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HNOLOG\Desktop\"/>
    </mc:Choice>
  </mc:AlternateContent>
  <xr:revisionPtr revIDLastSave="0" documentId="8_{3A955D29-78C4-4D04-B5FB-4CE85E8C0686}" xr6:coauthVersionLast="45" xr6:coauthVersionMax="45" xr10:uidLastSave="{00000000-0000-0000-0000-000000000000}"/>
  <bookViews>
    <workbookView xWindow="-120" yWindow="-120" windowWidth="29040" windowHeight="15840" activeTab="1"/>
  </bookViews>
  <sheets>
    <sheet name="Расчет материала" sheetId="1" r:id="rId1"/>
    <sheet name="Заказ материала" sheetId="4" r:id="rId2"/>
    <sheet name="Сопроводительный паспорт" sheetId="10" r:id="rId3"/>
    <sheet name="Служебная" sheetId="11" r:id="rId4"/>
  </sheets>
  <definedNames>
    <definedName name="_Tip21">#REF!</definedName>
    <definedName name="_Tip210">#REF!</definedName>
    <definedName name="_Tip211">#REF!</definedName>
    <definedName name="_Tip212">#REF!</definedName>
    <definedName name="_Tip213">#REF!</definedName>
    <definedName name="_Tip214">#REF!</definedName>
    <definedName name="_Tip215">#REF!</definedName>
    <definedName name="_Tip216">#REF!</definedName>
    <definedName name="_Tip22">#REF!</definedName>
    <definedName name="_Tip23">#REF!</definedName>
    <definedName name="_Tip24">#REF!</definedName>
    <definedName name="_Tip25">#REF!</definedName>
    <definedName name="_Tip26">#REF!</definedName>
    <definedName name="_Tip27">#REF!</definedName>
    <definedName name="_Tip28">#REF!</definedName>
    <definedName name="_Tip29">#REF!</definedName>
    <definedName name="_xlnm._FilterDatabase" localSheetId="1" hidden="1">'Заказ материала'!$B$3:$D$18</definedName>
    <definedName name="_xlnm._FilterDatabase" localSheetId="0" hidden="1">'Расчет материала'!$L$3:$L$253</definedName>
    <definedName name="_xlnm._FilterDatabase" localSheetId="3" hidden="1">Служебная!$G$2:$K$252</definedName>
    <definedName name="_xlnm._FilterDatabase" localSheetId="2" hidden="1">'Сопроводительный паспорт'!$A$5:$X$28</definedName>
    <definedName name="ClassJob">#REF!</definedName>
    <definedName name="CM">#REF!</definedName>
    <definedName name="EB_M">#REF!</definedName>
    <definedName name="EH">#REF!</definedName>
    <definedName name="EH_M">#REF!</definedName>
    <definedName name="Equipment1">#REF!</definedName>
    <definedName name="KI_M">#REF!</definedName>
    <definedName name="KOID">#REF!</definedName>
    <definedName name="KR">#REF!</definedName>
    <definedName name="Ksht">#REF!</definedName>
    <definedName name="List2">#REF!</definedName>
    <definedName name="NameOper">#REF!</definedName>
    <definedName name="NormaM">#REF!</definedName>
    <definedName name="NumBox">#REF!</definedName>
    <definedName name="NumList2">#REF!</definedName>
    <definedName name="NumOper">#REF!</definedName>
    <definedName name="NumYch">#REF!</definedName>
    <definedName name="ObozDetal2">#REF!</definedName>
    <definedName name="ObozDok">#REF!</definedName>
    <definedName name="ObozTD2">#REF!</definedName>
    <definedName name="ObozUzlMat">#REF!</definedName>
    <definedName name="OP">#REF!</definedName>
    <definedName name="OppM">#REF!</definedName>
    <definedName name="Prof">#REF!</definedName>
    <definedName name="RabPole2">#REF!</definedName>
    <definedName name="SkvNum2">#REF!</definedName>
    <definedName name="Stroka21">#REF!</definedName>
    <definedName name="Stroka210">#REF!</definedName>
    <definedName name="Stroka211">#REF!</definedName>
    <definedName name="Stroka212">#REF!</definedName>
    <definedName name="Stroka213">#REF!</definedName>
    <definedName name="Stroka214">#REF!</definedName>
    <definedName name="Stroka215">#REF!</definedName>
    <definedName name="Stroka216">#REF!</definedName>
    <definedName name="Stroka22">#REF!</definedName>
    <definedName name="Stroka23">#REF!</definedName>
    <definedName name="Stroka24">#REF!</definedName>
    <definedName name="Stroka25">#REF!</definedName>
    <definedName name="Stroka26">#REF!</definedName>
    <definedName name="Stroka27">#REF!</definedName>
    <definedName name="Stroka28">#REF!</definedName>
    <definedName name="Stroka29">#REF!</definedName>
    <definedName name="TimePZ">#REF!</definedName>
    <definedName name="TimeSHT">#REF!</definedName>
    <definedName name="UzMat">#REF!</definedName>
    <definedName name="YT">#REF!</definedName>
    <definedName name="Материал">Служебная!$B$3:$B$11</definedName>
    <definedName name="ШаблонА">#REF!</definedName>
    <definedName name="ШаблонБ">#REF!</definedName>
    <definedName name="Шаблон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3" i="1" l="1"/>
  <c r="J253" i="1"/>
  <c r="M253" i="1"/>
  <c r="P253" i="1"/>
  <c r="R253" i="1"/>
  <c r="T253" i="1"/>
  <c r="W253" i="1" s="1"/>
  <c r="X253" i="1" s="1"/>
  <c r="U253" i="1"/>
  <c r="V253" i="1"/>
  <c r="Y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8" i="1"/>
  <c r="R7" i="1"/>
  <c r="R6" i="1"/>
  <c r="R5" i="1"/>
  <c r="R4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8" i="1"/>
  <c r="P7" i="1"/>
  <c r="P5" i="1"/>
  <c r="P4" i="1"/>
  <c r="R9" i="1"/>
  <c r="P6" i="1"/>
  <c r="T8" i="1"/>
  <c r="U8" i="1" s="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Y7" i="1"/>
  <c r="Y8" i="1"/>
  <c r="E18" i="4"/>
  <c r="E17" i="4"/>
  <c r="E16" i="4"/>
  <c r="E15" i="4"/>
  <c r="E14" i="4"/>
  <c r="E13" i="4"/>
  <c r="E11" i="4"/>
  <c r="E12" i="4"/>
  <c r="E10" i="4"/>
  <c r="E9" i="4"/>
  <c r="E8" i="4"/>
  <c r="E7" i="4"/>
  <c r="E6" i="4"/>
  <c r="E5" i="4"/>
  <c r="E4" i="4"/>
  <c r="M4" i="1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13" i="1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Q3" i="10"/>
  <c r="P3" i="10"/>
  <c r="O3" i="10"/>
  <c r="N3" i="10"/>
  <c r="M3" i="10"/>
  <c r="L3" i="10"/>
  <c r="L2" i="10"/>
  <c r="D3" i="10"/>
  <c r="W3" i="10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7" i="1"/>
  <c r="U5" i="1"/>
  <c r="U4" i="1"/>
  <c r="R3" i="10"/>
  <c r="T6" i="1"/>
  <c r="W6" i="1" s="1"/>
  <c r="U6" i="1"/>
  <c r="T252" i="1"/>
  <c r="T251" i="1"/>
  <c r="T250" i="1"/>
  <c r="W250" i="1" s="1"/>
  <c r="T249" i="1"/>
  <c r="W249" i="1" s="1"/>
  <c r="T248" i="1"/>
  <c r="W248" i="1" s="1"/>
  <c r="X248" i="1" s="1"/>
  <c r="L247" i="11" s="1"/>
  <c r="T247" i="1"/>
  <c r="T246" i="1"/>
  <c r="W246" i="1" s="1"/>
  <c r="T245" i="1"/>
  <c r="W245" i="1" s="1"/>
  <c r="T244" i="1"/>
  <c r="T243" i="1"/>
  <c r="W243" i="1" s="1"/>
  <c r="T242" i="1"/>
  <c r="W242" i="1" s="1"/>
  <c r="T241" i="1"/>
  <c r="W241" i="1" s="1"/>
  <c r="T240" i="1"/>
  <c r="W240" i="1" s="1"/>
  <c r="T239" i="1"/>
  <c r="T238" i="1"/>
  <c r="W238" i="1" s="1"/>
  <c r="T237" i="1"/>
  <c r="W237" i="1" s="1"/>
  <c r="T236" i="1"/>
  <c r="W236" i="1" s="1"/>
  <c r="T235" i="1"/>
  <c r="T234" i="1"/>
  <c r="W234" i="1" s="1"/>
  <c r="T233" i="1"/>
  <c r="W233" i="1" s="1"/>
  <c r="T232" i="1"/>
  <c r="W232" i="1" s="1"/>
  <c r="X232" i="1" s="1"/>
  <c r="L231" i="11" s="1"/>
  <c r="T231" i="1"/>
  <c r="W231" i="1" s="1"/>
  <c r="T230" i="1"/>
  <c r="T229" i="1"/>
  <c r="W229" i="1" s="1"/>
  <c r="T228" i="1"/>
  <c r="W228" i="1" s="1"/>
  <c r="T227" i="1"/>
  <c r="W227" i="1" s="1"/>
  <c r="T226" i="1"/>
  <c r="W226" i="1" s="1"/>
  <c r="T225" i="1"/>
  <c r="W225" i="1" s="1"/>
  <c r="T224" i="1"/>
  <c r="T223" i="1"/>
  <c r="T222" i="1"/>
  <c r="W222" i="1" s="1"/>
  <c r="T221" i="1"/>
  <c r="W221" i="1" s="1"/>
  <c r="T220" i="1"/>
  <c r="W220" i="1" s="1"/>
  <c r="T219" i="1"/>
  <c r="W219" i="1" s="1"/>
  <c r="T218" i="1"/>
  <c r="T217" i="1"/>
  <c r="W217" i="1" s="1"/>
  <c r="T216" i="1"/>
  <c r="T215" i="1"/>
  <c r="W215" i="1" s="1"/>
  <c r="T214" i="1"/>
  <c r="W214" i="1" s="1"/>
  <c r="T213" i="1"/>
  <c r="W213" i="1" s="1"/>
  <c r="T212" i="1"/>
  <c r="W212" i="1" s="1"/>
  <c r="T211" i="1"/>
  <c r="W211" i="1" s="1"/>
  <c r="T210" i="1"/>
  <c r="W210" i="1" s="1"/>
  <c r="T209" i="1"/>
  <c r="W209" i="1" s="1"/>
  <c r="T208" i="1"/>
  <c r="W208" i="1" s="1"/>
  <c r="X208" i="1" s="1"/>
  <c r="L207" i="11" s="1"/>
  <c r="T207" i="1"/>
  <c r="W207" i="1" s="1"/>
  <c r="T206" i="1"/>
  <c r="T205" i="1"/>
  <c r="W205" i="1" s="1"/>
  <c r="T204" i="1"/>
  <c r="T203" i="1"/>
  <c r="W203" i="1" s="1"/>
  <c r="T202" i="1"/>
  <c r="W202" i="1" s="1"/>
  <c r="T201" i="1"/>
  <c r="W201" i="1" s="1"/>
  <c r="T200" i="1"/>
  <c r="W200" i="1" s="1"/>
  <c r="X200" i="1" s="1"/>
  <c r="L199" i="11" s="1"/>
  <c r="T199" i="1"/>
  <c r="T198" i="1"/>
  <c r="W198" i="1" s="1"/>
  <c r="T197" i="1"/>
  <c r="W197" i="1" s="1"/>
  <c r="T196" i="1"/>
  <c r="W196" i="1" s="1"/>
  <c r="X196" i="1" s="1"/>
  <c r="L195" i="11" s="1"/>
  <c r="T195" i="1"/>
  <c r="W195" i="1" s="1"/>
  <c r="T194" i="1"/>
  <c r="T193" i="1"/>
  <c r="W193" i="1" s="1"/>
  <c r="T192" i="1"/>
  <c r="W192" i="1" s="1"/>
  <c r="T191" i="1"/>
  <c r="W191" i="1" s="1"/>
  <c r="T190" i="1"/>
  <c r="W190" i="1" s="1"/>
  <c r="T189" i="1"/>
  <c r="W189" i="1" s="1"/>
  <c r="T188" i="1"/>
  <c r="W188" i="1" s="1"/>
  <c r="T187" i="1"/>
  <c r="T186" i="1"/>
  <c r="W186" i="1" s="1"/>
  <c r="T185" i="1"/>
  <c r="W185" i="1" s="1"/>
  <c r="T184" i="1"/>
  <c r="T183" i="1"/>
  <c r="T182" i="1"/>
  <c r="W182" i="1" s="1"/>
  <c r="T181" i="1"/>
  <c r="W181" i="1" s="1"/>
  <c r="T180" i="1"/>
  <c r="W180" i="1" s="1"/>
  <c r="X180" i="1" s="1"/>
  <c r="L179" i="11" s="1"/>
  <c r="T179" i="1"/>
  <c r="W179" i="1" s="1"/>
  <c r="T178" i="1"/>
  <c r="W178" i="1" s="1"/>
  <c r="T177" i="1"/>
  <c r="W177" i="1" s="1"/>
  <c r="T176" i="1"/>
  <c r="W176" i="1" s="1"/>
  <c r="T175" i="1"/>
  <c r="T174" i="1"/>
  <c r="W174" i="1" s="1"/>
  <c r="T173" i="1"/>
  <c r="W173" i="1" s="1"/>
  <c r="T172" i="1"/>
  <c r="W172" i="1" s="1"/>
  <c r="T171" i="1"/>
  <c r="T170" i="1"/>
  <c r="W170" i="1" s="1"/>
  <c r="T169" i="1"/>
  <c r="W169" i="1" s="1"/>
  <c r="T168" i="1"/>
  <c r="W168" i="1" s="1"/>
  <c r="X168" i="1" s="1"/>
  <c r="L167" i="11" s="1"/>
  <c r="T167" i="1"/>
  <c r="W167" i="1" s="1"/>
  <c r="T166" i="1"/>
  <c r="T165" i="1"/>
  <c r="W165" i="1" s="1"/>
  <c r="T164" i="1"/>
  <c r="W164" i="1" s="1"/>
  <c r="T163" i="1"/>
  <c r="W163" i="1" s="1"/>
  <c r="T162" i="1"/>
  <c r="W162" i="1" s="1"/>
  <c r="T161" i="1"/>
  <c r="W161" i="1" s="1"/>
  <c r="T160" i="1"/>
  <c r="W160" i="1" s="1"/>
  <c r="X160" i="1" s="1"/>
  <c r="L159" i="11" s="1"/>
  <c r="T159" i="1"/>
  <c r="T158" i="1"/>
  <c r="W158" i="1" s="1"/>
  <c r="T157" i="1"/>
  <c r="W157" i="1" s="1"/>
  <c r="T156" i="1"/>
  <c r="T155" i="1"/>
  <c r="W155" i="1" s="1"/>
  <c r="T154" i="1"/>
  <c r="T153" i="1"/>
  <c r="W153" i="1" s="1"/>
  <c r="T152" i="1"/>
  <c r="W152" i="1" s="1"/>
  <c r="T151" i="1"/>
  <c r="W151" i="1" s="1"/>
  <c r="T150" i="1"/>
  <c r="W150" i="1" s="1"/>
  <c r="T149" i="1"/>
  <c r="W149" i="1" s="1"/>
  <c r="T148" i="1"/>
  <c r="W148" i="1" s="1"/>
  <c r="T147" i="1"/>
  <c r="W147" i="1" s="1"/>
  <c r="T146" i="1"/>
  <c r="W146" i="1" s="1"/>
  <c r="T145" i="1"/>
  <c r="W145" i="1" s="1"/>
  <c r="T144" i="1"/>
  <c r="T143" i="1"/>
  <c r="W143" i="1" s="1"/>
  <c r="T142" i="1"/>
  <c r="T141" i="1"/>
  <c r="W141" i="1" s="1"/>
  <c r="T140" i="1"/>
  <c r="W140" i="1" s="1"/>
  <c r="T139" i="1"/>
  <c r="W139" i="1" s="1"/>
  <c r="T138" i="1"/>
  <c r="W138" i="1" s="1"/>
  <c r="T137" i="1"/>
  <c r="W137" i="1" s="1"/>
  <c r="T136" i="1"/>
  <c r="W136" i="1" s="1"/>
  <c r="T135" i="1"/>
  <c r="T134" i="1"/>
  <c r="W134" i="1" s="1"/>
  <c r="T133" i="1"/>
  <c r="W133" i="1" s="1"/>
  <c r="T132" i="1"/>
  <c r="W132" i="1" s="1"/>
  <c r="X132" i="1" s="1"/>
  <c r="L131" i="11" s="1"/>
  <c r="T131" i="1"/>
  <c r="W131" i="1" s="1"/>
  <c r="T130" i="1"/>
  <c r="T129" i="1"/>
  <c r="W129" i="1" s="1"/>
  <c r="T128" i="1"/>
  <c r="W128" i="1" s="1"/>
  <c r="T127" i="1"/>
  <c r="W127" i="1" s="1"/>
  <c r="T126" i="1"/>
  <c r="W126" i="1" s="1"/>
  <c r="T125" i="1"/>
  <c r="W125" i="1" s="1"/>
  <c r="T124" i="1"/>
  <c r="T123" i="1"/>
  <c r="T122" i="1"/>
  <c r="W122" i="1" s="1"/>
  <c r="T121" i="1"/>
  <c r="W121" i="1" s="1"/>
  <c r="T120" i="1"/>
  <c r="W120" i="1" s="1"/>
  <c r="X120" i="1" s="1"/>
  <c r="L119" i="11" s="1"/>
  <c r="T119" i="1"/>
  <c r="T118" i="1"/>
  <c r="W118" i="1" s="1"/>
  <c r="T117" i="1"/>
  <c r="W117" i="1" s="1"/>
  <c r="T116" i="1"/>
  <c r="T115" i="1"/>
  <c r="W115" i="1" s="1"/>
  <c r="T114" i="1"/>
  <c r="W114" i="1" s="1"/>
  <c r="T113" i="1"/>
  <c r="W113" i="1" s="1"/>
  <c r="T112" i="1"/>
  <c r="W112" i="1" s="1"/>
  <c r="X112" i="1" s="1"/>
  <c r="L111" i="11" s="1"/>
  <c r="T111" i="1"/>
  <c r="T110" i="1"/>
  <c r="W110" i="1" s="1"/>
  <c r="T109" i="1"/>
  <c r="W109" i="1" s="1"/>
  <c r="T108" i="1"/>
  <c r="W108" i="1" s="1"/>
  <c r="T107" i="1"/>
  <c r="T106" i="1"/>
  <c r="W106" i="1" s="1"/>
  <c r="T105" i="1"/>
  <c r="W105" i="1" s="1"/>
  <c r="T104" i="1"/>
  <c r="W104" i="1" s="1"/>
  <c r="X104" i="1" s="1"/>
  <c r="L103" i="11" s="1"/>
  <c r="T103" i="1"/>
  <c r="W103" i="1" s="1"/>
  <c r="T102" i="1"/>
  <c r="T101" i="1"/>
  <c r="W101" i="1" s="1"/>
  <c r="T100" i="1"/>
  <c r="W100" i="1" s="1"/>
  <c r="T99" i="1"/>
  <c r="W99" i="1" s="1"/>
  <c r="T98" i="1"/>
  <c r="W98" i="1" s="1"/>
  <c r="T97" i="1"/>
  <c r="W97" i="1" s="1"/>
  <c r="T96" i="1"/>
  <c r="T95" i="1"/>
  <c r="T94" i="1"/>
  <c r="W94" i="1" s="1"/>
  <c r="T93" i="1"/>
  <c r="W93" i="1" s="1"/>
  <c r="T92" i="1"/>
  <c r="W92" i="1" s="1"/>
  <c r="T91" i="1"/>
  <c r="W91" i="1" s="1"/>
  <c r="T90" i="1"/>
  <c r="T89" i="1"/>
  <c r="W89" i="1" s="1"/>
  <c r="T88" i="1"/>
  <c r="T87" i="1"/>
  <c r="W87" i="1" s="1"/>
  <c r="T86" i="1"/>
  <c r="W86" i="1" s="1"/>
  <c r="T85" i="1"/>
  <c r="W85" i="1" s="1"/>
  <c r="T84" i="1"/>
  <c r="W84" i="1" s="1"/>
  <c r="T83" i="1"/>
  <c r="W83" i="1" s="1"/>
  <c r="T82" i="1"/>
  <c r="W82" i="1" s="1"/>
  <c r="T81" i="1"/>
  <c r="W81" i="1" s="1"/>
  <c r="T80" i="1"/>
  <c r="W80" i="1" s="1"/>
  <c r="X80" i="1" s="1"/>
  <c r="L79" i="11" s="1"/>
  <c r="T79" i="1"/>
  <c r="W79" i="1" s="1"/>
  <c r="T78" i="1"/>
  <c r="T77" i="1"/>
  <c r="W77" i="1" s="1"/>
  <c r="T76" i="1"/>
  <c r="T75" i="1"/>
  <c r="W75" i="1" s="1"/>
  <c r="T74" i="1"/>
  <c r="W74" i="1" s="1"/>
  <c r="T73" i="1"/>
  <c r="W73" i="1" s="1"/>
  <c r="T72" i="1"/>
  <c r="W72" i="1" s="1"/>
  <c r="X72" i="1" s="1"/>
  <c r="L71" i="11" s="1"/>
  <c r="T71" i="1"/>
  <c r="T70" i="1"/>
  <c r="W70" i="1" s="1"/>
  <c r="T69" i="1"/>
  <c r="W69" i="1" s="1"/>
  <c r="T68" i="1"/>
  <c r="W68" i="1" s="1"/>
  <c r="X68" i="1" s="1"/>
  <c r="L67" i="11" s="1"/>
  <c r="T67" i="1"/>
  <c r="W67" i="1" s="1"/>
  <c r="T66" i="1"/>
  <c r="T65" i="1"/>
  <c r="W65" i="1" s="1"/>
  <c r="T64" i="1"/>
  <c r="W64" i="1" s="1"/>
  <c r="T63" i="1"/>
  <c r="W63" i="1" s="1"/>
  <c r="T62" i="1"/>
  <c r="W62" i="1" s="1"/>
  <c r="T61" i="1"/>
  <c r="W61" i="1" s="1"/>
  <c r="T60" i="1"/>
  <c r="W60" i="1" s="1"/>
  <c r="T59" i="1"/>
  <c r="T58" i="1"/>
  <c r="W58" i="1" s="1"/>
  <c r="T57" i="1"/>
  <c r="W57" i="1" s="1"/>
  <c r="T56" i="1"/>
  <c r="T55" i="1"/>
  <c r="T54" i="1"/>
  <c r="W54" i="1" s="1"/>
  <c r="T53" i="1"/>
  <c r="W53" i="1" s="1"/>
  <c r="T52" i="1"/>
  <c r="W52" i="1" s="1"/>
  <c r="X52" i="1" s="1"/>
  <c r="L51" i="11" s="1"/>
  <c r="T51" i="1"/>
  <c r="W51" i="1" s="1"/>
  <c r="T50" i="1"/>
  <c r="W50" i="1" s="1"/>
  <c r="T49" i="1"/>
  <c r="W49" i="1" s="1"/>
  <c r="T48" i="1"/>
  <c r="W48" i="1" s="1"/>
  <c r="T47" i="1"/>
  <c r="T46" i="1"/>
  <c r="W46" i="1" s="1"/>
  <c r="T45" i="1"/>
  <c r="W45" i="1" s="1"/>
  <c r="T44" i="1"/>
  <c r="W44" i="1" s="1"/>
  <c r="T43" i="1"/>
  <c r="T42" i="1"/>
  <c r="W42" i="1" s="1"/>
  <c r="T41" i="1"/>
  <c r="W41" i="1" s="1"/>
  <c r="T40" i="1"/>
  <c r="W40" i="1" s="1"/>
  <c r="X40" i="1" s="1"/>
  <c r="L39" i="11" s="1"/>
  <c r="T39" i="1"/>
  <c r="W39" i="1" s="1"/>
  <c r="T38" i="1"/>
  <c r="T37" i="1"/>
  <c r="W37" i="1" s="1"/>
  <c r="T36" i="1"/>
  <c r="W36" i="1" s="1"/>
  <c r="T35" i="1"/>
  <c r="W35" i="1" s="1"/>
  <c r="T34" i="1"/>
  <c r="W34" i="1" s="1"/>
  <c r="T33" i="1"/>
  <c r="W33" i="1" s="1"/>
  <c r="T32" i="1"/>
  <c r="W32" i="1" s="1"/>
  <c r="T31" i="1"/>
  <c r="T30" i="1"/>
  <c r="W30" i="1" s="1"/>
  <c r="T29" i="1"/>
  <c r="W29" i="1" s="1"/>
  <c r="T28" i="1"/>
  <c r="T27" i="1"/>
  <c r="W27" i="1" s="1"/>
  <c r="T26" i="1"/>
  <c r="T25" i="1"/>
  <c r="W25" i="1" s="1"/>
  <c r="T24" i="1"/>
  <c r="W24" i="1" s="1"/>
  <c r="X24" i="1" s="1"/>
  <c r="L23" i="1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T15" i="1"/>
  <c r="W15" i="1" s="1"/>
  <c r="T14" i="1"/>
  <c r="T13" i="1"/>
  <c r="W13" i="1" s="1"/>
  <c r="T12" i="1"/>
  <c r="W12" i="1" s="1"/>
  <c r="T11" i="1"/>
  <c r="W11" i="1" s="1"/>
  <c r="T10" i="1"/>
  <c r="W10" i="1" s="1"/>
  <c r="T9" i="1"/>
  <c r="W9" i="1" s="1"/>
  <c r="T3" i="10" s="1"/>
  <c r="T7" i="1"/>
  <c r="T4" i="1"/>
  <c r="W4" i="1" s="1"/>
  <c r="T5" i="1"/>
  <c r="W5" i="1" s="1"/>
  <c r="H18" i="4"/>
  <c r="D1" i="4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S3" i="10" s="1"/>
  <c r="V8" i="1"/>
  <c r="V7" i="1"/>
  <c r="V6" i="1"/>
  <c r="V5" i="1"/>
  <c r="V4" i="1"/>
  <c r="J4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4" i="4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6" i="1"/>
  <c r="Y5" i="1"/>
  <c r="Y4" i="1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W252" i="1"/>
  <c r="H252" i="1"/>
  <c r="W251" i="1"/>
  <c r="X251" i="1" s="1"/>
  <c r="L250" i="11" s="1"/>
  <c r="H251" i="1"/>
  <c r="H250" i="1"/>
  <c r="H249" i="1"/>
  <c r="H248" i="1"/>
  <c r="W247" i="1"/>
  <c r="H247" i="1"/>
  <c r="H246" i="1"/>
  <c r="H245" i="1"/>
  <c r="W244" i="1"/>
  <c r="X244" i="1" s="1"/>
  <c r="L243" i="11" s="1"/>
  <c r="H244" i="1"/>
  <c r="H243" i="1"/>
  <c r="H242" i="1"/>
  <c r="X242" i="1" s="1"/>
  <c r="L241" i="11" s="1"/>
  <c r="H241" i="1"/>
  <c r="H240" i="1"/>
  <c r="W239" i="1"/>
  <c r="H239" i="1"/>
  <c r="X239" i="1" s="1"/>
  <c r="L238" i="11" s="1"/>
  <c r="H238" i="1"/>
  <c r="H237" i="1"/>
  <c r="H236" i="1"/>
  <c r="W235" i="1"/>
  <c r="H235" i="1"/>
  <c r="H234" i="1"/>
  <c r="H233" i="1"/>
  <c r="H232" i="1"/>
  <c r="H231" i="1"/>
  <c r="W230" i="1"/>
  <c r="X230" i="1" s="1"/>
  <c r="L229" i="11" s="1"/>
  <c r="H230" i="1"/>
  <c r="H229" i="1"/>
  <c r="H228" i="1"/>
  <c r="H227" i="1"/>
  <c r="H226" i="1"/>
  <c r="X226" i="1" s="1"/>
  <c r="L225" i="11" s="1"/>
  <c r="H225" i="1"/>
  <c r="W224" i="1"/>
  <c r="H224" i="1"/>
  <c r="W223" i="1"/>
  <c r="H223" i="1"/>
  <c r="H222" i="1"/>
  <c r="H221" i="1"/>
  <c r="X221" i="1" s="1"/>
  <c r="L220" i="11" s="1"/>
  <c r="H220" i="1"/>
  <c r="H219" i="1"/>
  <c r="W218" i="1"/>
  <c r="H218" i="1"/>
  <c r="H217" i="1"/>
  <c r="W216" i="1"/>
  <c r="H216" i="1"/>
  <c r="H215" i="1"/>
  <c r="H214" i="1"/>
  <c r="X214" i="1" s="1"/>
  <c r="L213" i="11" s="1"/>
  <c r="H213" i="1"/>
  <c r="H212" i="1"/>
  <c r="H211" i="1"/>
  <c r="H210" i="1"/>
  <c r="H209" i="1"/>
  <c r="H208" i="1"/>
  <c r="H207" i="1"/>
  <c r="W206" i="1"/>
  <c r="H206" i="1"/>
  <c r="H205" i="1"/>
  <c r="W204" i="1"/>
  <c r="H204" i="1"/>
  <c r="H203" i="1"/>
  <c r="H202" i="1"/>
  <c r="H201" i="1"/>
  <c r="H200" i="1"/>
  <c r="W199" i="1"/>
  <c r="H199" i="1"/>
  <c r="H198" i="1"/>
  <c r="H197" i="1"/>
  <c r="H196" i="1"/>
  <c r="H195" i="1"/>
  <c r="X195" i="1" s="1"/>
  <c r="L194" i="11" s="1"/>
  <c r="W194" i="1"/>
  <c r="H194" i="1"/>
  <c r="H193" i="1"/>
  <c r="H192" i="1"/>
  <c r="H191" i="1"/>
  <c r="H190" i="1"/>
  <c r="H189" i="1"/>
  <c r="H188" i="1"/>
  <c r="W187" i="1"/>
  <c r="X187" i="1" s="1"/>
  <c r="L186" i="11" s="1"/>
  <c r="H187" i="1"/>
  <c r="H186" i="1"/>
  <c r="H185" i="1"/>
  <c r="W184" i="1"/>
  <c r="H184" i="1"/>
  <c r="X184" i="1" s="1"/>
  <c r="L183" i="11" s="1"/>
  <c r="W183" i="1"/>
  <c r="H183" i="1"/>
  <c r="H182" i="1"/>
  <c r="H181" i="1"/>
  <c r="H180" i="1"/>
  <c r="H179" i="1"/>
  <c r="H178" i="1"/>
  <c r="H177" i="1"/>
  <c r="H176" i="1"/>
  <c r="W175" i="1"/>
  <c r="X175" i="1" s="1"/>
  <c r="L174" i="11" s="1"/>
  <c r="H175" i="1"/>
  <c r="H174" i="1"/>
  <c r="H173" i="1"/>
  <c r="H172" i="1"/>
  <c r="W171" i="1"/>
  <c r="H171" i="1"/>
  <c r="X171" i="1" s="1"/>
  <c r="L170" i="11" s="1"/>
  <c r="H170" i="1"/>
  <c r="H169" i="1"/>
  <c r="H168" i="1"/>
  <c r="H167" i="1"/>
  <c r="W166" i="1"/>
  <c r="X166" i="1" s="1"/>
  <c r="L165" i="11" s="1"/>
  <c r="H166" i="1"/>
  <c r="H165" i="1"/>
  <c r="H164" i="1"/>
  <c r="H163" i="1"/>
  <c r="H162" i="1"/>
  <c r="H161" i="1"/>
  <c r="H160" i="1"/>
  <c r="W159" i="1"/>
  <c r="H159" i="1"/>
  <c r="H158" i="1"/>
  <c r="H157" i="1"/>
  <c r="W156" i="1"/>
  <c r="H156" i="1"/>
  <c r="H155" i="1"/>
  <c r="W154" i="1"/>
  <c r="H154" i="1"/>
  <c r="H153" i="1"/>
  <c r="H152" i="1"/>
  <c r="H151" i="1"/>
  <c r="H150" i="1"/>
  <c r="X150" i="1" s="1"/>
  <c r="L149" i="11" s="1"/>
  <c r="H149" i="1"/>
  <c r="H148" i="1"/>
  <c r="H147" i="1"/>
  <c r="H146" i="1"/>
  <c r="H145" i="1"/>
  <c r="W144" i="1"/>
  <c r="X144" i="1" s="1"/>
  <c r="L143" i="11" s="1"/>
  <c r="H144" i="1"/>
  <c r="H143" i="1"/>
  <c r="W142" i="1"/>
  <c r="H142" i="1"/>
  <c r="H141" i="1"/>
  <c r="H140" i="1"/>
  <c r="H139" i="1"/>
  <c r="H138" i="1"/>
  <c r="H137" i="1"/>
  <c r="H136" i="1"/>
  <c r="W135" i="1"/>
  <c r="H135" i="1"/>
  <c r="H134" i="1"/>
  <c r="H133" i="1"/>
  <c r="H132" i="1"/>
  <c r="H131" i="1"/>
  <c r="W130" i="1"/>
  <c r="X130" i="1" s="1"/>
  <c r="L129" i="11" s="1"/>
  <c r="H130" i="1"/>
  <c r="H129" i="1"/>
  <c r="H128" i="1"/>
  <c r="H127" i="1"/>
  <c r="H126" i="1"/>
  <c r="H125" i="1"/>
  <c r="W124" i="1"/>
  <c r="H124" i="1"/>
  <c r="W123" i="1"/>
  <c r="X123" i="1" s="1"/>
  <c r="L122" i="11" s="1"/>
  <c r="H123" i="1"/>
  <c r="H122" i="1"/>
  <c r="H121" i="1"/>
  <c r="H120" i="1"/>
  <c r="W119" i="1"/>
  <c r="X119" i="1" s="1"/>
  <c r="L118" i="11" s="1"/>
  <c r="H119" i="1"/>
  <c r="H118" i="1"/>
  <c r="H117" i="1"/>
  <c r="W116" i="1"/>
  <c r="X116" i="1" s="1"/>
  <c r="L115" i="11" s="1"/>
  <c r="H116" i="1"/>
  <c r="H115" i="1"/>
  <c r="H114" i="1"/>
  <c r="H113" i="1"/>
  <c r="H112" i="1"/>
  <c r="W111" i="1"/>
  <c r="H111" i="1"/>
  <c r="H110" i="1"/>
  <c r="H109" i="1"/>
  <c r="H108" i="1"/>
  <c r="W107" i="1"/>
  <c r="H107" i="1"/>
  <c r="H106" i="1"/>
  <c r="H105" i="1"/>
  <c r="H104" i="1"/>
  <c r="H103" i="1"/>
  <c r="W102" i="1"/>
  <c r="X102" i="1" s="1"/>
  <c r="L101" i="11" s="1"/>
  <c r="H102" i="1"/>
  <c r="H101" i="1"/>
  <c r="H100" i="1"/>
  <c r="H99" i="1"/>
  <c r="H98" i="1"/>
  <c r="H97" i="1"/>
  <c r="W96" i="1"/>
  <c r="H96" i="1"/>
  <c r="W95" i="1"/>
  <c r="H95" i="1"/>
  <c r="H94" i="1"/>
  <c r="H93" i="1"/>
  <c r="X93" i="1" s="1"/>
  <c r="L92" i="11" s="1"/>
  <c r="H92" i="1"/>
  <c r="H91" i="1"/>
  <c r="X91" i="1" s="1"/>
  <c r="L90" i="11" s="1"/>
  <c r="W90" i="1"/>
  <c r="H90" i="1"/>
  <c r="H89" i="1"/>
  <c r="W88" i="1"/>
  <c r="H88" i="1"/>
  <c r="H87" i="1"/>
  <c r="H86" i="1"/>
  <c r="H85" i="1"/>
  <c r="H84" i="1"/>
  <c r="H83" i="1"/>
  <c r="X83" i="1" s="1"/>
  <c r="L82" i="11" s="1"/>
  <c r="H82" i="1"/>
  <c r="H81" i="1"/>
  <c r="H80" i="1"/>
  <c r="H79" i="1"/>
  <c r="W78" i="1"/>
  <c r="H78" i="1"/>
  <c r="H77" i="1"/>
  <c r="W76" i="1"/>
  <c r="H76" i="1"/>
  <c r="H75" i="1"/>
  <c r="H74" i="1"/>
  <c r="H73" i="1"/>
  <c r="H72" i="1"/>
  <c r="W71" i="1"/>
  <c r="H71" i="1"/>
  <c r="H70" i="1"/>
  <c r="H69" i="1"/>
  <c r="H68" i="1"/>
  <c r="H67" i="1"/>
  <c r="W66" i="1"/>
  <c r="H66" i="1"/>
  <c r="H65" i="1"/>
  <c r="H64" i="1"/>
  <c r="H63" i="1"/>
  <c r="H62" i="1"/>
  <c r="H61" i="1"/>
  <c r="H60" i="1"/>
  <c r="W59" i="1"/>
  <c r="X59" i="1" s="1"/>
  <c r="L58" i="11" s="1"/>
  <c r="H59" i="1"/>
  <c r="H58" i="1"/>
  <c r="H57" i="1"/>
  <c r="W56" i="1"/>
  <c r="H56" i="1"/>
  <c r="X56" i="1" s="1"/>
  <c r="L55" i="11" s="1"/>
  <c r="W55" i="1"/>
  <c r="H55" i="1"/>
  <c r="H54" i="1"/>
  <c r="H53" i="1"/>
  <c r="H52" i="1"/>
  <c r="H51" i="1"/>
  <c r="H50" i="1"/>
  <c r="H49" i="1"/>
  <c r="H48" i="1"/>
  <c r="W47" i="1"/>
  <c r="X47" i="1" s="1"/>
  <c r="L46" i="11" s="1"/>
  <c r="H47" i="1"/>
  <c r="H46" i="1"/>
  <c r="H45" i="1"/>
  <c r="H44" i="1"/>
  <c r="W43" i="1"/>
  <c r="H43" i="1"/>
  <c r="H42" i="1"/>
  <c r="H41" i="1"/>
  <c r="H40" i="1"/>
  <c r="H39" i="1"/>
  <c r="X39" i="1" s="1"/>
  <c r="L38" i="11" s="1"/>
  <c r="W38" i="1"/>
  <c r="X38" i="1" s="1"/>
  <c r="L37" i="11" s="1"/>
  <c r="H38" i="1"/>
  <c r="H37" i="1"/>
  <c r="H36" i="1"/>
  <c r="H35" i="1"/>
  <c r="H34" i="1"/>
  <c r="H33" i="1"/>
  <c r="H32" i="1"/>
  <c r="W31" i="1"/>
  <c r="H31" i="1"/>
  <c r="H30" i="1"/>
  <c r="H29" i="1"/>
  <c r="W28" i="1"/>
  <c r="H28" i="1"/>
  <c r="H27" i="1"/>
  <c r="W26" i="1"/>
  <c r="H26" i="1"/>
  <c r="H25" i="1"/>
  <c r="H24" i="1"/>
  <c r="H23" i="1"/>
  <c r="H22" i="1"/>
  <c r="X22" i="1" s="1"/>
  <c r="L21" i="11" s="1"/>
  <c r="H21" i="1"/>
  <c r="H20" i="1"/>
  <c r="H19" i="1"/>
  <c r="H18" i="1"/>
  <c r="H17" i="1"/>
  <c r="W16" i="1"/>
  <c r="H16" i="1"/>
  <c r="H15" i="1"/>
  <c r="W14" i="1"/>
  <c r="H14" i="1"/>
  <c r="H13" i="1"/>
  <c r="H12" i="1"/>
  <c r="H11" i="1"/>
  <c r="H10" i="1"/>
  <c r="H9" i="1"/>
  <c r="W2" i="10" s="1"/>
  <c r="H8" i="1"/>
  <c r="X8" i="1" s="1"/>
  <c r="L7" i="11" s="1"/>
  <c r="W7" i="1"/>
  <c r="H7" i="1"/>
  <c r="H6" i="1"/>
  <c r="H5" i="1"/>
  <c r="H4" i="1"/>
  <c r="X4" i="1" s="1"/>
  <c r="L3" i="11" s="1"/>
  <c r="W8" i="1"/>
  <c r="X96" i="1"/>
  <c r="L95" i="11" s="1"/>
  <c r="X224" i="1"/>
  <c r="L223" i="11" s="1"/>
  <c r="X48" i="1" l="1"/>
  <c r="L47" i="11" s="1"/>
  <c r="X136" i="1"/>
  <c r="L135" i="11" s="1"/>
  <c r="X176" i="1"/>
  <c r="L175" i="11" s="1"/>
  <c r="X55" i="1"/>
  <c r="L54" i="11" s="1"/>
  <c r="X71" i="1"/>
  <c r="L70" i="11" s="1"/>
  <c r="X111" i="1"/>
  <c r="L110" i="11" s="1"/>
  <c r="X152" i="1"/>
  <c r="L151" i="11" s="1"/>
  <c r="X199" i="1"/>
  <c r="L198" i="11" s="1"/>
  <c r="X223" i="1"/>
  <c r="L222" i="11" s="1"/>
  <c r="X128" i="1"/>
  <c r="L127" i="11" s="1"/>
  <c r="X64" i="1"/>
  <c r="L63" i="11" s="1"/>
  <c r="X66" i="1"/>
  <c r="L65" i="11" s="1"/>
  <c r="X192" i="1"/>
  <c r="L191" i="11" s="1"/>
  <c r="X194" i="1"/>
  <c r="L193" i="11" s="1"/>
  <c r="X235" i="1"/>
  <c r="L234" i="11" s="1"/>
  <c r="X240" i="1"/>
  <c r="L239" i="11" s="1"/>
  <c r="X18" i="1"/>
  <c r="L17" i="11" s="1"/>
  <c r="X34" i="1"/>
  <c r="L33" i="11" s="1"/>
  <c r="X50" i="1"/>
  <c r="L49" i="11" s="1"/>
  <c r="X54" i="1"/>
  <c r="L53" i="11" s="1"/>
  <c r="X70" i="1"/>
  <c r="L69" i="11" s="1"/>
  <c r="X82" i="1"/>
  <c r="L81" i="11" s="1"/>
  <c r="X98" i="1"/>
  <c r="L97" i="11" s="1"/>
  <c r="X114" i="1"/>
  <c r="L113" i="11" s="1"/>
  <c r="X118" i="1"/>
  <c r="L117" i="11" s="1"/>
  <c r="X134" i="1"/>
  <c r="L133" i="11" s="1"/>
  <c r="X146" i="1"/>
  <c r="L145" i="11" s="1"/>
  <c r="X162" i="1"/>
  <c r="L161" i="11" s="1"/>
  <c r="X178" i="1"/>
  <c r="L177" i="11" s="1"/>
  <c r="X182" i="1"/>
  <c r="L181" i="11" s="1"/>
  <c r="X198" i="1"/>
  <c r="L197" i="11" s="1"/>
  <c r="X210" i="1"/>
  <c r="L209" i="11" s="1"/>
  <c r="X222" i="1"/>
  <c r="L221" i="11" s="1"/>
  <c r="X234" i="1"/>
  <c r="L233" i="11" s="1"/>
  <c r="X238" i="1"/>
  <c r="L237" i="11" s="1"/>
  <c r="X246" i="1"/>
  <c r="L245" i="11" s="1"/>
  <c r="X7" i="1"/>
  <c r="L6" i="11" s="1"/>
  <c r="X88" i="1"/>
  <c r="L87" i="11" s="1"/>
  <c r="X216" i="1"/>
  <c r="L215" i="11" s="1"/>
  <c r="X247" i="1"/>
  <c r="L246" i="11" s="1"/>
  <c r="X11" i="1"/>
  <c r="L10" i="11" s="1"/>
  <c r="X15" i="1"/>
  <c r="L14" i="11" s="1"/>
  <c r="X35" i="1"/>
  <c r="L34" i="11" s="1"/>
  <c r="X63" i="1"/>
  <c r="L62" i="11" s="1"/>
  <c r="X75" i="1"/>
  <c r="L74" i="11" s="1"/>
  <c r="X79" i="1"/>
  <c r="L78" i="11" s="1"/>
  <c r="X87" i="1"/>
  <c r="L86" i="11" s="1"/>
  <c r="X115" i="1"/>
  <c r="L114" i="11" s="1"/>
  <c r="X127" i="1"/>
  <c r="L126" i="11" s="1"/>
  <c r="X139" i="1"/>
  <c r="L138" i="11" s="1"/>
  <c r="X143" i="1"/>
  <c r="L142" i="11" s="1"/>
  <c r="X151" i="1"/>
  <c r="L150" i="11" s="1"/>
  <c r="X155" i="1"/>
  <c r="L154" i="11" s="1"/>
  <c r="X167" i="1"/>
  <c r="L166" i="11" s="1"/>
  <c r="X179" i="1"/>
  <c r="L178" i="11" s="1"/>
  <c r="X191" i="1"/>
  <c r="L190" i="11" s="1"/>
  <c r="X203" i="1"/>
  <c r="L202" i="11" s="1"/>
  <c r="X207" i="1"/>
  <c r="L206" i="11" s="1"/>
  <c r="X215" i="1"/>
  <c r="L214" i="11" s="1"/>
  <c r="X219" i="1"/>
  <c r="L218" i="11" s="1"/>
  <c r="X86" i="1"/>
  <c r="L85" i="11" s="1"/>
  <c r="X62" i="1"/>
  <c r="L61" i="11" s="1"/>
  <c r="X190" i="1"/>
  <c r="L189" i="11" s="1"/>
  <c r="X19" i="1"/>
  <c r="L18" i="11" s="1"/>
  <c r="X27" i="1"/>
  <c r="L26" i="11" s="1"/>
  <c r="X43" i="1"/>
  <c r="L42" i="11" s="1"/>
  <c r="X95" i="1"/>
  <c r="L94" i="11" s="1"/>
  <c r="X100" i="1"/>
  <c r="L99" i="11" s="1"/>
  <c r="X110" i="1"/>
  <c r="L109" i="11" s="1"/>
  <c r="X164" i="1"/>
  <c r="L163" i="11" s="1"/>
  <c r="X174" i="1"/>
  <c r="L173" i="11" s="1"/>
  <c r="X228" i="1"/>
  <c r="L227" i="11" s="1"/>
  <c r="X250" i="1"/>
  <c r="L249" i="11" s="1"/>
  <c r="X67" i="1"/>
  <c r="L66" i="11" s="1"/>
  <c r="X131" i="1"/>
  <c r="L130" i="11" s="1"/>
  <c r="X147" i="1"/>
  <c r="L146" i="11" s="1"/>
  <c r="X20" i="1"/>
  <c r="L19" i="11" s="1"/>
  <c r="X23" i="1"/>
  <c r="L22" i="11" s="1"/>
  <c r="X30" i="1"/>
  <c r="L29" i="11" s="1"/>
  <c r="X32" i="1"/>
  <c r="L31" i="11" s="1"/>
  <c r="X51" i="1"/>
  <c r="L50" i="11" s="1"/>
  <c r="X84" i="1"/>
  <c r="L83" i="11" s="1"/>
  <c r="X94" i="1"/>
  <c r="L93" i="11" s="1"/>
  <c r="X148" i="1"/>
  <c r="L147" i="11" s="1"/>
  <c r="X158" i="1"/>
  <c r="L157" i="11" s="1"/>
  <c r="X212" i="1"/>
  <c r="L211" i="11" s="1"/>
  <c r="X243" i="1"/>
  <c r="L242" i="11" s="1"/>
  <c r="X126" i="1"/>
  <c r="L125" i="11" s="1"/>
  <c r="X31" i="1"/>
  <c r="L30" i="11" s="1"/>
  <c r="X36" i="1"/>
  <c r="L35" i="11" s="1"/>
  <c r="X46" i="1"/>
  <c r="L45" i="11" s="1"/>
  <c r="X103" i="1"/>
  <c r="L102" i="11" s="1"/>
  <c r="X107" i="1"/>
  <c r="L106" i="11" s="1"/>
  <c r="X159" i="1"/>
  <c r="L158" i="11" s="1"/>
  <c r="X183" i="1"/>
  <c r="L182" i="11" s="1"/>
  <c r="X231" i="1"/>
  <c r="L230" i="11" s="1"/>
  <c r="X211" i="1"/>
  <c r="L210" i="11" s="1"/>
  <c r="X14" i="1"/>
  <c r="L13" i="11" s="1"/>
  <c r="X16" i="1"/>
  <c r="L15" i="11" s="1"/>
  <c r="X78" i="1"/>
  <c r="L77" i="11" s="1"/>
  <c r="X99" i="1"/>
  <c r="L98" i="11" s="1"/>
  <c r="X135" i="1"/>
  <c r="L134" i="11" s="1"/>
  <c r="X142" i="1"/>
  <c r="L141" i="11" s="1"/>
  <c r="X163" i="1"/>
  <c r="L162" i="11" s="1"/>
  <c r="X206" i="1"/>
  <c r="L205" i="11" s="1"/>
  <c r="X218" i="1"/>
  <c r="L217" i="11" s="1"/>
  <c r="X227" i="1"/>
  <c r="L226" i="11" s="1"/>
  <c r="X6" i="1"/>
  <c r="L5" i="11" s="1"/>
  <c r="M224" i="11" s="1"/>
  <c r="X10" i="1"/>
  <c r="L9" i="11" s="1"/>
  <c r="X12" i="1"/>
  <c r="L11" i="11" s="1"/>
  <c r="X26" i="1"/>
  <c r="L25" i="11" s="1"/>
  <c r="X28" i="1"/>
  <c r="L27" i="11" s="1"/>
  <c r="X42" i="1"/>
  <c r="L41" i="11" s="1"/>
  <c r="X44" i="1"/>
  <c r="L43" i="11" s="1"/>
  <c r="X58" i="1"/>
  <c r="L57" i="11" s="1"/>
  <c r="X60" i="1"/>
  <c r="L59" i="11" s="1"/>
  <c r="X74" i="1"/>
  <c r="L73" i="11" s="1"/>
  <c r="X76" i="1"/>
  <c r="L75" i="11" s="1"/>
  <c r="X90" i="1"/>
  <c r="L89" i="11" s="1"/>
  <c r="X92" i="1"/>
  <c r="L91" i="11" s="1"/>
  <c r="X106" i="1"/>
  <c r="L105" i="11" s="1"/>
  <c r="X108" i="1"/>
  <c r="L107" i="11" s="1"/>
  <c r="X122" i="1"/>
  <c r="L121" i="11" s="1"/>
  <c r="X124" i="1"/>
  <c r="L123" i="11" s="1"/>
  <c r="X138" i="1"/>
  <c r="L137" i="11" s="1"/>
  <c r="X140" i="1"/>
  <c r="L139" i="11" s="1"/>
  <c r="X154" i="1"/>
  <c r="L153" i="11" s="1"/>
  <c r="X156" i="1"/>
  <c r="L155" i="11" s="1"/>
  <c r="X170" i="1"/>
  <c r="L169" i="11" s="1"/>
  <c r="X172" i="1"/>
  <c r="L171" i="11" s="1"/>
  <c r="X186" i="1"/>
  <c r="L185" i="11" s="1"/>
  <c r="X188" i="1"/>
  <c r="L187" i="11" s="1"/>
  <c r="X202" i="1"/>
  <c r="L201" i="11" s="1"/>
  <c r="X204" i="1"/>
  <c r="L203" i="11" s="1"/>
  <c r="X220" i="1"/>
  <c r="L219" i="11" s="1"/>
  <c r="X236" i="1"/>
  <c r="L235" i="11" s="1"/>
  <c r="X252" i="1"/>
  <c r="L251" i="11" s="1"/>
  <c r="X13" i="1"/>
  <c r="L12" i="11" s="1"/>
  <c r="X21" i="1"/>
  <c r="L20" i="11" s="1"/>
  <c r="X29" i="1"/>
  <c r="L28" i="11" s="1"/>
  <c r="X37" i="1"/>
  <c r="L36" i="11" s="1"/>
  <c r="X45" i="1"/>
  <c r="L44" i="11" s="1"/>
  <c r="X53" i="1"/>
  <c r="L52" i="11" s="1"/>
  <c r="X61" i="1"/>
  <c r="L60" i="11" s="1"/>
  <c r="X69" i="1"/>
  <c r="L68" i="11" s="1"/>
  <c r="X77" i="1"/>
  <c r="L76" i="11" s="1"/>
  <c r="X85" i="1"/>
  <c r="L84" i="11" s="1"/>
  <c r="X101" i="1"/>
  <c r="L100" i="11" s="1"/>
  <c r="X109" i="1"/>
  <c r="L108" i="11" s="1"/>
  <c r="X117" i="1"/>
  <c r="L116" i="11" s="1"/>
  <c r="X125" i="1"/>
  <c r="L124" i="11" s="1"/>
  <c r="X133" i="1"/>
  <c r="L132" i="11" s="1"/>
  <c r="X141" i="1"/>
  <c r="L140" i="11" s="1"/>
  <c r="X149" i="1"/>
  <c r="L148" i="11" s="1"/>
  <c r="X157" i="1"/>
  <c r="L156" i="11" s="1"/>
  <c r="X161" i="1"/>
  <c r="L160" i="11" s="1"/>
  <c r="X165" i="1"/>
  <c r="L164" i="11" s="1"/>
  <c r="X169" i="1"/>
  <c r="L168" i="11" s="1"/>
  <c r="X173" i="1"/>
  <c r="L172" i="11" s="1"/>
  <c r="X177" i="1"/>
  <c r="L176" i="11" s="1"/>
  <c r="X181" i="1"/>
  <c r="L180" i="11" s="1"/>
  <c r="X185" i="1"/>
  <c r="L184" i="11" s="1"/>
  <c r="X189" i="1"/>
  <c r="L188" i="11" s="1"/>
  <c r="X193" i="1"/>
  <c r="L192" i="11" s="1"/>
  <c r="X197" i="1"/>
  <c r="L196" i="11" s="1"/>
  <c r="X201" i="1"/>
  <c r="L200" i="11" s="1"/>
  <c r="X205" i="1"/>
  <c r="L204" i="11" s="1"/>
  <c r="X209" i="1"/>
  <c r="L208" i="11" s="1"/>
  <c r="X213" i="1"/>
  <c r="L212" i="11" s="1"/>
  <c r="X217" i="1"/>
  <c r="L216" i="11" s="1"/>
  <c r="X225" i="1"/>
  <c r="L224" i="11" s="1"/>
  <c r="X229" i="1"/>
  <c r="L228" i="11" s="1"/>
  <c r="X233" i="1"/>
  <c r="L232" i="11" s="1"/>
  <c r="X237" i="1"/>
  <c r="L236" i="11" s="1"/>
  <c r="X241" i="1"/>
  <c r="L240" i="11" s="1"/>
  <c r="X245" i="1"/>
  <c r="L244" i="11" s="1"/>
  <c r="X249" i="1"/>
  <c r="L248" i="11" s="1"/>
  <c r="X5" i="1"/>
  <c r="L4" i="11" s="1"/>
  <c r="L252" i="11"/>
  <c r="X9" i="1"/>
  <c r="L8" i="11" s="1"/>
  <c r="M65" i="11" s="1"/>
  <c r="X17" i="1"/>
  <c r="L16" i="11" s="1"/>
  <c r="X25" i="1"/>
  <c r="L24" i="11" s="1"/>
  <c r="X33" i="1"/>
  <c r="L32" i="11" s="1"/>
  <c r="X41" i="1"/>
  <c r="L40" i="11" s="1"/>
  <c r="X49" i="1"/>
  <c r="L48" i="11" s="1"/>
  <c r="X57" i="1"/>
  <c r="L56" i="11" s="1"/>
  <c r="X65" i="1"/>
  <c r="L64" i="11" s="1"/>
  <c r="X73" i="1"/>
  <c r="L72" i="11" s="1"/>
  <c r="X81" i="1"/>
  <c r="L80" i="11" s="1"/>
  <c r="X89" i="1"/>
  <c r="L88" i="11" s="1"/>
  <c r="X97" i="1"/>
  <c r="L96" i="11" s="1"/>
  <c r="X105" i="1"/>
  <c r="L104" i="11" s="1"/>
  <c r="X113" i="1"/>
  <c r="L112" i="11" s="1"/>
  <c r="X121" i="1"/>
  <c r="L120" i="11" s="1"/>
  <c r="X129" i="1"/>
  <c r="L128" i="11" s="1"/>
  <c r="X137" i="1"/>
  <c r="L136" i="11" s="1"/>
  <c r="X145" i="1"/>
  <c r="L144" i="11" s="1"/>
  <c r="X153" i="1"/>
  <c r="L152" i="11" s="1"/>
  <c r="M184" i="11" l="1"/>
  <c r="M135" i="11"/>
  <c r="M25" i="11"/>
  <c r="M173" i="11"/>
  <c r="M6" i="11"/>
  <c r="M84" i="11"/>
  <c r="M172" i="11"/>
  <c r="M132" i="11"/>
  <c r="M144" i="11"/>
  <c r="M58" i="11"/>
  <c r="M142" i="11"/>
  <c r="M31" i="11"/>
  <c r="M139" i="11"/>
  <c r="M33" i="11"/>
  <c r="M105" i="11"/>
  <c r="M233" i="11"/>
  <c r="M228" i="11"/>
  <c r="M90" i="11"/>
  <c r="M131" i="11"/>
  <c r="M123" i="11"/>
  <c r="M170" i="11"/>
  <c r="M136" i="11"/>
  <c r="M75" i="11"/>
  <c r="M143" i="11"/>
  <c r="M191" i="11"/>
  <c r="M231" i="11"/>
  <c r="M37" i="11"/>
  <c r="M85" i="11"/>
  <c r="M149" i="11"/>
  <c r="M181" i="11"/>
  <c r="M229" i="11"/>
  <c r="M10" i="11"/>
  <c r="M212" i="11"/>
  <c r="M240" i="11"/>
  <c r="M92" i="11"/>
  <c r="M102" i="11"/>
  <c r="M14" i="11"/>
  <c r="M76" i="11"/>
  <c r="M130" i="11"/>
  <c r="M140" i="11"/>
  <c r="M118" i="11"/>
  <c r="M42" i="11"/>
  <c r="M216" i="11"/>
  <c r="M56" i="11"/>
  <c r="M126" i="11"/>
  <c r="M134" i="11"/>
  <c r="M148" i="11"/>
  <c r="M114" i="11"/>
  <c r="M68" i="11"/>
  <c r="M96" i="11"/>
  <c r="M248" i="11"/>
  <c r="M220" i="11"/>
  <c r="M19" i="11"/>
  <c r="M39" i="11"/>
  <c r="M55" i="11"/>
  <c r="M95" i="11"/>
  <c r="M147" i="11"/>
  <c r="M195" i="11"/>
  <c r="M235" i="11"/>
  <c r="M45" i="11"/>
  <c r="M81" i="11"/>
  <c r="M129" i="11"/>
  <c r="M161" i="11"/>
  <c r="M193" i="11"/>
  <c r="M72" i="11"/>
  <c r="M48" i="11"/>
  <c r="M128" i="11"/>
  <c r="M119" i="11"/>
  <c r="M239" i="11"/>
  <c r="M225" i="11"/>
  <c r="M213" i="11"/>
  <c r="M49" i="11"/>
  <c r="M11" i="11"/>
  <c r="M35" i="11"/>
  <c r="M91" i="11"/>
  <c r="M167" i="11"/>
  <c r="M238" i="11"/>
  <c r="M117" i="11"/>
  <c r="M162" i="11"/>
  <c r="M251" i="11"/>
  <c r="M175" i="11"/>
  <c r="M244" i="11"/>
  <c r="M156" i="11"/>
  <c r="M146" i="11"/>
  <c r="M36" i="11"/>
  <c r="M252" i="11"/>
  <c r="M160" i="11"/>
  <c r="M79" i="11"/>
  <c r="M250" i="11"/>
  <c r="M227" i="11"/>
  <c r="M232" i="11"/>
  <c r="M74" i="11"/>
  <c r="M62" i="11"/>
  <c r="M121" i="11"/>
  <c r="M204" i="11"/>
  <c r="M5" i="11"/>
  <c r="M86" i="11"/>
  <c r="M137" i="11"/>
  <c r="M125" i="11"/>
  <c r="M82" i="11"/>
  <c r="M166" i="11"/>
  <c r="M217" i="11"/>
  <c r="M205" i="11"/>
  <c r="M168" i="11"/>
  <c r="M41" i="11"/>
  <c r="M29" i="11"/>
  <c r="M97" i="11"/>
  <c r="M98" i="11"/>
  <c r="M70" i="11"/>
  <c r="M247" i="11"/>
  <c r="M109" i="11"/>
  <c r="M63" i="11"/>
  <c r="M219" i="11"/>
  <c r="M133" i="11"/>
  <c r="M40" i="11"/>
  <c r="M94" i="11"/>
  <c r="M18" i="11"/>
  <c r="M124" i="11"/>
  <c r="M218" i="11"/>
  <c r="M152" i="11"/>
  <c r="M230" i="11"/>
  <c r="M15" i="11"/>
  <c r="M71" i="11"/>
  <c r="M223" i="11"/>
  <c r="M153" i="11"/>
  <c r="M210" i="11"/>
  <c r="M190" i="11"/>
  <c r="M32" i="11"/>
  <c r="M158" i="11"/>
  <c r="M194" i="11"/>
  <c r="M99" i="11"/>
  <c r="M151" i="11"/>
  <c r="M199" i="11"/>
  <c r="M243" i="11"/>
  <c r="M53" i="11"/>
  <c r="M93" i="11"/>
  <c r="M157" i="11"/>
  <c r="M189" i="11"/>
  <c r="M12" i="11"/>
  <c r="M80" i="11"/>
  <c r="M174" i="11"/>
  <c r="M182" i="11"/>
  <c r="M106" i="11"/>
  <c r="M178" i="11"/>
  <c r="M88" i="11"/>
  <c r="M22" i="11"/>
  <c r="M242" i="11"/>
  <c r="M122" i="11"/>
  <c r="M100" i="11"/>
  <c r="M66" i="11"/>
  <c r="M206" i="11"/>
  <c r="M214" i="11"/>
  <c r="M192" i="11"/>
  <c r="M64" i="11"/>
  <c r="M46" i="11"/>
  <c r="M176" i="11"/>
  <c r="M234" i="11"/>
  <c r="M112" i="11"/>
  <c r="M154" i="11"/>
  <c r="M34" i="11"/>
  <c r="M23" i="11"/>
  <c r="M43" i="11"/>
  <c r="M59" i="11"/>
  <c r="M103" i="11"/>
  <c r="M155" i="11"/>
  <c r="M203" i="11"/>
  <c r="M9" i="11"/>
  <c r="M57" i="11"/>
  <c r="M89" i="11"/>
  <c r="M141" i="11"/>
  <c r="M169" i="11"/>
  <c r="M201" i="11"/>
  <c r="M226" i="11"/>
  <c r="M8" i="11"/>
  <c r="M171" i="11"/>
  <c r="M202" i="11"/>
  <c r="M211" i="11"/>
  <c r="M245" i="11"/>
  <c r="M241" i="11"/>
  <c r="M237" i="11"/>
  <c r="M183" i="11"/>
  <c r="M77" i="11"/>
  <c r="M209" i="11"/>
  <c r="M186" i="11"/>
  <c r="M52" i="11"/>
  <c r="M110" i="11"/>
  <c r="M38" i="11"/>
  <c r="M180" i="11"/>
  <c r="M222" i="11"/>
  <c r="M150" i="11"/>
  <c r="M51" i="11"/>
  <c r="M187" i="11"/>
  <c r="M73" i="11"/>
  <c r="M185" i="11"/>
  <c r="M196" i="11"/>
  <c r="M78" i="11"/>
  <c r="M246" i="11"/>
  <c r="M198" i="11"/>
  <c r="M107" i="11"/>
  <c r="M163" i="11"/>
  <c r="M207" i="11"/>
  <c r="M13" i="11"/>
  <c r="M61" i="11"/>
  <c r="M113" i="11"/>
  <c r="M165" i="11"/>
  <c r="M197" i="11"/>
  <c r="M200" i="11"/>
  <c r="M28" i="11"/>
  <c r="M4" i="11"/>
  <c r="M60" i="11"/>
  <c r="M16" i="11"/>
  <c r="M24" i="11"/>
  <c r="M26" i="11"/>
  <c r="M50" i="11"/>
  <c r="M104" i="11"/>
  <c r="M164" i="11"/>
  <c r="M30" i="11"/>
  <c r="M120" i="11"/>
  <c r="M20" i="11"/>
  <c r="M44" i="11"/>
  <c r="M138" i="11"/>
  <c r="M116" i="11"/>
  <c r="M188" i="11"/>
  <c r="M54" i="11"/>
  <c r="M108" i="11"/>
  <c r="M208" i="11"/>
  <c r="M236" i="11"/>
  <c r="M3" i="11"/>
  <c r="M27" i="11"/>
  <c r="M47" i="11"/>
  <c r="M67" i="11"/>
  <c r="M127" i="11"/>
  <c r="M179" i="11"/>
  <c r="M215" i="11"/>
  <c r="M21" i="11"/>
  <c r="M69" i="11"/>
  <c r="M101" i="11"/>
  <c r="M145" i="11"/>
  <c r="M177" i="11"/>
  <c r="M221" i="11"/>
  <c r="M83" i="11"/>
  <c r="M115" i="11"/>
  <c r="M159" i="11"/>
  <c r="M17" i="11"/>
  <c r="M111" i="11"/>
  <c r="M87" i="11"/>
  <c r="M7" i="11"/>
  <c r="M249" i="11"/>
</calcChain>
</file>

<file path=xl/sharedStrings.xml><?xml version="1.0" encoding="utf-8"?>
<sst xmlns="http://schemas.openxmlformats.org/spreadsheetml/2006/main" count="141" uniqueCount="113">
  <si>
    <t>Наименование изделия</t>
  </si>
  <si>
    <t>Входящие детали</t>
  </si>
  <si>
    <t>Децимальный номер детали</t>
  </si>
  <si>
    <t>Децимальный номер изделия</t>
  </si>
  <si>
    <t>Материал</t>
  </si>
  <si>
    <t>Круг/Пруток</t>
  </si>
  <si>
    <t>000.000.001</t>
  </si>
  <si>
    <t>Стойка</t>
  </si>
  <si>
    <t>000.001</t>
  </si>
  <si>
    <t>Опора</t>
  </si>
  <si>
    <t>Сталь 45</t>
  </si>
  <si>
    <t>000.000.002</t>
  </si>
  <si>
    <t>Сталь 40Х</t>
  </si>
  <si>
    <t>Шестигранник</t>
  </si>
  <si>
    <t>Основание</t>
  </si>
  <si>
    <t>000.000.003</t>
  </si>
  <si>
    <t>Платформа</t>
  </si>
  <si>
    <t>000.002</t>
  </si>
  <si>
    <t>000.000.004</t>
  </si>
  <si>
    <t>Лист/Плита</t>
  </si>
  <si>
    <t>Количество деталей в изделии</t>
  </si>
  <si>
    <t>Общее количество деталей</t>
  </si>
  <si>
    <t>Габаритный размер детали</t>
  </si>
  <si>
    <t>Сортамент</t>
  </si>
  <si>
    <t>Размер сортамента</t>
  </si>
  <si>
    <t>Общий припуск на распиловку</t>
  </si>
  <si>
    <t>Размер заготовки</t>
  </si>
  <si>
    <t>ГОСТ на материал</t>
  </si>
  <si>
    <t>ГОСТ 1050-88</t>
  </si>
  <si>
    <t>ГОСТ 4543-71</t>
  </si>
  <si>
    <t>Количество изделий</t>
  </si>
  <si>
    <t>005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</si>
  <si>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</si>
  <si>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</si>
  <si>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</si>
  <si>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</si>
  <si>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</si>
  <si>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</si>
  <si>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</si>
  <si>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</si>
  <si>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</si>
  <si>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060</t>
  </si>
  <si>
    <t>070</t>
  </si>
  <si>
    <t>080</t>
  </si>
  <si>
    <t>ОТК</t>
  </si>
  <si>
    <t>№</t>
  </si>
  <si>
    <t>Количество материала</t>
  </si>
  <si>
    <t>№ заказа</t>
  </si>
  <si>
    <t>Примечание</t>
  </si>
  <si>
    <t>Единицы измерения</t>
  </si>
  <si>
    <t>Марка материала</t>
  </si>
  <si>
    <t xml:space="preserve">Расчет материала на </t>
  </si>
  <si>
    <t>Количество  материала или заготовок</t>
  </si>
  <si>
    <t>000</t>
  </si>
  <si>
    <t>Сопроводительный паспорт</t>
  </si>
  <si>
    <t>№ чертежа</t>
  </si>
  <si>
    <t>Наименование</t>
  </si>
  <si>
    <t>Заготовка</t>
  </si>
  <si>
    <t>№ задания</t>
  </si>
  <si>
    <t>Наименование  операции</t>
  </si>
  <si>
    <t>Выполнил</t>
  </si>
  <si>
    <t>Подпись</t>
  </si>
  <si>
    <t>Количество, шт</t>
  </si>
  <si>
    <t>090</t>
  </si>
  <si>
    <t>100</t>
  </si>
  <si>
    <t>Дата формирования расчета</t>
  </si>
  <si>
    <t>25 октября 2019</t>
  </si>
  <si>
    <t>Заявка на материалы от</t>
  </si>
  <si>
    <t>Ответственный ___________________________________</t>
  </si>
  <si>
    <t>Количество</t>
  </si>
  <si>
    <t>№ операции</t>
  </si>
  <si>
    <t>Марка материала, Сортамент, Размер</t>
  </si>
  <si>
    <t>Панель</t>
  </si>
  <si>
    <r>
      <t xml:space="preserve">заказ № </t>
    </r>
    <r>
      <rPr>
        <b/>
        <sz val="18"/>
        <color indexed="10"/>
        <rFont val="Calibri Light"/>
        <family val="2"/>
        <charset val="204"/>
      </rPr>
      <t>14111</t>
    </r>
  </si>
  <si>
    <t>4114 Токарно-винторезная</t>
  </si>
  <si>
    <t>4262 Горизонтально-фрезерная</t>
  </si>
  <si>
    <t>0108 Слесарная</t>
  </si>
  <si>
    <t>0200 Контрольная</t>
  </si>
  <si>
    <t>4285 Пило-отрезная</t>
  </si>
  <si>
    <t>4234 Фрезерная с ЧПУ</t>
  </si>
  <si>
    <t>9043 Сварочная</t>
  </si>
  <si>
    <t>055</t>
  </si>
  <si>
    <t>065</t>
  </si>
  <si>
    <t>075</t>
  </si>
  <si>
    <t>085</t>
  </si>
  <si>
    <t>095</t>
  </si>
  <si>
    <t>Маршрутная карта</t>
  </si>
  <si>
    <t>Дата начала</t>
  </si>
  <si>
    <t>Дата окончания</t>
  </si>
  <si>
    <t>мм.</t>
  </si>
  <si>
    <t>х</t>
  </si>
  <si>
    <t>Труба профильная</t>
  </si>
  <si>
    <t>000.000.005</t>
  </si>
  <si>
    <t>Балка</t>
  </si>
  <si>
    <t>105</t>
  </si>
  <si>
    <t>110</t>
  </si>
  <si>
    <t>000.000.008</t>
  </si>
  <si>
    <t>Колонна</t>
  </si>
  <si>
    <t>Сталь 20</t>
  </si>
  <si>
    <t>Квадрат</t>
  </si>
  <si>
    <t>Сталь Ст3</t>
  </si>
  <si>
    <t>ГОСТ 380-2005</t>
  </si>
  <si>
    <t>Сталь 10</t>
  </si>
  <si>
    <t>Сталь 65Г</t>
  </si>
  <si>
    <t>ГОСТ 14959-79</t>
  </si>
  <si>
    <t>Сталь 40Х13</t>
  </si>
  <si>
    <t>ГОСТ 5949-75</t>
  </si>
  <si>
    <t>МАТЕРИАЛ</t>
  </si>
  <si>
    <t>ГОСТ</t>
  </si>
  <si>
    <t>Размер 1</t>
  </si>
  <si>
    <t>Размер 2</t>
  </si>
  <si>
    <t>Размер 3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</si>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</sst>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i/>
      <sz val="18"/>
      <name val="GOST type A"/>
      <family val="2"/>
      <charset val="204"/>
    </font>
    <font>
      <i/>
      <sz val="14"/>
      <name val="GOST type A"/>
      <family val="2"/>
      <charset val="204"/>
    </font>
    <font>
      <sz val="16"/>
      <name val="GOST type A"/>
      <family val="2"/>
      <charset val="204"/>
    </font>
    <font>
      <sz val="14"/>
      <name val="GOST type A"/>
      <family val="2"/>
      <charset val="204"/>
    </font>
    <font>
      <b/>
      <sz val="18"/>
      <color indexed="10"/>
      <name val="Calibri Light"/>
      <family val="2"/>
      <charset val="204"/>
    </font>
    <font>
      <b/>
      <sz val="10"/>
      <color rgb="FF3F3F3F"/>
      <name val="Arial"/>
      <family val="2"/>
      <charset val="204"/>
    </font>
    <font>
      <b/>
      <i/>
      <sz val="14"/>
      <color rgb="FF3F3F3F"/>
      <name val="GOST type A"/>
      <family val="2"/>
      <charset val="204"/>
    </font>
    <font>
      <i/>
      <sz val="14"/>
      <color rgb="FF3F3F3F"/>
      <name val="GOST type A"/>
      <family val="2"/>
      <charset val="204"/>
    </font>
    <font>
      <sz val="10"/>
      <color rgb="FFFF0000"/>
      <name val="Arial"/>
      <family val="2"/>
      <charset val="204"/>
    </font>
    <font>
      <b/>
      <i/>
      <sz val="14"/>
      <color theme="1"/>
      <name val="GOST type A"/>
      <family val="2"/>
      <charset val="204"/>
    </font>
    <font>
      <b/>
      <i/>
      <sz val="18"/>
      <color theme="1"/>
      <name val="GOST type 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</borders>
  <cellStyleXfs count="4">
    <xf numFmtId="0" fontId="0" fillId="0" borderId="0"/>
    <xf numFmtId="0" fontId="8" fillId="2" borderId="23" applyNumberFormat="0" applyAlignment="0" applyProtection="0"/>
    <xf numFmtId="0" fontId="2" fillId="0" borderId="0"/>
    <xf numFmtId="0" fontId="1" fillId="0" borderId="0"/>
  </cellStyleXfs>
  <cellXfs count="97">
    <xf numFmtId="0" fontId="0" fillId="0" borderId="0" xfId="0"/>
    <xf numFmtId="0" fontId="9" fillId="3" borderId="23" xfId="1" applyFont="1" applyFill="1" applyAlignment="1" applyProtection="1">
      <alignment horizontal="center" vertical="center" wrapText="1"/>
      <protection locked="0"/>
    </xf>
    <xf numFmtId="0" fontId="10" fillId="3" borderId="23" xfId="1" applyFont="1" applyFill="1" applyAlignment="1" applyProtection="1">
      <alignment horizontal="center" vertical="center"/>
      <protection locked="0"/>
    </xf>
    <xf numFmtId="0" fontId="10" fillId="3" borderId="23" xfId="1" applyFont="1" applyFill="1" applyAlignment="1" applyProtection="1">
      <alignment horizontal="center" vertical="center"/>
    </xf>
    <xf numFmtId="0" fontId="0" fillId="0" borderId="0" xfId="0" applyProtection="1">
      <protection locked="0"/>
    </xf>
    <xf numFmtId="0" fontId="9" fillId="3" borderId="23" xfId="1" applyFont="1" applyFill="1" applyAlignment="1" applyProtection="1">
      <alignment horizontal="center" vertical="center"/>
      <protection locked="0"/>
    </xf>
    <xf numFmtId="0" fontId="9" fillId="3" borderId="24" xfId="1" applyFont="1" applyFill="1" applyBorder="1" applyAlignment="1" applyProtection="1">
      <alignment horizontal="left" vertical="center" indent="5"/>
      <protection locked="0"/>
    </xf>
    <xf numFmtId="0" fontId="9" fillId="3" borderId="25" xfId="1" applyFont="1" applyFill="1" applyBorder="1" applyAlignment="1" applyProtection="1">
      <alignment horizontal="right" vertical="center"/>
      <protection locked="0"/>
    </xf>
    <xf numFmtId="0" fontId="9" fillId="3" borderId="26" xfId="1" applyFont="1" applyFill="1" applyBorder="1" applyAlignment="1" applyProtection="1">
      <alignment horizontal="right" vertical="center" indent="1"/>
      <protection locked="0"/>
    </xf>
    <xf numFmtId="0" fontId="10" fillId="3" borderId="23" xfId="1" applyFont="1" applyFill="1" applyProtection="1">
      <protection locked="0"/>
    </xf>
    <xf numFmtId="0" fontId="10" fillId="3" borderId="25" xfId="1" applyFont="1" applyFill="1" applyBorder="1" applyAlignment="1" applyProtection="1">
      <alignment horizontal="center" vertical="center"/>
      <protection locked="0"/>
    </xf>
    <xf numFmtId="0" fontId="11" fillId="3" borderId="27" xfId="1" applyFont="1" applyFill="1" applyBorder="1" applyProtection="1">
      <protection locked="0"/>
    </xf>
    <xf numFmtId="0" fontId="11" fillId="3" borderId="0" xfId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49" fontId="4" fillId="0" borderId="3" xfId="3" applyNumberFormat="1" applyFont="1" applyBorder="1" applyAlignment="1" applyProtection="1">
      <alignment horizontal="center" vertical="center"/>
      <protection locked="0"/>
    </xf>
    <xf numFmtId="0" fontId="4" fillId="0" borderId="3" xfId="3" applyFont="1" applyBorder="1" applyAlignment="1" applyProtection="1">
      <alignment horizontal="center" vertical="center"/>
      <protection locked="0"/>
    </xf>
    <xf numFmtId="0" fontId="6" fillId="0" borderId="4" xfId="3" applyFont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 applyProtection="1">
      <alignment vertical="center"/>
      <protection locked="0"/>
    </xf>
    <xf numFmtId="49" fontId="4" fillId="0" borderId="7" xfId="3" applyNumberFormat="1" applyFont="1" applyBorder="1" applyAlignment="1" applyProtection="1">
      <alignment horizontal="center" vertical="center"/>
      <protection locked="0"/>
    </xf>
    <xf numFmtId="0" fontId="4" fillId="0" borderId="8" xfId="3" applyNumberFormat="1" applyFont="1" applyBorder="1" applyAlignment="1" applyProtection="1">
      <alignment horizontal="right" vertical="center"/>
      <protection locked="0"/>
    </xf>
    <xf numFmtId="0" fontId="4" fillId="0" borderId="8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 applyProtection="1">
      <alignment horizontal="center" vertical="top"/>
      <protection locked="0"/>
    </xf>
    <xf numFmtId="0" fontId="4" fillId="0" borderId="9" xfId="3" applyFont="1" applyBorder="1" applyAlignment="1" applyProtection="1">
      <alignment horizontal="center" vertical="top"/>
      <protection locked="0"/>
    </xf>
    <xf numFmtId="0" fontId="6" fillId="0" borderId="5" xfId="3" applyFont="1" applyBorder="1" applyAlignment="1" applyProtection="1">
      <alignment vertical="center"/>
      <protection locked="0"/>
    </xf>
    <xf numFmtId="0" fontId="6" fillId="0" borderId="3" xfId="3" applyFont="1" applyBorder="1" applyAlignment="1" applyProtection="1">
      <alignment vertical="center"/>
      <protection locked="0"/>
    </xf>
    <xf numFmtId="0" fontId="6" fillId="0" borderId="10" xfId="3" applyFont="1" applyBorder="1" applyAlignment="1" applyProtection="1">
      <alignment vertical="center"/>
      <protection locked="0"/>
    </xf>
    <xf numFmtId="49" fontId="4" fillId="0" borderId="10" xfId="3" applyNumberFormat="1" applyFont="1" applyBorder="1" applyAlignment="1" applyProtection="1">
      <alignment horizontal="center" vertical="center"/>
      <protection locked="0"/>
    </xf>
    <xf numFmtId="0" fontId="4" fillId="0" borderId="10" xfId="3" applyFont="1" applyBorder="1" applyAlignment="1" applyProtection="1">
      <alignment horizontal="center" vertical="center"/>
      <protection locked="0"/>
    </xf>
    <xf numFmtId="0" fontId="6" fillId="0" borderId="11" xfId="3" applyFont="1" applyBorder="1" applyAlignment="1" applyProtection="1">
      <alignment vertical="center"/>
      <protection locked="0"/>
    </xf>
    <xf numFmtId="0" fontId="4" fillId="0" borderId="8" xfId="3" applyNumberFormat="1" applyFont="1" applyBorder="1" applyAlignment="1" applyProtection="1">
      <alignment horizontal="left" vertical="center"/>
      <protection locked="0"/>
    </xf>
    <xf numFmtId="0" fontId="4" fillId="0" borderId="9" xfId="3" applyNumberFormat="1" applyFont="1" applyBorder="1" applyAlignment="1" applyProtection="1">
      <alignment horizontal="right" vertical="center"/>
      <protection locked="0"/>
    </xf>
    <xf numFmtId="0" fontId="4" fillId="0" borderId="12" xfId="3" applyNumberFormat="1" applyFont="1" applyBorder="1" applyAlignment="1" applyProtection="1">
      <alignment horizontal="center" vertical="center"/>
      <protection locked="0"/>
    </xf>
    <xf numFmtId="49" fontId="4" fillId="0" borderId="13" xfId="3" applyNumberFormat="1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5" xfId="3" applyFont="1" applyBorder="1" applyAlignment="1" applyProtection="1">
      <alignment horizontal="center" vertical="center"/>
      <protection locked="0"/>
    </xf>
    <xf numFmtId="0" fontId="4" fillId="0" borderId="16" xfId="3" applyFont="1" applyBorder="1" applyAlignment="1" applyProtection="1">
      <alignment horizontal="center" vertical="center"/>
      <protection locked="0"/>
    </xf>
    <xf numFmtId="0" fontId="4" fillId="0" borderId="13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 applyProtection="1">
      <alignment vertical="center"/>
      <protection locked="0"/>
    </xf>
    <xf numFmtId="0" fontId="6" fillId="0" borderId="13" xfId="3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3" borderId="24" xfId="1" applyFont="1" applyFill="1" applyBorder="1" applyAlignment="1" applyProtection="1">
      <alignment horizontal="right" vertical="center"/>
      <protection locked="0"/>
    </xf>
    <xf numFmtId="0" fontId="10" fillId="3" borderId="26" xfId="1" applyFont="1" applyFill="1" applyBorder="1" applyAlignment="1" applyProtection="1">
      <alignment horizontal="left" vertical="center"/>
      <protection locked="0"/>
    </xf>
    <xf numFmtId="0" fontId="0" fillId="0" borderId="0" xfId="0" applyNumberFormat="1"/>
    <xf numFmtId="0" fontId="11" fillId="4" borderId="0" xfId="0" applyFont="1" applyFill="1"/>
    <xf numFmtId="0" fontId="11" fillId="4" borderId="0" xfId="0" applyNumberFormat="1" applyFont="1" applyFill="1"/>
    <xf numFmtId="0" fontId="0" fillId="5" borderId="0" xfId="0" applyFill="1"/>
    <xf numFmtId="0" fontId="0" fillId="5" borderId="0" xfId="0" applyNumberFormat="1" applyFill="1"/>
    <xf numFmtId="0" fontId="13" fillId="0" borderId="0" xfId="0" applyFont="1" applyAlignment="1" applyProtection="1">
      <alignment horizontal="right"/>
      <protection locked="0"/>
    </xf>
    <xf numFmtId="14" fontId="13" fillId="0" borderId="0" xfId="0" applyNumberFormat="1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4" fillId="0" borderId="17" xfId="3" applyFont="1" applyBorder="1" applyAlignment="1" applyProtection="1">
      <alignment horizontal="left" vertical="center" wrapText="1" indent="1"/>
    </xf>
    <xf numFmtId="0" fontId="4" fillId="0" borderId="1" xfId="3" applyFont="1" applyBorder="1" applyAlignment="1" applyProtection="1">
      <alignment horizontal="left" vertical="center" wrapText="1" indent="1"/>
    </xf>
    <xf numFmtId="0" fontId="4" fillId="0" borderId="6" xfId="3" applyFont="1" applyBorder="1" applyAlignment="1" applyProtection="1">
      <alignment horizontal="left" vertical="center" wrapText="1" indent="1"/>
    </xf>
    <xf numFmtId="0" fontId="4" fillId="0" borderId="18" xfId="3" applyFont="1" applyBorder="1" applyAlignment="1" applyProtection="1">
      <alignment horizontal="left" vertical="center" wrapText="1" indent="1"/>
    </xf>
    <xf numFmtId="0" fontId="4" fillId="0" borderId="19" xfId="3" applyFont="1" applyBorder="1" applyAlignment="1" applyProtection="1">
      <alignment horizontal="left" vertical="center" wrapText="1" indent="1"/>
    </xf>
    <xf numFmtId="0" fontId="4" fillId="0" borderId="11" xfId="3" applyFont="1" applyBorder="1" applyAlignment="1" applyProtection="1">
      <alignment horizontal="left" vertical="center" wrapText="1" indent="1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4" fillId="0" borderId="6" xfId="3" applyFont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0" borderId="6" xfId="3" applyFont="1" applyBorder="1" applyAlignment="1" applyProtection="1">
      <alignment horizontal="center" vertical="center" wrapText="1"/>
      <protection locked="0"/>
    </xf>
    <xf numFmtId="0" fontId="4" fillId="0" borderId="9" xfId="3" applyFont="1" applyBorder="1" applyAlignment="1" applyProtection="1">
      <alignment horizontal="center" vertical="center"/>
      <protection locked="0"/>
    </xf>
    <xf numFmtId="0" fontId="4" fillId="0" borderId="8" xfId="3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0" fontId="4" fillId="0" borderId="12" xfId="3" applyFont="1" applyBorder="1" applyAlignment="1" applyProtection="1">
      <alignment horizontal="center" vertical="center" wrapText="1"/>
      <protection locked="0"/>
    </xf>
    <xf numFmtId="0" fontId="4" fillId="0" borderId="20" xfId="3" applyFont="1" applyBorder="1" applyAlignment="1" applyProtection="1">
      <alignment horizontal="left" vertical="center" indent="1"/>
    </xf>
    <xf numFmtId="0" fontId="4" fillId="0" borderId="21" xfId="3" applyFont="1" applyBorder="1" applyAlignment="1" applyProtection="1">
      <alignment horizontal="left" vertical="center" indent="1"/>
    </xf>
    <xf numFmtId="0" fontId="4" fillId="0" borderId="4" xfId="3" applyFont="1" applyBorder="1" applyAlignment="1" applyProtection="1">
      <alignment horizontal="left" vertical="center" indent="1"/>
    </xf>
    <xf numFmtId="0" fontId="4" fillId="0" borderId="17" xfId="3" applyFont="1" applyBorder="1" applyAlignment="1" applyProtection="1">
      <alignment horizontal="left" vertical="center" indent="1"/>
    </xf>
    <xf numFmtId="0" fontId="4" fillId="0" borderId="1" xfId="3" applyFont="1" applyBorder="1" applyAlignment="1" applyProtection="1">
      <alignment horizontal="left" vertical="center" indent="1"/>
    </xf>
    <xf numFmtId="0" fontId="4" fillId="0" borderId="6" xfId="3" applyFont="1" applyBorder="1" applyAlignment="1" applyProtection="1">
      <alignment horizontal="left" vertical="center" indent="1"/>
    </xf>
    <xf numFmtId="0" fontId="3" fillId="0" borderId="22" xfId="3" applyFont="1" applyBorder="1" applyAlignment="1" applyProtection="1">
      <alignment horizontal="center" vertical="top"/>
      <protection locked="0"/>
    </xf>
    <xf numFmtId="0" fontId="5" fillId="0" borderId="8" xfId="3" applyFont="1" applyBorder="1" applyAlignment="1" applyProtection="1">
      <alignment horizontal="center"/>
      <protection locked="0"/>
    </xf>
    <xf numFmtId="0" fontId="1" fillId="0" borderId="12" xfId="3" applyBorder="1" applyAlignment="1" applyProtection="1">
      <alignment horizontal="center" vertical="center"/>
      <protection locked="0"/>
    </xf>
    <xf numFmtId="3" fontId="4" fillId="0" borderId="9" xfId="3" applyNumberFormat="1" applyFont="1" applyBorder="1" applyAlignment="1" applyProtection="1">
      <alignment horizontal="center" vertical="center"/>
      <protection locked="0"/>
    </xf>
    <xf numFmtId="3" fontId="4" fillId="0" borderId="8" xfId="3" applyNumberFormat="1" applyFont="1" applyBorder="1" applyAlignment="1" applyProtection="1">
      <alignment horizontal="center" vertical="center"/>
      <protection locked="0"/>
    </xf>
    <xf numFmtId="3" fontId="4" fillId="0" borderId="12" xfId="3" applyNumberFormat="1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top"/>
      <protection locked="0"/>
    </xf>
    <xf numFmtId="0" fontId="4" fillId="0" borderId="8" xfId="3" applyFont="1" applyBorder="1" applyAlignment="1" applyProtection="1">
      <alignment horizontal="center" vertical="top"/>
      <protection locked="0"/>
    </xf>
    <xf numFmtId="0" fontId="4" fillId="0" borderId="12" xfId="3" applyFont="1" applyBorder="1" applyAlignment="1" applyProtection="1">
      <alignment horizontal="center" vertical="top"/>
      <protection locked="0"/>
    </xf>
    <xf numFmtId="0" fontId="4" fillId="0" borderId="9" xfId="3" applyNumberFormat="1" applyFont="1" applyBorder="1" applyAlignment="1" applyProtection="1">
      <alignment horizontal="center" vertical="center"/>
    </xf>
    <xf numFmtId="0" fontId="4" fillId="0" borderId="12" xfId="3" applyNumberFormat="1" applyFont="1" applyBorder="1" applyAlignment="1" applyProtection="1">
      <alignment horizontal="center" vertical="center"/>
    </xf>
    <xf numFmtId="0" fontId="4" fillId="0" borderId="18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0" fontId="4" fillId="0" borderId="11" xfId="3" applyFont="1" applyBorder="1" applyAlignment="1" applyProtection="1">
      <alignment horizontal="center" vertical="center" wrapText="1"/>
      <protection locked="0"/>
    </xf>
    <xf numFmtId="0" fontId="4" fillId="0" borderId="19" xfId="3" applyFont="1" applyBorder="1" applyAlignment="1" applyProtection="1">
      <alignment horizontal="center" vertical="center" wrapText="1"/>
      <protection locked="0"/>
    </xf>
  </cellXfs>
  <cellStyles count="4">
    <cellStyle name="Вывод" xfId="1" builtinId="21"/>
    <cellStyle name="Обычный" xfId="0" builtinId="0"/>
    <cellStyle name="Обычный 2" xfId="2"/>
    <cellStyle name="Обычный 3" xfId="3"/>
  </cellStyles>
  <dxfs count="9"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ТМ" displayName="ТМ" ref="B2:C11" totalsRowShown="0">
  <tableColumns count="2">
    <tableColumn id="1" name="МАТЕРИАЛ"/>
    <tableColumn id="2" name="ГОСТ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G2:M252" totalsRowShown="0" headerRowDxfId="1">
  <tableColumns count="7">
    <tableColumn id="1" name="Марка материала" dataDxfId="8">
      <calculatedColumnFormula>'Расчет материала'!L4</calculatedColumnFormula>
    </tableColumn>
    <tableColumn id="2" name="Сортамент" dataDxfId="7">
      <calculatedColumnFormula>'Расчет материала'!N4</calculatedColumnFormula>
    </tableColumn>
    <tableColumn id="3" name="Размер 1" dataDxfId="6">
      <calculatedColumnFormula>'Расчет материала'!O4</calculatedColumnFormula>
    </tableColumn>
    <tableColumn id="4" name="Размер 2" dataDxfId="5">
      <calculatedColumnFormula>'Расчет материала'!Q4</calculatedColumnFormula>
    </tableColumn>
    <tableColumn id="5" name="Размер 3" dataDxfId="4">
      <calculatedColumnFormula>'Расчет материала'!S4</calculatedColumnFormula>
    </tableColumn>
    <tableColumn id="6" name="Количество" dataDxfId="3">
      <calculatedColumnFormula>'Расчет материала'!X4</calculatedColumnFormula>
    </tableColumn>
    <tableColumn id="8" name="Общий итог" dataDxfId="2">
      <calculatedColumnFormula>SUMPRODUCT(($G$3:$G$252=G3)*($H$3:$H$252=H3)*($I$3:$I$252=I3)*($J$3:$J$252=J3)*($K$3:$K$252=K3)*$L$3:$L$252)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253"/>
  <sheetViews>
    <sheetView showGridLines="0" showZeros="0" topLeftCell="D1" zoomScale="85" zoomScaleNormal="85" workbookViewId="0">
      <selection activeCell="F19" sqref="F19"/>
    </sheetView>
  </sheetViews>
  <sheetFormatPr defaultRowHeight="12.75" customHeight="1" x14ac:dyDescent="0.2"/>
  <cols>
    <col min="2" max="2" width="23.140625" customWidth="1"/>
    <col min="3" max="3" width="24.42578125" customWidth="1"/>
    <col min="4" max="4" width="19.42578125" customWidth="1"/>
    <col min="5" max="6" width="23" customWidth="1"/>
    <col min="7" max="7" width="19.5703125" customWidth="1"/>
    <col min="8" max="8" width="29.7109375" customWidth="1"/>
    <col min="9" max="9" width="8.7109375" customWidth="1"/>
    <col min="10" max="10" width="2.28515625" customWidth="1"/>
    <col min="11" max="11" width="9" customWidth="1"/>
    <col min="12" max="12" width="22.85546875" customWidth="1"/>
    <col min="13" max="13" width="23" customWidth="1"/>
    <col min="14" max="14" width="29.140625" customWidth="1"/>
    <col min="15" max="15" width="6.28515625" customWidth="1"/>
    <col min="16" max="16" width="1.85546875" customWidth="1"/>
    <col min="17" max="17" width="6.28515625" customWidth="1"/>
    <col min="18" max="18" width="1.7109375" customWidth="1"/>
    <col min="19" max="19" width="6.28515625" customWidth="1"/>
    <col min="20" max="20" width="23.85546875" customWidth="1"/>
    <col min="21" max="21" width="7.28515625" customWidth="1"/>
    <col min="22" max="22" width="3.140625" customWidth="1"/>
    <col min="23" max="23" width="8" customWidth="1"/>
    <col min="24" max="24" width="23.85546875" customWidth="1"/>
    <col min="25" max="25" width="17" customWidth="1"/>
    <col min="26" max="48" width="7.7109375" customWidth="1"/>
  </cols>
  <sheetData>
    <row r="1" spans="1:30" ht="23.25" x14ac:dyDescent="0.35">
      <c r="B1" t="s">
        <v>51</v>
      </c>
      <c r="D1" t="s">
        <v>73</v>
      </c>
      <c r="G1" t="s">
        <v>65</v>
      </c>
      <c r="I1" t="s">
        <v>66</v>
      </c>
    </row>
    <row r="2" spans="1:30" ht="11.25" customHeight="1" x14ac:dyDescent="0.2"/>
    <row r="3" spans="1:30" ht="75" customHeight="1" x14ac:dyDescent="0.2">
      <c r="A3" t="s">
        <v>45</v>
      </c>
      <c r="B3" t="s">
        <v>3</v>
      </c>
      <c r="C3" t="s">
        <v>0</v>
      </c>
      <c r="D3" t="s">
        <v>30</v>
      </c>
      <c r="E3" t="s">
        <v>2</v>
      </c>
      <c r="F3" t="s">
        <v>1</v>
      </c>
      <c r="G3" t="s">
        <v>20</v>
      </c>
      <c r="H3" t="s">
        <v>21</v>
      </c>
      <c r="I3" t="s">
        <v>22</v>
      </c>
      <c r="L3" t="s">
        <v>50</v>
      </c>
      <c r="M3" t="s">
        <v>27</v>
      </c>
      <c r="N3" t="s">
        <v>23</v>
      </c>
      <c r="O3" t="s">
        <v>24</v>
      </c>
      <c r="T3" t="s">
        <v>25</v>
      </c>
      <c r="U3" t="s">
        <v>26</v>
      </c>
      <c r="X3" t="s">
        <v>52</v>
      </c>
      <c r="Y3" t="s">
        <v>49</v>
      </c>
      <c r="Z3" t="s">
        <v>86</v>
      </c>
    </row>
    <row r="4" spans="1:30" x14ac:dyDescent="0.2">
      <c r="A4">
        <v>1</v>
      </c>
      <c r="B4" t="s">
        <v>8</v>
      </c>
      <c r="C4" t="s">
        <v>7</v>
      </c>
      <c r="D4">
        <v>4</v>
      </c>
      <c r="E4" t="s">
        <v>6</v>
      </c>
      <c r="F4" t="s">
        <v>9</v>
      </c>
      <c r="G4">
        <v>2</v>
      </c>
      <c r="H4">
        <f>PRODUCT(D4,G4)</f>
        <v>8</v>
      </c>
      <c r="J4" t="str">
        <f>IF(N4="Лист/Плита","х"," ")</f>
        <v xml:space="preserve"> </v>
      </c>
      <c r="K4">
        <v>20</v>
      </c>
      <c r="L4" t="s">
        <v>98</v>
      </c>
      <c r="M4" t="str">
        <f>IFERROR(VLOOKUP(L4,Служебная!$B$3:$C$11,2,FALSE),0)</f>
        <v>ГОСТ 1050-88</v>
      </c>
      <c r="N4" t="s">
        <v>5</v>
      </c>
      <c r="O4">
        <v>12</v>
      </c>
      <c r="P4" t="str">
        <f>IF(OR(N4="Труба круглая",N4="Труба профильная"),"х"," ")</f>
        <v xml:space="preserve"> </v>
      </c>
      <c r="R4" t="str">
        <f t="shared" ref="R4:R9" si="0">IF(N4="Труба профильная","х"," ")</f>
        <v xml:space="preserve"> </v>
      </c>
      <c r="T4">
        <f>IF(OR(N4="Балка/Двутавр",N4="Швеллер"),(_xlfn.IFS(O4*10&lt;=20,1,O4*10&lt;=75,1.5,O4*10&lt;=150,2,O4*10&gt;150,2.5)),(_xlfn.IFS(O4&lt;=20,1,O4&lt;=75,1.5,O4&lt;=150,2,O4&gt;150,2.5)))</f>
        <v>1</v>
      </c>
      <c r="U4" t="str">
        <f>IF(N4="Лист/Плита",(SUM(I4,T4*2))," ")</f>
        <v xml:space="preserve"> </v>
      </c>
      <c r="V4" t="str">
        <f>IF(N4="Лист/Плита","х"," ")</f>
        <v xml:space="preserve"> </v>
      </c>
      <c r="W4">
        <f t="shared" ref="W4:W67" si="1">SUM(K4,T4*2)</f>
        <v>22</v>
      </c>
      <c r="X4">
        <f t="shared" ref="X4:X67" si="2">IF(N4="Лист/Плита",H4,ROUNDUP(SUM(((H4*W4)/1000),(((H4*W4)/1000)*0.1),((H4*5)/1000)),1))</f>
        <v>0.30000000000000004</v>
      </c>
      <c r="Y4" t="str">
        <f>IF(N4:N253="Лист/Плита","шт.","м.")</f>
        <v>м.</v>
      </c>
      <c r="Z4" t="s">
        <v>78</v>
      </c>
      <c r="AA4" t="s">
        <v>74</v>
      </c>
      <c r="AB4" t="s">
        <v>75</v>
      </c>
      <c r="AC4" t="s">
        <v>76</v>
      </c>
      <c r="AD4" t="s">
        <v>77</v>
      </c>
    </row>
    <row r="5" spans="1:30" x14ac:dyDescent="0.2">
      <c r="A5">
        <v>2</v>
      </c>
      <c r="D5">
        <v>4</v>
      </c>
      <c r="E5" t="s">
        <v>11</v>
      </c>
      <c r="F5" t="s">
        <v>7</v>
      </c>
      <c r="G5">
        <v>4</v>
      </c>
      <c r="H5">
        <f t="shared" ref="H5:H68" si="3">PRODUCT(D5,G5)</f>
        <v>16</v>
      </c>
      <c r="J5" t="str">
        <f t="shared" ref="J5:J68" si="4">IF(N5="Лист/Плита","х"," ")</f>
        <v xml:space="preserve"> </v>
      </c>
      <c r="K5">
        <v>37</v>
      </c>
      <c r="L5" t="s">
        <v>12</v>
      </c>
      <c r="M5" t="str">
        <f>IFERROR(VLOOKUP(L5,Служебная!$B$3:$C$11,2,FALSE),0)</f>
        <v>ГОСТ 4543-71</v>
      </c>
      <c r="N5" t="s">
        <v>13</v>
      </c>
      <c r="O5">
        <v>19</v>
      </c>
      <c r="P5" t="str">
        <f>IF(OR(N5="Труба круглая",N5="Труба профильная"),"х"," ")</f>
        <v xml:space="preserve"> </v>
      </c>
      <c r="R5" t="str">
        <f t="shared" si="0"/>
        <v xml:space="preserve"> </v>
      </c>
      <c r="T5">
        <f>IF(OR(N5="Балка/Двутавр",N5="Швеллер"),(_xlfn.IFS(O5*10&lt;=20,1,O5*10&lt;=75,1.5,O5*10&lt;=150,2,O5*10&gt;150,2.5)),(_xlfn.IFS(O5&lt;=20,1,O5&lt;=75,1.5,O5&lt;=150,2,O5&gt;150,2.5)))</f>
        <v>1</v>
      </c>
      <c r="U5" t="str">
        <f>IF(N5="Лист/Плита",(SUM(I5,T5*2))," ")</f>
        <v xml:space="preserve"> </v>
      </c>
      <c r="V5" t="str">
        <f t="shared" ref="V5:V68" si="5">IF(N5="Лист/Плита","х"," ")</f>
        <v xml:space="preserve"> </v>
      </c>
      <c r="W5">
        <f t="shared" si="1"/>
        <v>39</v>
      </c>
      <c r="X5">
        <f t="shared" si="2"/>
        <v>0.79999999999999993</v>
      </c>
      <c r="Y5" t="str">
        <f>IF(N5:N253="Лист/Плита","шт.","м.")</f>
        <v>м.</v>
      </c>
      <c r="Z5" t="s">
        <v>78</v>
      </c>
      <c r="AA5" t="s">
        <v>75</v>
      </c>
      <c r="AB5" t="s">
        <v>76</v>
      </c>
      <c r="AC5" t="s">
        <v>77</v>
      </c>
    </row>
    <row r="6" spans="1:30" x14ac:dyDescent="0.2">
      <c r="A6">
        <v>3</v>
      </c>
      <c r="D6">
        <v>4</v>
      </c>
      <c r="E6" t="s">
        <v>15</v>
      </c>
      <c r="F6" t="s">
        <v>14</v>
      </c>
      <c r="G6">
        <v>1</v>
      </c>
      <c r="H6">
        <f t="shared" si="3"/>
        <v>4</v>
      </c>
      <c r="J6" t="str">
        <f t="shared" si="4"/>
        <v xml:space="preserve"> </v>
      </c>
      <c r="K6">
        <v>180</v>
      </c>
      <c r="L6" t="s">
        <v>100</v>
      </c>
      <c r="M6" t="str">
        <f>IFERROR(VLOOKUP(L6,Служебная!$B$3:$C$11,2,FALSE),0)</f>
        <v>ГОСТ 380-2005</v>
      </c>
      <c r="N6" t="s">
        <v>91</v>
      </c>
      <c r="O6">
        <v>180</v>
      </c>
      <c r="P6" t="str">
        <f>IF(OR(N6="Труба круглая",N6="Труба профильная"),"х"," ")</f>
        <v>х</v>
      </c>
      <c r="Q6">
        <v>120</v>
      </c>
      <c r="R6" t="str">
        <f t="shared" si="0"/>
        <v>х</v>
      </c>
      <c r="S6">
        <v>7</v>
      </c>
      <c r="T6">
        <f>IF(OR(N6="Балка/Двутавр",N6="Швеллер"),(_xlfn.IFS(O6*10&lt;=20,1,O6*10&lt;=75,1.5,O6*10&lt;=150,2,O6*10&gt;150,2.5)),(_xlfn.IFS(O6&lt;=20,1,O6&lt;=75,1.5,O6&lt;=150,2,O6&gt;150,2.5)))</f>
        <v>2.5</v>
      </c>
      <c r="U6" t="str">
        <f>IF(N6="Лист/Плита",(SUM(I6,T6*2))," ")</f>
        <v xml:space="preserve"> </v>
      </c>
      <c r="V6" t="str">
        <f t="shared" si="5"/>
        <v xml:space="preserve"> </v>
      </c>
      <c r="W6">
        <f t="shared" si="1"/>
        <v>185</v>
      </c>
      <c r="X6">
        <f t="shared" si="2"/>
        <v>0.9</v>
      </c>
      <c r="Y6" t="str">
        <f>IF(N6:N253="Лист/Плита","шт.","м.")</f>
        <v>м.</v>
      </c>
      <c r="Z6" t="s">
        <v>78</v>
      </c>
      <c r="AA6" t="s">
        <v>79</v>
      </c>
      <c r="AB6" t="s">
        <v>80</v>
      </c>
      <c r="AC6" t="s">
        <v>76</v>
      </c>
      <c r="AD6" t="s">
        <v>77</v>
      </c>
    </row>
    <row r="7" spans="1:30" x14ac:dyDescent="0.2">
      <c r="A7">
        <v>4</v>
      </c>
      <c r="B7" t="s">
        <v>17</v>
      </c>
      <c r="C7" t="s">
        <v>16</v>
      </c>
      <c r="D7">
        <v>2</v>
      </c>
      <c r="E7" t="s">
        <v>11</v>
      </c>
      <c r="F7" t="s">
        <v>7</v>
      </c>
      <c r="G7">
        <v>4</v>
      </c>
      <c r="H7">
        <f t="shared" si="3"/>
        <v>8</v>
      </c>
      <c r="J7" t="str">
        <f t="shared" si="4"/>
        <v xml:space="preserve"> </v>
      </c>
      <c r="K7">
        <v>37</v>
      </c>
      <c r="L7" t="s">
        <v>12</v>
      </c>
      <c r="M7" t="str">
        <f>IFERROR(VLOOKUP(L7,Служебная!$B$3:$C$11,2,FALSE),0)</f>
        <v>ГОСТ 4543-71</v>
      </c>
      <c r="N7" t="s">
        <v>13</v>
      </c>
      <c r="O7">
        <v>19</v>
      </c>
      <c r="P7" t="str">
        <f>IF(OR(N7="Труба круглая",N7="Труба профильная"),"х"," ")</f>
        <v xml:space="preserve"> </v>
      </c>
      <c r="R7" t="str">
        <f t="shared" si="0"/>
        <v xml:space="preserve"> </v>
      </c>
      <c r="T7">
        <f>IF(OR(N7="Балка/Двутавр",N7="Швеллер"),(_xlfn.IFS(O7*10&lt;=20,1,O7*10&lt;=75,1.5,O7*10&lt;=150,2,O7*10&gt;150,2.5)),(_xlfn.IFS(O7&lt;=20,1,O7&lt;=75,1.5,O7&lt;=150,2,O7&gt;150,2.5)))</f>
        <v>1</v>
      </c>
      <c r="U7" t="str">
        <f>IF(N7="Лист/Плита",(SUM(I7,T7*2))," ")</f>
        <v xml:space="preserve"> </v>
      </c>
      <c r="V7" t="str">
        <f t="shared" si="5"/>
        <v xml:space="preserve"> </v>
      </c>
      <c r="W7">
        <f t="shared" si="1"/>
        <v>39</v>
      </c>
      <c r="X7">
        <f t="shared" si="2"/>
        <v>0.4</v>
      </c>
      <c r="Y7" t="str">
        <f>IF(N7:N253="Лист/Плита","шт.","м.")</f>
        <v>м.</v>
      </c>
    </row>
    <row r="8" spans="1:30" x14ac:dyDescent="0.2">
      <c r="A8">
        <v>5</v>
      </c>
      <c r="D8">
        <v>2</v>
      </c>
      <c r="E8" t="s">
        <v>18</v>
      </c>
      <c r="F8" t="s">
        <v>72</v>
      </c>
      <c r="G8">
        <v>22</v>
      </c>
      <c r="H8">
        <f t="shared" si="3"/>
        <v>44</v>
      </c>
      <c r="I8">
        <v>35</v>
      </c>
      <c r="J8" t="str">
        <f t="shared" si="4"/>
        <v>х</v>
      </c>
      <c r="K8">
        <v>37</v>
      </c>
      <c r="L8" t="s">
        <v>103</v>
      </c>
      <c r="M8" t="str">
        <f>IFERROR(VLOOKUP(L8,Служебная!$B$3:$C$11,2,FALSE),0)</f>
        <v>ГОСТ 14959-79</v>
      </c>
      <c r="N8" t="s">
        <v>19</v>
      </c>
      <c r="O8">
        <v>14</v>
      </c>
      <c r="P8" t="str">
        <f>IF(OR(N8="Труба круглая",N8="Труба профильная"),"х"," ")</f>
        <v xml:space="preserve"> </v>
      </c>
      <c r="R8" t="str">
        <f t="shared" si="0"/>
        <v xml:space="preserve"> </v>
      </c>
      <c r="T8">
        <f>IF(OR(N8="Балка/Двутавр",N8="Швеллер"),(_xlfn.IFS(O8*10&lt;=20,1,O8*10&lt;=75,1.5,O8*10&lt;=150,2,O8*10&gt;150,2.5)),(_xlfn.IFS(O8&lt;=20,1,O8&lt;=75,1.5,O8&lt;=150,2,O8&gt;150,2.5)))</f>
        <v>1</v>
      </c>
      <c r="U8">
        <f>IF(N8="Лист/Плита",(SUM(I8,T8*2))," ")</f>
        <v>37</v>
      </c>
      <c r="V8" t="str">
        <f t="shared" si="5"/>
        <v>х</v>
      </c>
      <c r="W8">
        <f t="shared" si="1"/>
        <v>39</v>
      </c>
      <c r="X8">
        <f t="shared" si="2"/>
        <v>44</v>
      </c>
      <c r="Y8" t="str">
        <f>IF(N8:N253="Лист/Плита","шт.","м.")</f>
        <v>шт.</v>
      </c>
    </row>
    <row r="9" spans="1:30" x14ac:dyDescent="0.2">
      <c r="A9">
        <v>6</v>
      </c>
      <c r="D9">
        <v>2</v>
      </c>
      <c r="E9" t="s">
        <v>92</v>
      </c>
      <c r="F9" t="s">
        <v>93</v>
      </c>
      <c r="G9">
        <v>3</v>
      </c>
      <c r="H9">
        <f t="shared" si="3"/>
        <v>6</v>
      </c>
      <c r="J9" t="str">
        <f t="shared" si="4"/>
        <v xml:space="preserve"> </v>
      </c>
      <c r="K9">
        <v>200</v>
      </c>
      <c r="L9" t="s">
        <v>100</v>
      </c>
      <c r="M9" t="str">
        <f>IFERROR(VLOOKUP(L9,Служебная!$B$3:$C$11,2,FALSE),0)</f>
        <v>ГОСТ 380-2005</v>
      </c>
      <c r="N9" t="s">
        <v>91</v>
      </c>
      <c r="O9">
        <v>180</v>
      </c>
      <c r="P9" t="s">
        <v>90</v>
      </c>
      <c r="Q9">
        <v>120</v>
      </c>
      <c r="R9" t="str">
        <f t="shared" si="0"/>
        <v>х</v>
      </c>
      <c r="S9">
        <v>7</v>
      </c>
      <c r="T9">
        <f t="shared" ref="T9:T71" si="6">IF(OR(N9="Балка/Двутавр",N9="Швеллер"),(_xlfn.IFS(O9*10&lt;=20,1,O9*10&lt;=75,1.5,O9*10&lt;=150,2,O9*10&gt;150,2.5)),(_xlfn.IFS(O9&lt;=20,1,O9&lt;=75,1.5,O9&lt;=150,2,O9&gt;150,2.5)))</f>
        <v>2.5</v>
      </c>
      <c r="U9" t="str">
        <f t="shared" ref="U9:U72" si="7">IF(N9="Лист/Плита",(SUM(I9,T9*2))," ")</f>
        <v xml:space="preserve"> </v>
      </c>
      <c r="V9" t="str">
        <f t="shared" si="5"/>
        <v xml:space="preserve"> </v>
      </c>
      <c r="W9">
        <f t="shared" si="1"/>
        <v>205</v>
      </c>
      <c r="X9">
        <f t="shared" si="2"/>
        <v>1.4000000000000001</v>
      </c>
      <c r="Y9" t="str">
        <f>IF(N9:N253="Лист/Плита","шт.","м.")</f>
        <v>м.</v>
      </c>
    </row>
    <row r="10" spans="1:30" x14ac:dyDescent="0.2">
      <c r="A10">
        <v>7</v>
      </c>
      <c r="D10">
        <v>2</v>
      </c>
      <c r="E10" t="s">
        <v>96</v>
      </c>
      <c r="F10" t="s">
        <v>97</v>
      </c>
      <c r="G10">
        <v>7</v>
      </c>
      <c r="H10">
        <f t="shared" si="3"/>
        <v>14</v>
      </c>
      <c r="J10" t="str">
        <f t="shared" si="4"/>
        <v xml:space="preserve"> </v>
      </c>
      <c r="K10">
        <v>1082</v>
      </c>
      <c r="L10" t="s">
        <v>98</v>
      </c>
      <c r="M10" t="str">
        <f>IFERROR(VLOOKUP(L10,Служебная!$B$3:$C$11,2,FALSE),0)</f>
        <v>ГОСТ 1050-88</v>
      </c>
      <c r="N10" t="s">
        <v>99</v>
      </c>
      <c r="O10">
        <v>20</v>
      </c>
      <c r="P10" t="str">
        <f t="shared" ref="P10:P73" si="8">IF(OR(N10="Труба круглая",N10="Труба профильная"),"х"," ")</f>
        <v xml:space="preserve"> </v>
      </c>
      <c r="R10" t="str">
        <f t="shared" ref="R10:R73" si="9">IF(N10="Труба профильная","х"," ")</f>
        <v xml:space="preserve"> </v>
      </c>
      <c r="T10">
        <f t="shared" si="6"/>
        <v>1</v>
      </c>
      <c r="U10" t="str">
        <f t="shared" si="7"/>
        <v xml:space="preserve"> </v>
      </c>
      <c r="V10" t="str">
        <f t="shared" si="5"/>
        <v xml:space="preserve"> </v>
      </c>
      <c r="W10">
        <f t="shared" si="1"/>
        <v>1084</v>
      </c>
      <c r="X10">
        <f t="shared" si="2"/>
        <v>16.8</v>
      </c>
      <c r="Y10" t="str">
        <f>IF(N10:N253="Лист/Плита","шт.","м.")</f>
        <v>м.</v>
      </c>
    </row>
    <row r="11" spans="1:30" x14ac:dyDescent="0.2">
      <c r="A11">
        <v>8</v>
      </c>
      <c r="H11">
        <f t="shared" si="3"/>
        <v>0</v>
      </c>
      <c r="J11" t="str">
        <f t="shared" si="4"/>
        <v xml:space="preserve"> </v>
      </c>
      <c r="M11">
        <f>IFERROR(VLOOKUP(L11,Служебная!$B$3:$C$11,2,FALSE),0)</f>
        <v>0</v>
      </c>
      <c r="P11" t="str">
        <f t="shared" si="8"/>
        <v xml:space="preserve"> </v>
      </c>
      <c r="R11" t="str">
        <f t="shared" si="9"/>
        <v xml:space="preserve"> </v>
      </c>
      <c r="T11">
        <f t="shared" si="6"/>
        <v>1</v>
      </c>
      <c r="U11" t="str">
        <f t="shared" si="7"/>
        <v xml:space="preserve"> </v>
      </c>
      <c r="V11" t="str">
        <f t="shared" si="5"/>
        <v xml:space="preserve"> </v>
      </c>
      <c r="W11">
        <f t="shared" si="1"/>
        <v>2</v>
      </c>
      <c r="X11">
        <f t="shared" si="2"/>
        <v>0</v>
      </c>
      <c r="Y11" t="str">
        <f>IF(N11:N253="Лист/Плита","шт.","м.")</f>
        <v>м.</v>
      </c>
    </row>
    <row r="12" spans="1:30" x14ac:dyDescent="0.2">
      <c r="A12">
        <v>9</v>
      </c>
      <c r="H12">
        <f t="shared" si="3"/>
        <v>0</v>
      </c>
      <c r="J12" t="str">
        <f t="shared" si="4"/>
        <v xml:space="preserve"> </v>
      </c>
      <c r="M12">
        <f>IFERROR(VLOOKUP(L12,Служебная!$B$3:$C$11,2,FALSE),0)</f>
        <v>0</v>
      </c>
      <c r="P12" t="str">
        <f t="shared" si="8"/>
        <v xml:space="preserve"> </v>
      </c>
      <c r="R12" t="str">
        <f t="shared" si="9"/>
        <v xml:space="preserve"> </v>
      </c>
      <c r="T12">
        <f t="shared" si="6"/>
        <v>1</v>
      </c>
      <c r="U12" t="str">
        <f t="shared" si="7"/>
        <v xml:space="preserve"> </v>
      </c>
      <c r="V12" t="str">
        <f t="shared" si="5"/>
        <v xml:space="preserve"> </v>
      </c>
      <c r="W12">
        <f t="shared" si="1"/>
        <v>2</v>
      </c>
      <c r="X12">
        <f t="shared" si="2"/>
        <v>0</v>
      </c>
      <c r="Y12" t="str">
        <f>IF(N12:N253="Лист/Плита","шт.","м.")</f>
        <v>м.</v>
      </c>
    </row>
    <row r="13" spans="1:30" x14ac:dyDescent="0.2">
      <c r="A13">
        <v>10</v>
      </c>
      <c r="H13">
        <f t="shared" si="3"/>
        <v>0</v>
      </c>
      <c r="J13" t="str">
        <f t="shared" si="4"/>
        <v xml:space="preserve"> </v>
      </c>
      <c r="M13">
        <f>IFERROR(VLOOKUP(L13,Служебная!$B$3:$C$11,2,FALSE),0)</f>
        <v>0</v>
      </c>
      <c r="P13" t="str">
        <f t="shared" si="8"/>
        <v xml:space="preserve"> </v>
      </c>
      <c r="R13" t="str">
        <f t="shared" si="9"/>
        <v xml:space="preserve"> </v>
      </c>
      <c r="T13">
        <f t="shared" si="6"/>
        <v>1</v>
      </c>
      <c r="U13" t="str">
        <f t="shared" si="7"/>
        <v xml:space="preserve"> </v>
      </c>
      <c r="V13" t="str">
        <f t="shared" si="5"/>
        <v xml:space="preserve"> </v>
      </c>
      <c r="W13">
        <f t="shared" si="1"/>
        <v>2</v>
      </c>
      <c r="X13">
        <f t="shared" si="2"/>
        <v>0</v>
      </c>
      <c r="Y13" t="str">
        <f>IF(N13:N253="Лист/Плита","шт.","м.")</f>
        <v>м.</v>
      </c>
    </row>
    <row r="14" spans="1:30" x14ac:dyDescent="0.2">
      <c r="A14">
        <v>11</v>
      </c>
      <c r="H14">
        <f t="shared" si="3"/>
        <v>0</v>
      </c>
      <c r="J14" t="str">
        <f t="shared" si="4"/>
        <v xml:space="preserve"> </v>
      </c>
      <c r="M14">
        <f>IFERROR(VLOOKUP(L14,Служебная!$B$3:$C$11,2,FALSE),0)</f>
        <v>0</v>
      </c>
      <c r="P14" t="str">
        <f t="shared" si="8"/>
        <v xml:space="preserve"> </v>
      </c>
      <c r="R14" t="str">
        <f t="shared" si="9"/>
        <v xml:space="preserve"> </v>
      </c>
      <c r="T14">
        <f t="shared" si="6"/>
        <v>1</v>
      </c>
      <c r="U14" t="str">
        <f t="shared" si="7"/>
        <v xml:space="preserve"> </v>
      </c>
      <c r="V14" t="str">
        <f t="shared" si="5"/>
        <v xml:space="preserve"> </v>
      </c>
      <c r="W14">
        <f t="shared" si="1"/>
        <v>2</v>
      </c>
      <c r="X14">
        <f t="shared" si="2"/>
        <v>0</v>
      </c>
      <c r="Y14" t="str">
        <f>IF(N14:N253="Лист/Плита","шт.","м.")</f>
        <v>м.</v>
      </c>
    </row>
    <row r="15" spans="1:30" x14ac:dyDescent="0.2">
      <c r="A15">
        <v>12</v>
      </c>
      <c r="H15">
        <f t="shared" si="3"/>
        <v>0</v>
      </c>
      <c r="J15" t="str">
        <f t="shared" si="4"/>
        <v xml:space="preserve"> </v>
      </c>
      <c r="M15">
        <f>IFERROR(VLOOKUP(L15,Служебная!$B$3:$C$11,2,FALSE),0)</f>
        <v>0</v>
      </c>
      <c r="P15" t="str">
        <f t="shared" si="8"/>
        <v xml:space="preserve"> </v>
      </c>
      <c r="R15" t="str">
        <f t="shared" si="9"/>
        <v xml:space="preserve"> </v>
      </c>
      <c r="T15">
        <f t="shared" si="6"/>
        <v>1</v>
      </c>
      <c r="U15" t="str">
        <f t="shared" si="7"/>
        <v xml:space="preserve"> </v>
      </c>
      <c r="V15" t="str">
        <f t="shared" si="5"/>
        <v xml:space="preserve"> </v>
      </c>
      <c r="W15">
        <f t="shared" si="1"/>
        <v>2</v>
      </c>
      <c r="X15">
        <f t="shared" si="2"/>
        <v>0</v>
      </c>
      <c r="Y15" t="str">
        <f>IF(N15:N253="Лист/Плита","шт.","м.")</f>
        <v>м.</v>
      </c>
    </row>
    <row r="16" spans="1:30" x14ac:dyDescent="0.2">
      <c r="A16">
        <v>13</v>
      </c>
      <c r="H16">
        <f t="shared" si="3"/>
        <v>0</v>
      </c>
      <c r="J16" t="str">
        <f t="shared" si="4"/>
        <v xml:space="preserve"> </v>
      </c>
      <c r="M16">
        <f>IFERROR(VLOOKUP(L16,Служебная!$B$3:$C$11,2,FALSE),0)</f>
        <v>0</v>
      </c>
      <c r="P16" t="str">
        <f t="shared" si="8"/>
        <v xml:space="preserve"> </v>
      </c>
      <c r="R16" t="str">
        <f t="shared" si="9"/>
        <v xml:space="preserve"> </v>
      </c>
      <c r="T16">
        <f t="shared" si="6"/>
        <v>1</v>
      </c>
      <c r="U16" t="str">
        <f t="shared" si="7"/>
        <v xml:space="preserve"> </v>
      </c>
      <c r="V16" t="str">
        <f t="shared" si="5"/>
        <v xml:space="preserve"> </v>
      </c>
      <c r="W16">
        <f t="shared" si="1"/>
        <v>2</v>
      </c>
      <c r="X16">
        <f t="shared" si="2"/>
        <v>0</v>
      </c>
      <c r="Y16" t="str">
        <f>IF(N16:N253="Лист/Плита","шт.","м.")</f>
        <v>м.</v>
      </c>
    </row>
    <row r="17" spans="1:25" x14ac:dyDescent="0.2">
      <c r="A17">
        <v>14</v>
      </c>
      <c r="H17">
        <f t="shared" si="3"/>
        <v>0</v>
      </c>
      <c r="J17" t="str">
        <f t="shared" si="4"/>
        <v xml:space="preserve"> </v>
      </c>
      <c r="M17">
        <f>IFERROR(VLOOKUP(L17,Служебная!$B$3:$C$11,2,FALSE),0)</f>
        <v>0</v>
      </c>
      <c r="P17" t="str">
        <f t="shared" si="8"/>
        <v xml:space="preserve"> </v>
      </c>
      <c r="R17" t="str">
        <f t="shared" si="9"/>
        <v xml:space="preserve"> </v>
      </c>
      <c r="T17">
        <f t="shared" si="6"/>
        <v>1</v>
      </c>
      <c r="U17" t="str">
        <f t="shared" si="7"/>
        <v xml:space="preserve"> </v>
      </c>
      <c r="V17" t="str">
        <f t="shared" si="5"/>
        <v xml:space="preserve"> </v>
      </c>
      <c r="W17">
        <f t="shared" si="1"/>
        <v>2</v>
      </c>
      <c r="X17">
        <f t="shared" si="2"/>
        <v>0</v>
      </c>
      <c r="Y17" t="str">
        <f>IF(N17:N253="Лист/Плита","шт.","м.")</f>
        <v>м.</v>
      </c>
    </row>
    <row r="18" spans="1:25" x14ac:dyDescent="0.2">
      <c r="A18">
        <v>15</v>
      </c>
      <c r="H18">
        <f t="shared" si="3"/>
        <v>0</v>
      </c>
      <c r="J18" t="str">
        <f t="shared" si="4"/>
        <v xml:space="preserve"> </v>
      </c>
      <c r="M18">
        <f>IFERROR(VLOOKUP(L18,Служебная!$B$3:$C$11,2,FALSE),0)</f>
        <v>0</v>
      </c>
      <c r="P18" t="str">
        <f t="shared" si="8"/>
        <v xml:space="preserve"> </v>
      </c>
      <c r="R18" t="str">
        <f t="shared" si="9"/>
        <v xml:space="preserve"> </v>
      </c>
      <c r="T18">
        <f t="shared" si="6"/>
        <v>1</v>
      </c>
      <c r="U18" t="str">
        <f t="shared" si="7"/>
        <v xml:space="preserve"> </v>
      </c>
      <c r="V18" t="str">
        <f t="shared" si="5"/>
        <v xml:space="preserve"> </v>
      </c>
      <c r="W18">
        <f t="shared" si="1"/>
        <v>2</v>
      </c>
      <c r="X18">
        <f t="shared" si="2"/>
        <v>0</v>
      </c>
      <c r="Y18" t="str">
        <f>IF(N18:N253="Лист/Плита","шт.","м.")</f>
        <v>м.</v>
      </c>
    </row>
    <row r="19" spans="1:25" x14ac:dyDescent="0.2">
      <c r="A19">
        <v>16</v>
      </c>
      <c r="H19">
        <f t="shared" si="3"/>
        <v>0</v>
      </c>
      <c r="J19" t="str">
        <f t="shared" si="4"/>
        <v xml:space="preserve"> </v>
      </c>
      <c r="M19">
        <f>IFERROR(VLOOKUP(L19,Служебная!$B$3:$C$11,2,FALSE),0)</f>
        <v>0</v>
      </c>
      <c r="P19" t="str">
        <f t="shared" si="8"/>
        <v xml:space="preserve"> </v>
      </c>
      <c r="R19" t="str">
        <f t="shared" si="9"/>
        <v xml:space="preserve"> </v>
      </c>
      <c r="T19">
        <f t="shared" si="6"/>
        <v>1</v>
      </c>
      <c r="U19" t="str">
        <f t="shared" si="7"/>
        <v xml:space="preserve"> </v>
      </c>
      <c r="V19" t="str">
        <f t="shared" si="5"/>
        <v xml:space="preserve"> </v>
      </c>
      <c r="W19">
        <f t="shared" si="1"/>
        <v>2</v>
      </c>
      <c r="X19">
        <f t="shared" si="2"/>
        <v>0</v>
      </c>
      <c r="Y19" t="str">
        <f>IF(N19:N253="Лист/Плита","шт.","м.")</f>
        <v>м.</v>
      </c>
    </row>
    <row r="20" spans="1:25" x14ac:dyDescent="0.2">
      <c r="A20">
        <v>17</v>
      </c>
      <c r="H20">
        <f t="shared" si="3"/>
        <v>0</v>
      </c>
      <c r="J20" t="str">
        <f t="shared" si="4"/>
        <v xml:space="preserve"> </v>
      </c>
      <c r="M20">
        <f>IFERROR(VLOOKUP(L20,Служебная!$B$3:$C$11,2,FALSE),0)</f>
        <v>0</v>
      </c>
      <c r="P20" t="str">
        <f t="shared" si="8"/>
        <v xml:space="preserve"> </v>
      </c>
      <c r="R20" t="str">
        <f t="shared" si="9"/>
        <v xml:space="preserve"> </v>
      </c>
      <c r="T20">
        <f t="shared" si="6"/>
        <v>1</v>
      </c>
      <c r="U20" t="str">
        <f t="shared" si="7"/>
        <v xml:space="preserve"> </v>
      </c>
      <c r="V20" t="str">
        <f t="shared" si="5"/>
        <v xml:space="preserve"> </v>
      </c>
      <c r="W20">
        <f t="shared" si="1"/>
        <v>2</v>
      </c>
      <c r="X20">
        <f t="shared" si="2"/>
        <v>0</v>
      </c>
      <c r="Y20" t="str">
        <f>IF(N20:N253="Лист/Плита","шт.","м.")</f>
        <v>м.</v>
      </c>
    </row>
    <row r="21" spans="1:25" x14ac:dyDescent="0.2">
      <c r="A21">
        <v>18</v>
      </c>
      <c r="H21">
        <f t="shared" si="3"/>
        <v>0</v>
      </c>
      <c r="J21" t="str">
        <f t="shared" si="4"/>
        <v xml:space="preserve"> </v>
      </c>
      <c r="M21">
        <f>IFERROR(VLOOKUP(L21,Служебная!$B$3:$C$11,2,FALSE),0)</f>
        <v>0</v>
      </c>
      <c r="P21" t="str">
        <f t="shared" si="8"/>
        <v xml:space="preserve"> </v>
      </c>
      <c r="R21" t="str">
        <f t="shared" si="9"/>
        <v xml:space="preserve"> </v>
      </c>
      <c r="T21">
        <f t="shared" si="6"/>
        <v>1</v>
      </c>
      <c r="U21" t="str">
        <f t="shared" si="7"/>
        <v xml:space="preserve"> </v>
      </c>
      <c r="V21" t="str">
        <f t="shared" si="5"/>
        <v xml:space="preserve"> </v>
      </c>
      <c r="W21">
        <f t="shared" si="1"/>
        <v>2</v>
      </c>
      <c r="X21">
        <f t="shared" si="2"/>
        <v>0</v>
      </c>
      <c r="Y21" t="str">
        <f>IF(N21:N253="Лист/Плита","шт.","м.")</f>
        <v>м.</v>
      </c>
    </row>
    <row r="22" spans="1:25" x14ac:dyDescent="0.2">
      <c r="A22">
        <v>19</v>
      </c>
      <c r="H22">
        <f t="shared" si="3"/>
        <v>0</v>
      </c>
      <c r="J22" t="str">
        <f t="shared" si="4"/>
        <v xml:space="preserve"> </v>
      </c>
      <c r="M22">
        <f>IFERROR(VLOOKUP(L22,Служебная!$B$3:$C$11,2,FALSE),0)</f>
        <v>0</v>
      </c>
      <c r="P22" t="str">
        <f t="shared" si="8"/>
        <v xml:space="preserve"> </v>
      </c>
      <c r="R22" t="str">
        <f t="shared" si="9"/>
        <v xml:space="preserve"> </v>
      </c>
      <c r="T22">
        <f t="shared" si="6"/>
        <v>1</v>
      </c>
      <c r="U22" t="str">
        <f t="shared" si="7"/>
        <v xml:space="preserve"> </v>
      </c>
      <c r="V22" t="str">
        <f t="shared" si="5"/>
        <v xml:space="preserve"> </v>
      </c>
      <c r="W22">
        <f t="shared" si="1"/>
        <v>2</v>
      </c>
      <c r="X22">
        <f t="shared" si="2"/>
        <v>0</v>
      </c>
      <c r="Y22" t="str">
        <f>IF(N22:N253="Лист/Плита","шт.","м.")</f>
        <v>м.</v>
      </c>
    </row>
    <row r="23" spans="1:25" x14ac:dyDescent="0.2">
      <c r="A23">
        <v>20</v>
      </c>
      <c r="H23">
        <f t="shared" si="3"/>
        <v>0</v>
      </c>
      <c r="J23" t="str">
        <f t="shared" si="4"/>
        <v xml:space="preserve"> </v>
      </c>
      <c r="M23">
        <f>IFERROR(VLOOKUP(L23,Служебная!$B$3:$C$11,2,FALSE),0)</f>
        <v>0</v>
      </c>
      <c r="P23" t="str">
        <f t="shared" si="8"/>
        <v xml:space="preserve"> </v>
      </c>
      <c r="R23" t="str">
        <f t="shared" si="9"/>
        <v xml:space="preserve"> </v>
      </c>
      <c r="T23">
        <f t="shared" si="6"/>
        <v>1</v>
      </c>
      <c r="U23" t="str">
        <f t="shared" si="7"/>
        <v xml:space="preserve"> </v>
      </c>
      <c r="V23" t="str">
        <f t="shared" si="5"/>
        <v xml:space="preserve"> </v>
      </c>
      <c r="W23">
        <f t="shared" si="1"/>
        <v>2</v>
      </c>
      <c r="X23">
        <f t="shared" si="2"/>
        <v>0</v>
      </c>
      <c r="Y23" t="str">
        <f>IF(N23:N253="Лист/Плита","шт.","м.")</f>
        <v>м.</v>
      </c>
    </row>
    <row r="24" spans="1:25" x14ac:dyDescent="0.2">
      <c r="A24">
        <v>21</v>
      </c>
      <c r="H24">
        <f t="shared" si="3"/>
        <v>0</v>
      </c>
      <c r="J24" t="str">
        <f t="shared" si="4"/>
        <v xml:space="preserve"> </v>
      </c>
      <c r="M24">
        <f>IFERROR(VLOOKUP(L24,Служебная!$B$3:$C$11,2,FALSE),0)</f>
        <v>0</v>
      </c>
      <c r="P24" t="str">
        <f t="shared" si="8"/>
        <v xml:space="preserve"> </v>
      </c>
      <c r="R24" t="str">
        <f t="shared" si="9"/>
        <v xml:space="preserve"> </v>
      </c>
      <c r="T24">
        <f t="shared" si="6"/>
        <v>1</v>
      </c>
      <c r="U24" t="str">
        <f t="shared" si="7"/>
        <v xml:space="preserve"> </v>
      </c>
      <c r="V24" t="str">
        <f t="shared" si="5"/>
        <v xml:space="preserve"> </v>
      </c>
      <c r="W24">
        <f t="shared" si="1"/>
        <v>2</v>
      </c>
      <c r="X24">
        <f t="shared" si="2"/>
        <v>0</v>
      </c>
      <c r="Y24" t="str">
        <f>IF(N24:N253="Лист/Плита","шт.","м.")</f>
        <v>м.</v>
      </c>
    </row>
    <row r="25" spans="1:25" x14ac:dyDescent="0.2">
      <c r="A25">
        <v>22</v>
      </c>
      <c r="H25">
        <f t="shared" si="3"/>
        <v>0</v>
      </c>
      <c r="J25" t="str">
        <f t="shared" si="4"/>
        <v xml:space="preserve"> </v>
      </c>
      <c r="M25">
        <f>IFERROR(VLOOKUP(L25,Служебная!$B$3:$C$11,2,FALSE),0)</f>
        <v>0</v>
      </c>
      <c r="P25" t="str">
        <f t="shared" si="8"/>
        <v xml:space="preserve"> </v>
      </c>
      <c r="R25" t="str">
        <f t="shared" si="9"/>
        <v xml:space="preserve"> </v>
      </c>
      <c r="T25">
        <f t="shared" si="6"/>
        <v>1</v>
      </c>
      <c r="U25" t="str">
        <f t="shared" si="7"/>
        <v xml:space="preserve"> </v>
      </c>
      <c r="V25" t="str">
        <f t="shared" si="5"/>
        <v xml:space="preserve"> </v>
      </c>
      <c r="W25">
        <f t="shared" si="1"/>
        <v>2</v>
      </c>
      <c r="X25">
        <f t="shared" si="2"/>
        <v>0</v>
      </c>
      <c r="Y25" t="str">
        <f>IF(N25:N253="Лист/Плита","шт.","м.")</f>
        <v>м.</v>
      </c>
    </row>
    <row r="26" spans="1:25" x14ac:dyDescent="0.2">
      <c r="A26">
        <v>23</v>
      </c>
      <c r="H26">
        <f t="shared" si="3"/>
        <v>0</v>
      </c>
      <c r="J26" t="str">
        <f t="shared" si="4"/>
        <v xml:space="preserve"> </v>
      </c>
      <c r="M26">
        <f>IFERROR(VLOOKUP(L26,Служебная!$B$3:$C$11,2,FALSE),0)</f>
        <v>0</v>
      </c>
      <c r="P26" t="str">
        <f t="shared" si="8"/>
        <v xml:space="preserve"> </v>
      </c>
      <c r="R26" t="str">
        <f t="shared" si="9"/>
        <v xml:space="preserve"> </v>
      </c>
      <c r="T26">
        <f t="shared" si="6"/>
        <v>1</v>
      </c>
      <c r="U26" t="str">
        <f t="shared" si="7"/>
        <v xml:space="preserve"> </v>
      </c>
      <c r="V26" t="str">
        <f t="shared" si="5"/>
        <v xml:space="preserve"> </v>
      </c>
      <c r="W26">
        <f t="shared" si="1"/>
        <v>2</v>
      </c>
      <c r="X26">
        <f t="shared" si="2"/>
        <v>0</v>
      </c>
      <c r="Y26" t="str">
        <f>IF(N26:N253="Лист/Плита","шт.","м.")</f>
        <v>м.</v>
      </c>
    </row>
    <row r="27" spans="1:25" x14ac:dyDescent="0.2">
      <c r="A27">
        <v>24</v>
      </c>
      <c r="H27">
        <f t="shared" si="3"/>
        <v>0</v>
      </c>
      <c r="J27" t="str">
        <f t="shared" si="4"/>
        <v xml:space="preserve"> </v>
      </c>
      <c r="M27">
        <f>IFERROR(VLOOKUP(L27,Служебная!$B$3:$C$11,2,FALSE),0)</f>
        <v>0</v>
      </c>
      <c r="P27" t="str">
        <f t="shared" si="8"/>
        <v xml:space="preserve"> </v>
      </c>
      <c r="R27" t="str">
        <f t="shared" si="9"/>
        <v xml:space="preserve"> </v>
      </c>
      <c r="T27">
        <f t="shared" si="6"/>
        <v>1</v>
      </c>
      <c r="U27" t="str">
        <f t="shared" si="7"/>
        <v xml:space="preserve"> </v>
      </c>
      <c r="V27" t="str">
        <f t="shared" si="5"/>
        <v xml:space="preserve"> </v>
      </c>
      <c r="W27">
        <f t="shared" si="1"/>
        <v>2</v>
      </c>
      <c r="X27">
        <f t="shared" si="2"/>
        <v>0</v>
      </c>
      <c r="Y27" t="str">
        <f>IF(N27:N253="Лист/Плита","шт.","м.")</f>
        <v>м.</v>
      </c>
    </row>
    <row r="28" spans="1:25" x14ac:dyDescent="0.2">
      <c r="A28">
        <v>25</v>
      </c>
      <c r="H28">
        <f t="shared" si="3"/>
        <v>0</v>
      </c>
      <c r="J28" t="str">
        <f t="shared" si="4"/>
        <v xml:space="preserve"> </v>
      </c>
      <c r="M28">
        <f>IFERROR(VLOOKUP(L28,Служебная!$B$3:$C$11,2,FALSE),0)</f>
        <v>0</v>
      </c>
      <c r="P28" t="str">
        <f t="shared" si="8"/>
        <v xml:space="preserve"> </v>
      </c>
      <c r="R28" t="str">
        <f t="shared" si="9"/>
        <v xml:space="preserve"> </v>
      </c>
      <c r="T28">
        <f t="shared" si="6"/>
        <v>1</v>
      </c>
      <c r="U28" t="str">
        <f t="shared" si="7"/>
        <v xml:space="preserve"> </v>
      </c>
      <c r="V28" t="str">
        <f t="shared" si="5"/>
        <v xml:space="preserve"> </v>
      </c>
      <c r="W28">
        <f t="shared" si="1"/>
        <v>2</v>
      </c>
      <c r="X28">
        <f t="shared" si="2"/>
        <v>0</v>
      </c>
      <c r="Y28" t="str">
        <f>IF(N28:N253="Лист/Плита","шт.","м.")</f>
        <v>м.</v>
      </c>
    </row>
    <row r="29" spans="1:25" x14ac:dyDescent="0.2">
      <c r="A29">
        <v>26</v>
      </c>
      <c r="H29">
        <f t="shared" si="3"/>
        <v>0</v>
      </c>
      <c r="J29" t="str">
        <f t="shared" si="4"/>
        <v xml:space="preserve"> </v>
      </c>
      <c r="M29">
        <f>IFERROR(VLOOKUP(L29,Служебная!$B$3:$C$11,2,FALSE),0)</f>
        <v>0</v>
      </c>
      <c r="P29" t="str">
        <f t="shared" si="8"/>
        <v xml:space="preserve"> </v>
      </c>
      <c r="R29" t="str">
        <f t="shared" si="9"/>
        <v xml:space="preserve"> </v>
      </c>
      <c r="T29">
        <f t="shared" si="6"/>
        <v>1</v>
      </c>
      <c r="U29" t="str">
        <f t="shared" si="7"/>
        <v xml:space="preserve"> </v>
      </c>
      <c r="V29" t="str">
        <f t="shared" si="5"/>
        <v xml:space="preserve"> </v>
      </c>
      <c r="W29">
        <f t="shared" si="1"/>
        <v>2</v>
      </c>
      <c r="X29">
        <f t="shared" si="2"/>
        <v>0</v>
      </c>
      <c r="Y29" t="str">
        <f>IF(N29:N253="Лист/Плита","шт.","м.")</f>
        <v>м.</v>
      </c>
    </row>
    <row r="30" spans="1:25" x14ac:dyDescent="0.2">
      <c r="A30">
        <v>27</v>
      </c>
      <c r="H30">
        <f t="shared" si="3"/>
        <v>0</v>
      </c>
      <c r="J30" t="str">
        <f t="shared" si="4"/>
        <v xml:space="preserve"> </v>
      </c>
      <c r="M30">
        <f>IFERROR(VLOOKUP(L30,Служебная!$B$3:$C$11,2,FALSE),0)</f>
        <v>0</v>
      </c>
      <c r="P30" t="str">
        <f t="shared" si="8"/>
        <v xml:space="preserve"> </v>
      </c>
      <c r="R30" t="str">
        <f t="shared" si="9"/>
        <v xml:space="preserve"> </v>
      </c>
      <c r="T30">
        <f t="shared" si="6"/>
        <v>1</v>
      </c>
      <c r="U30" t="str">
        <f t="shared" si="7"/>
        <v xml:space="preserve"> </v>
      </c>
      <c r="V30" t="str">
        <f t="shared" si="5"/>
        <v xml:space="preserve"> </v>
      </c>
      <c r="W30">
        <f t="shared" si="1"/>
        <v>2</v>
      </c>
      <c r="X30">
        <f t="shared" si="2"/>
        <v>0</v>
      </c>
      <c r="Y30" t="str">
        <f>IF(N30:N253="Лист/Плита","шт.","м.")</f>
        <v>м.</v>
      </c>
    </row>
    <row r="31" spans="1:25" x14ac:dyDescent="0.2">
      <c r="A31">
        <v>28</v>
      </c>
      <c r="H31">
        <f t="shared" si="3"/>
        <v>0</v>
      </c>
      <c r="J31" t="str">
        <f t="shared" si="4"/>
        <v xml:space="preserve"> </v>
      </c>
      <c r="M31">
        <f>IFERROR(VLOOKUP(L31,Служебная!$B$3:$C$11,2,FALSE),0)</f>
        <v>0</v>
      </c>
      <c r="P31" t="str">
        <f t="shared" si="8"/>
        <v xml:space="preserve"> </v>
      </c>
      <c r="R31" t="str">
        <f t="shared" si="9"/>
        <v xml:space="preserve"> </v>
      </c>
      <c r="T31">
        <f t="shared" si="6"/>
        <v>1</v>
      </c>
      <c r="U31" t="str">
        <f t="shared" si="7"/>
        <v xml:space="preserve"> </v>
      </c>
      <c r="V31" t="str">
        <f t="shared" si="5"/>
        <v xml:space="preserve"> </v>
      </c>
      <c r="W31">
        <f t="shared" si="1"/>
        <v>2</v>
      </c>
      <c r="X31">
        <f t="shared" si="2"/>
        <v>0</v>
      </c>
      <c r="Y31" t="str">
        <f>IF(N31:N253="Лист/Плита","шт.","м.")</f>
        <v>м.</v>
      </c>
    </row>
    <row r="32" spans="1:25" x14ac:dyDescent="0.2">
      <c r="A32">
        <v>29</v>
      </c>
      <c r="H32">
        <f t="shared" si="3"/>
        <v>0</v>
      </c>
      <c r="J32" t="str">
        <f t="shared" si="4"/>
        <v xml:space="preserve"> </v>
      </c>
      <c r="M32">
        <f>IFERROR(VLOOKUP(L32,Служебная!$B$3:$C$11,2,FALSE),0)</f>
        <v>0</v>
      </c>
      <c r="P32" t="str">
        <f t="shared" si="8"/>
        <v xml:space="preserve"> </v>
      </c>
      <c r="R32" t="str">
        <f t="shared" si="9"/>
        <v xml:space="preserve"> </v>
      </c>
      <c r="T32">
        <f t="shared" si="6"/>
        <v>1</v>
      </c>
      <c r="U32" t="str">
        <f t="shared" si="7"/>
        <v xml:space="preserve"> </v>
      </c>
      <c r="V32" t="str">
        <f t="shared" si="5"/>
        <v xml:space="preserve"> </v>
      </c>
      <c r="W32">
        <f t="shared" si="1"/>
        <v>2</v>
      </c>
      <c r="X32">
        <f t="shared" si="2"/>
        <v>0</v>
      </c>
      <c r="Y32" t="str">
        <f>IF(N32:N253="Лист/Плита","шт.","м.")</f>
        <v>м.</v>
      </c>
    </row>
    <row r="33" spans="1:25" x14ac:dyDescent="0.2">
      <c r="A33">
        <v>30</v>
      </c>
      <c r="H33">
        <f t="shared" si="3"/>
        <v>0</v>
      </c>
      <c r="J33" t="str">
        <f t="shared" si="4"/>
        <v xml:space="preserve"> </v>
      </c>
      <c r="M33">
        <f>IFERROR(VLOOKUP(L33,Служебная!$B$3:$C$11,2,FALSE),0)</f>
        <v>0</v>
      </c>
      <c r="P33" t="str">
        <f t="shared" si="8"/>
        <v xml:space="preserve"> </v>
      </c>
      <c r="R33" t="str">
        <f t="shared" si="9"/>
        <v xml:space="preserve"> </v>
      </c>
      <c r="T33">
        <f t="shared" si="6"/>
        <v>1</v>
      </c>
      <c r="U33" t="str">
        <f t="shared" si="7"/>
        <v xml:space="preserve"> </v>
      </c>
      <c r="V33" t="str">
        <f t="shared" si="5"/>
        <v xml:space="preserve"> </v>
      </c>
      <c r="W33">
        <f t="shared" si="1"/>
        <v>2</v>
      </c>
      <c r="X33">
        <f t="shared" si="2"/>
        <v>0</v>
      </c>
      <c r="Y33" t="str">
        <f>IF(N33:N253="Лист/Плита","шт.","м.")</f>
        <v>м.</v>
      </c>
    </row>
    <row r="34" spans="1:25" x14ac:dyDescent="0.2">
      <c r="A34">
        <v>31</v>
      </c>
      <c r="H34">
        <f t="shared" si="3"/>
        <v>0</v>
      </c>
      <c r="J34" t="str">
        <f t="shared" si="4"/>
        <v xml:space="preserve"> </v>
      </c>
      <c r="M34">
        <f>IFERROR(VLOOKUP(L34,Служебная!$B$3:$C$11,2,FALSE),0)</f>
        <v>0</v>
      </c>
      <c r="P34" t="str">
        <f t="shared" si="8"/>
        <v xml:space="preserve"> </v>
      </c>
      <c r="R34" t="str">
        <f t="shared" si="9"/>
        <v xml:space="preserve"> </v>
      </c>
      <c r="T34">
        <f t="shared" si="6"/>
        <v>1</v>
      </c>
      <c r="U34" t="str">
        <f t="shared" si="7"/>
        <v xml:space="preserve"> </v>
      </c>
      <c r="V34" t="str">
        <f t="shared" si="5"/>
        <v xml:space="preserve"> </v>
      </c>
      <c r="W34">
        <f t="shared" si="1"/>
        <v>2</v>
      </c>
      <c r="X34">
        <f t="shared" si="2"/>
        <v>0</v>
      </c>
      <c r="Y34" t="str">
        <f>IF(N34:N253="Лист/Плита","шт.","м.")</f>
        <v>м.</v>
      </c>
    </row>
    <row r="35" spans="1:25" x14ac:dyDescent="0.2">
      <c r="A35">
        <v>32</v>
      </c>
      <c r="H35">
        <f t="shared" si="3"/>
        <v>0</v>
      </c>
      <c r="J35" t="str">
        <f t="shared" si="4"/>
        <v xml:space="preserve"> </v>
      </c>
      <c r="M35">
        <f>IFERROR(VLOOKUP(L35,Служебная!$B$3:$C$11,2,FALSE),0)</f>
        <v>0</v>
      </c>
      <c r="P35" t="str">
        <f t="shared" si="8"/>
        <v xml:space="preserve"> </v>
      </c>
      <c r="R35" t="str">
        <f t="shared" si="9"/>
        <v xml:space="preserve"> </v>
      </c>
      <c r="T35">
        <f t="shared" si="6"/>
        <v>1</v>
      </c>
      <c r="U35" t="str">
        <f t="shared" si="7"/>
        <v xml:space="preserve"> </v>
      </c>
      <c r="V35" t="str">
        <f t="shared" si="5"/>
        <v xml:space="preserve"> </v>
      </c>
      <c r="W35">
        <f t="shared" si="1"/>
        <v>2</v>
      </c>
      <c r="X35">
        <f t="shared" si="2"/>
        <v>0</v>
      </c>
      <c r="Y35" t="str">
        <f>IF(N35:N253="Лист/Плита","шт.","м.")</f>
        <v>м.</v>
      </c>
    </row>
    <row r="36" spans="1:25" x14ac:dyDescent="0.2">
      <c r="A36">
        <v>33</v>
      </c>
      <c r="H36">
        <f t="shared" si="3"/>
        <v>0</v>
      </c>
      <c r="J36" t="str">
        <f t="shared" si="4"/>
        <v xml:space="preserve"> </v>
      </c>
      <c r="M36">
        <f>IFERROR(VLOOKUP(L36,Служебная!$B$3:$C$11,2,FALSE),0)</f>
        <v>0</v>
      </c>
      <c r="P36" t="str">
        <f t="shared" si="8"/>
        <v xml:space="preserve"> </v>
      </c>
      <c r="R36" t="str">
        <f t="shared" si="9"/>
        <v xml:space="preserve"> </v>
      </c>
      <c r="T36">
        <f t="shared" si="6"/>
        <v>1</v>
      </c>
      <c r="U36" t="str">
        <f t="shared" si="7"/>
        <v xml:space="preserve"> </v>
      </c>
      <c r="V36" t="str">
        <f t="shared" si="5"/>
        <v xml:space="preserve"> </v>
      </c>
      <c r="W36">
        <f t="shared" si="1"/>
        <v>2</v>
      </c>
      <c r="X36">
        <f t="shared" si="2"/>
        <v>0</v>
      </c>
      <c r="Y36" t="str">
        <f>IF(N36:N253="Лист/Плита","шт.","м.")</f>
        <v>м.</v>
      </c>
    </row>
    <row r="37" spans="1:25" x14ac:dyDescent="0.2">
      <c r="A37">
        <v>34</v>
      </c>
      <c r="H37">
        <f t="shared" si="3"/>
        <v>0</v>
      </c>
      <c r="J37" t="str">
        <f t="shared" si="4"/>
        <v xml:space="preserve"> </v>
      </c>
      <c r="M37">
        <f>IFERROR(VLOOKUP(L37,Служебная!$B$3:$C$11,2,FALSE),0)</f>
        <v>0</v>
      </c>
      <c r="P37" t="str">
        <f t="shared" si="8"/>
        <v xml:space="preserve"> </v>
      </c>
      <c r="R37" t="str">
        <f t="shared" si="9"/>
        <v xml:space="preserve"> </v>
      </c>
      <c r="T37">
        <f t="shared" si="6"/>
        <v>1</v>
      </c>
      <c r="U37" t="str">
        <f t="shared" si="7"/>
        <v xml:space="preserve"> </v>
      </c>
      <c r="V37" t="str">
        <f t="shared" si="5"/>
        <v xml:space="preserve"> </v>
      </c>
      <c r="W37">
        <f t="shared" si="1"/>
        <v>2</v>
      </c>
      <c r="X37">
        <f t="shared" si="2"/>
        <v>0</v>
      </c>
      <c r="Y37" t="str">
        <f>IF(N37:N253="Лист/Плита","шт.","м.")</f>
        <v>м.</v>
      </c>
    </row>
    <row r="38" spans="1:25" x14ac:dyDescent="0.2">
      <c r="A38">
        <v>35</v>
      </c>
      <c r="H38">
        <f t="shared" si="3"/>
        <v>0</v>
      </c>
      <c r="J38" t="str">
        <f t="shared" si="4"/>
        <v xml:space="preserve"> </v>
      </c>
      <c r="M38">
        <f>IFERROR(VLOOKUP(L38,Служебная!$B$3:$C$11,2,FALSE),0)</f>
        <v>0</v>
      </c>
      <c r="P38" t="str">
        <f t="shared" si="8"/>
        <v xml:space="preserve"> </v>
      </c>
      <c r="R38" t="str">
        <f t="shared" si="9"/>
        <v xml:space="preserve"> </v>
      </c>
      <c r="T38">
        <f t="shared" si="6"/>
        <v>1</v>
      </c>
      <c r="U38" t="str">
        <f t="shared" si="7"/>
        <v xml:space="preserve"> </v>
      </c>
      <c r="V38" t="str">
        <f t="shared" si="5"/>
        <v xml:space="preserve"> </v>
      </c>
      <c r="W38">
        <f t="shared" si="1"/>
        <v>2</v>
      </c>
      <c r="X38">
        <f t="shared" si="2"/>
        <v>0</v>
      </c>
      <c r="Y38" t="str">
        <f>IF(N38:N253="Лист/Плита","шт.","м.")</f>
        <v>м.</v>
      </c>
    </row>
    <row r="39" spans="1:25" x14ac:dyDescent="0.2">
      <c r="A39">
        <v>36</v>
      </c>
      <c r="H39">
        <f t="shared" si="3"/>
        <v>0</v>
      </c>
      <c r="J39" t="str">
        <f t="shared" si="4"/>
        <v xml:space="preserve"> </v>
      </c>
      <c r="M39">
        <f>IFERROR(VLOOKUP(L39,Служебная!$B$3:$C$11,2,FALSE),0)</f>
        <v>0</v>
      </c>
      <c r="P39" t="str">
        <f t="shared" si="8"/>
        <v xml:space="preserve"> </v>
      </c>
      <c r="R39" t="str">
        <f t="shared" si="9"/>
        <v xml:space="preserve"> </v>
      </c>
      <c r="T39">
        <f t="shared" si="6"/>
        <v>1</v>
      </c>
      <c r="U39" t="str">
        <f t="shared" si="7"/>
        <v xml:space="preserve"> </v>
      </c>
      <c r="V39" t="str">
        <f t="shared" si="5"/>
        <v xml:space="preserve"> </v>
      </c>
      <c r="W39">
        <f t="shared" si="1"/>
        <v>2</v>
      </c>
      <c r="X39">
        <f t="shared" si="2"/>
        <v>0</v>
      </c>
      <c r="Y39" t="str">
        <f>IF(N39:N253="Лист/Плита","шт.","м.")</f>
        <v>м.</v>
      </c>
    </row>
    <row r="40" spans="1:25" x14ac:dyDescent="0.2">
      <c r="A40">
        <v>37</v>
      </c>
      <c r="H40">
        <f t="shared" si="3"/>
        <v>0</v>
      </c>
      <c r="J40" t="str">
        <f t="shared" si="4"/>
        <v xml:space="preserve"> </v>
      </c>
      <c r="M40">
        <f>IFERROR(VLOOKUP(L40,Служебная!$B$3:$C$11,2,FALSE),0)</f>
        <v>0</v>
      </c>
      <c r="P40" t="str">
        <f t="shared" si="8"/>
        <v xml:space="preserve"> </v>
      </c>
      <c r="R40" t="str">
        <f t="shared" si="9"/>
        <v xml:space="preserve"> </v>
      </c>
      <c r="T40">
        <f t="shared" si="6"/>
        <v>1</v>
      </c>
      <c r="U40" t="str">
        <f t="shared" si="7"/>
        <v xml:space="preserve"> </v>
      </c>
      <c r="V40" t="str">
        <f t="shared" si="5"/>
        <v xml:space="preserve"> </v>
      </c>
      <c r="W40">
        <f t="shared" si="1"/>
        <v>2</v>
      </c>
      <c r="X40">
        <f t="shared" si="2"/>
        <v>0</v>
      </c>
      <c r="Y40" t="str">
        <f>IF(N40:N253="Лист/Плита","шт.","м.")</f>
        <v>м.</v>
      </c>
    </row>
    <row r="41" spans="1:25" x14ac:dyDescent="0.2">
      <c r="A41">
        <v>38</v>
      </c>
      <c r="H41">
        <f t="shared" si="3"/>
        <v>0</v>
      </c>
      <c r="J41" t="str">
        <f t="shared" si="4"/>
        <v xml:space="preserve"> </v>
      </c>
      <c r="M41">
        <f>IFERROR(VLOOKUP(L41,Служебная!$B$3:$C$11,2,FALSE),0)</f>
        <v>0</v>
      </c>
      <c r="P41" t="str">
        <f t="shared" si="8"/>
        <v xml:space="preserve"> </v>
      </c>
      <c r="R41" t="str">
        <f t="shared" si="9"/>
        <v xml:space="preserve"> </v>
      </c>
      <c r="T41">
        <f t="shared" si="6"/>
        <v>1</v>
      </c>
      <c r="U41" t="str">
        <f t="shared" si="7"/>
        <v xml:space="preserve"> </v>
      </c>
      <c r="V41" t="str">
        <f t="shared" si="5"/>
        <v xml:space="preserve"> </v>
      </c>
      <c r="W41">
        <f t="shared" si="1"/>
        <v>2</v>
      </c>
      <c r="X41">
        <f t="shared" si="2"/>
        <v>0</v>
      </c>
      <c r="Y41" t="str">
        <f>IF(N41:N253="Лист/Плита","шт.","м.")</f>
        <v>м.</v>
      </c>
    </row>
    <row r="42" spans="1:25" x14ac:dyDescent="0.2">
      <c r="A42">
        <v>39</v>
      </c>
      <c r="H42">
        <f t="shared" si="3"/>
        <v>0</v>
      </c>
      <c r="J42" t="str">
        <f t="shared" si="4"/>
        <v xml:space="preserve"> </v>
      </c>
      <c r="M42">
        <f>IFERROR(VLOOKUP(L42,Служебная!$B$3:$C$11,2,FALSE),0)</f>
        <v>0</v>
      </c>
      <c r="P42" t="str">
        <f t="shared" si="8"/>
        <v xml:space="preserve"> </v>
      </c>
      <c r="R42" t="str">
        <f t="shared" si="9"/>
        <v xml:space="preserve"> </v>
      </c>
      <c r="T42">
        <f t="shared" si="6"/>
        <v>1</v>
      </c>
      <c r="U42" t="str">
        <f t="shared" si="7"/>
        <v xml:space="preserve"> </v>
      </c>
      <c r="V42" t="str">
        <f t="shared" si="5"/>
        <v xml:space="preserve"> </v>
      </c>
      <c r="W42">
        <f t="shared" si="1"/>
        <v>2</v>
      </c>
      <c r="X42">
        <f t="shared" si="2"/>
        <v>0</v>
      </c>
      <c r="Y42" t="str">
        <f>IF(N42:N253="Лист/Плита","шт.","м.")</f>
        <v>м.</v>
      </c>
    </row>
    <row r="43" spans="1:25" x14ac:dyDescent="0.2">
      <c r="A43">
        <v>40</v>
      </c>
      <c r="H43">
        <f t="shared" si="3"/>
        <v>0</v>
      </c>
      <c r="J43" t="str">
        <f t="shared" si="4"/>
        <v xml:space="preserve"> </v>
      </c>
      <c r="M43">
        <f>IFERROR(VLOOKUP(L43,Служебная!$B$3:$C$11,2,FALSE),0)</f>
        <v>0</v>
      </c>
      <c r="P43" t="str">
        <f t="shared" si="8"/>
        <v xml:space="preserve"> </v>
      </c>
      <c r="R43" t="str">
        <f t="shared" si="9"/>
        <v xml:space="preserve"> </v>
      </c>
      <c r="T43">
        <f t="shared" si="6"/>
        <v>1</v>
      </c>
      <c r="U43" t="str">
        <f t="shared" si="7"/>
        <v xml:space="preserve"> </v>
      </c>
      <c r="V43" t="str">
        <f t="shared" si="5"/>
        <v xml:space="preserve"> </v>
      </c>
      <c r="W43">
        <f t="shared" si="1"/>
        <v>2</v>
      </c>
      <c r="X43">
        <f t="shared" si="2"/>
        <v>0</v>
      </c>
      <c r="Y43" t="str">
        <f>IF(N43:N253="Лист/Плита","шт.","м.")</f>
        <v>м.</v>
      </c>
    </row>
    <row r="44" spans="1:25" x14ac:dyDescent="0.2">
      <c r="A44">
        <v>41</v>
      </c>
      <c r="H44">
        <f t="shared" si="3"/>
        <v>0</v>
      </c>
      <c r="J44" t="str">
        <f t="shared" si="4"/>
        <v xml:space="preserve"> </v>
      </c>
      <c r="M44">
        <f>IFERROR(VLOOKUP(L44,Служебная!$B$3:$C$11,2,FALSE),0)</f>
        <v>0</v>
      </c>
      <c r="P44" t="str">
        <f t="shared" si="8"/>
        <v xml:space="preserve"> </v>
      </c>
      <c r="R44" t="str">
        <f t="shared" si="9"/>
        <v xml:space="preserve"> </v>
      </c>
      <c r="T44">
        <f t="shared" si="6"/>
        <v>1</v>
      </c>
      <c r="U44" t="str">
        <f t="shared" si="7"/>
        <v xml:space="preserve"> </v>
      </c>
      <c r="V44" t="str">
        <f t="shared" si="5"/>
        <v xml:space="preserve"> </v>
      </c>
      <c r="W44">
        <f t="shared" si="1"/>
        <v>2</v>
      </c>
      <c r="X44">
        <f t="shared" si="2"/>
        <v>0</v>
      </c>
      <c r="Y44" t="str">
        <f>IF(N44:N253="Лист/Плита","шт.","м.")</f>
        <v>м.</v>
      </c>
    </row>
    <row r="45" spans="1:25" x14ac:dyDescent="0.2">
      <c r="A45">
        <v>42</v>
      </c>
      <c r="H45">
        <f t="shared" si="3"/>
        <v>0</v>
      </c>
      <c r="J45" t="str">
        <f t="shared" si="4"/>
        <v xml:space="preserve"> </v>
      </c>
      <c r="M45">
        <f>IFERROR(VLOOKUP(L45,Служебная!$B$3:$C$11,2,FALSE),0)</f>
        <v>0</v>
      </c>
      <c r="P45" t="str">
        <f t="shared" si="8"/>
        <v xml:space="preserve"> </v>
      </c>
      <c r="R45" t="str">
        <f t="shared" si="9"/>
        <v xml:space="preserve"> </v>
      </c>
      <c r="T45">
        <f t="shared" si="6"/>
        <v>1</v>
      </c>
      <c r="U45" t="str">
        <f t="shared" si="7"/>
        <v xml:space="preserve"> </v>
      </c>
      <c r="V45" t="str">
        <f t="shared" si="5"/>
        <v xml:space="preserve"> </v>
      </c>
      <c r="W45">
        <f t="shared" si="1"/>
        <v>2</v>
      </c>
      <c r="X45">
        <f t="shared" si="2"/>
        <v>0</v>
      </c>
      <c r="Y45" t="str">
        <f>IF(N45:N253="Лист/Плита","шт.","м.")</f>
        <v>м.</v>
      </c>
    </row>
    <row r="46" spans="1:25" x14ac:dyDescent="0.2">
      <c r="A46">
        <v>43</v>
      </c>
      <c r="H46">
        <f t="shared" si="3"/>
        <v>0</v>
      </c>
      <c r="J46" t="str">
        <f t="shared" si="4"/>
        <v xml:space="preserve"> </v>
      </c>
      <c r="M46">
        <f>IFERROR(VLOOKUP(L46,Служебная!$B$3:$C$11,2,FALSE),0)</f>
        <v>0</v>
      </c>
      <c r="P46" t="str">
        <f t="shared" si="8"/>
        <v xml:space="preserve"> </v>
      </c>
      <c r="R46" t="str">
        <f t="shared" si="9"/>
        <v xml:space="preserve"> </v>
      </c>
      <c r="T46">
        <f t="shared" si="6"/>
        <v>1</v>
      </c>
      <c r="U46" t="str">
        <f t="shared" si="7"/>
        <v xml:space="preserve"> </v>
      </c>
      <c r="V46" t="str">
        <f t="shared" si="5"/>
        <v xml:space="preserve"> </v>
      </c>
      <c r="W46">
        <f t="shared" si="1"/>
        <v>2</v>
      </c>
      <c r="X46">
        <f t="shared" si="2"/>
        <v>0</v>
      </c>
      <c r="Y46" t="str">
        <f>IF(N46:N253="Лист/Плита","шт.","м.")</f>
        <v>м.</v>
      </c>
    </row>
    <row r="47" spans="1:25" x14ac:dyDescent="0.2">
      <c r="A47">
        <v>44</v>
      </c>
      <c r="H47">
        <f t="shared" si="3"/>
        <v>0</v>
      </c>
      <c r="J47" t="str">
        <f t="shared" si="4"/>
        <v xml:space="preserve"> </v>
      </c>
      <c r="M47">
        <f>IFERROR(VLOOKUP(L47,Служебная!$B$3:$C$11,2,FALSE),0)</f>
        <v>0</v>
      </c>
      <c r="P47" t="str">
        <f t="shared" si="8"/>
        <v xml:space="preserve"> </v>
      </c>
      <c r="R47" t="str">
        <f t="shared" si="9"/>
        <v xml:space="preserve"> </v>
      </c>
      <c r="T47">
        <f t="shared" si="6"/>
        <v>1</v>
      </c>
      <c r="U47" t="str">
        <f t="shared" si="7"/>
        <v xml:space="preserve"> </v>
      </c>
      <c r="V47" t="str">
        <f t="shared" si="5"/>
        <v xml:space="preserve"> </v>
      </c>
      <c r="W47">
        <f t="shared" si="1"/>
        <v>2</v>
      </c>
      <c r="X47">
        <f t="shared" si="2"/>
        <v>0</v>
      </c>
      <c r="Y47" t="str">
        <f>IF(N47:N253="Лист/Плита","шт.","м.")</f>
        <v>м.</v>
      </c>
    </row>
    <row r="48" spans="1:25" x14ac:dyDescent="0.2">
      <c r="A48">
        <v>45</v>
      </c>
      <c r="H48">
        <f t="shared" si="3"/>
        <v>0</v>
      </c>
      <c r="J48" t="str">
        <f t="shared" si="4"/>
        <v xml:space="preserve"> </v>
      </c>
      <c r="M48">
        <f>IFERROR(VLOOKUP(L48,Служебная!$B$3:$C$11,2,FALSE),0)</f>
        <v>0</v>
      </c>
      <c r="P48" t="str">
        <f t="shared" si="8"/>
        <v xml:space="preserve"> </v>
      </c>
      <c r="R48" t="str">
        <f t="shared" si="9"/>
        <v xml:space="preserve"> </v>
      </c>
      <c r="T48">
        <f t="shared" si="6"/>
        <v>1</v>
      </c>
      <c r="U48" t="str">
        <f t="shared" si="7"/>
        <v xml:space="preserve"> </v>
      </c>
      <c r="V48" t="str">
        <f t="shared" si="5"/>
        <v xml:space="preserve"> </v>
      </c>
      <c r="W48">
        <f t="shared" si="1"/>
        <v>2</v>
      </c>
      <c r="X48">
        <f t="shared" si="2"/>
        <v>0</v>
      </c>
      <c r="Y48" t="str">
        <f>IF(N48:N253="Лист/Плита","шт.","м.")</f>
        <v>м.</v>
      </c>
    </row>
    <row r="49" spans="1:25" x14ac:dyDescent="0.2">
      <c r="A49">
        <v>46</v>
      </c>
      <c r="H49">
        <f t="shared" si="3"/>
        <v>0</v>
      </c>
      <c r="J49" t="str">
        <f t="shared" si="4"/>
        <v xml:space="preserve"> </v>
      </c>
      <c r="M49">
        <f>IFERROR(VLOOKUP(L49,Служебная!$B$3:$C$11,2,FALSE),0)</f>
        <v>0</v>
      </c>
      <c r="P49" t="str">
        <f t="shared" si="8"/>
        <v xml:space="preserve"> </v>
      </c>
      <c r="R49" t="str">
        <f t="shared" si="9"/>
        <v xml:space="preserve"> </v>
      </c>
      <c r="T49">
        <f t="shared" si="6"/>
        <v>1</v>
      </c>
      <c r="U49" t="str">
        <f t="shared" si="7"/>
        <v xml:space="preserve"> </v>
      </c>
      <c r="V49" t="str">
        <f t="shared" si="5"/>
        <v xml:space="preserve"> </v>
      </c>
      <c r="W49">
        <f t="shared" si="1"/>
        <v>2</v>
      </c>
      <c r="X49">
        <f t="shared" si="2"/>
        <v>0</v>
      </c>
      <c r="Y49" t="str">
        <f>IF(N49:N253="Лист/Плита","шт.","м.")</f>
        <v>м.</v>
      </c>
    </row>
    <row r="50" spans="1:25" x14ac:dyDescent="0.2">
      <c r="A50">
        <v>47</v>
      </c>
      <c r="H50">
        <f t="shared" si="3"/>
        <v>0</v>
      </c>
      <c r="J50" t="str">
        <f t="shared" si="4"/>
        <v xml:space="preserve"> </v>
      </c>
      <c r="M50">
        <f>IFERROR(VLOOKUP(L50,Служебная!$B$3:$C$11,2,FALSE),0)</f>
        <v>0</v>
      </c>
      <c r="P50" t="str">
        <f t="shared" si="8"/>
        <v xml:space="preserve"> </v>
      </c>
      <c r="R50" t="str">
        <f t="shared" si="9"/>
        <v xml:space="preserve"> </v>
      </c>
      <c r="T50">
        <f t="shared" si="6"/>
        <v>1</v>
      </c>
      <c r="U50" t="str">
        <f t="shared" si="7"/>
        <v xml:space="preserve"> </v>
      </c>
      <c r="V50" t="str">
        <f t="shared" si="5"/>
        <v xml:space="preserve"> </v>
      </c>
      <c r="W50">
        <f t="shared" si="1"/>
        <v>2</v>
      </c>
      <c r="X50">
        <f t="shared" si="2"/>
        <v>0</v>
      </c>
      <c r="Y50" t="str">
        <f>IF(N50:N253="Лист/Плита","шт.","м.")</f>
        <v>м.</v>
      </c>
    </row>
    <row r="51" spans="1:25" x14ac:dyDescent="0.2">
      <c r="A51">
        <v>48</v>
      </c>
      <c r="H51">
        <f t="shared" si="3"/>
        <v>0</v>
      </c>
      <c r="J51" t="str">
        <f t="shared" si="4"/>
        <v xml:space="preserve"> </v>
      </c>
      <c r="M51">
        <f>IFERROR(VLOOKUP(L51,Служебная!$B$3:$C$11,2,FALSE),0)</f>
        <v>0</v>
      </c>
      <c r="P51" t="str">
        <f t="shared" si="8"/>
        <v xml:space="preserve"> </v>
      </c>
      <c r="R51" t="str">
        <f t="shared" si="9"/>
        <v xml:space="preserve"> </v>
      </c>
      <c r="T51">
        <f t="shared" si="6"/>
        <v>1</v>
      </c>
      <c r="U51" t="str">
        <f t="shared" si="7"/>
        <v xml:space="preserve"> </v>
      </c>
      <c r="V51" t="str">
        <f t="shared" si="5"/>
        <v xml:space="preserve"> </v>
      </c>
      <c r="W51">
        <f t="shared" si="1"/>
        <v>2</v>
      </c>
      <c r="X51">
        <f t="shared" si="2"/>
        <v>0</v>
      </c>
      <c r="Y51" t="str">
        <f>IF(N51:N253="Лист/Плита","шт.","м.")</f>
        <v>м.</v>
      </c>
    </row>
    <row r="52" spans="1:25" x14ac:dyDescent="0.2">
      <c r="A52">
        <v>49</v>
      </c>
      <c r="H52">
        <f t="shared" si="3"/>
        <v>0</v>
      </c>
      <c r="J52" t="str">
        <f t="shared" si="4"/>
        <v xml:space="preserve"> </v>
      </c>
      <c r="M52">
        <f>IFERROR(VLOOKUP(L52,Служебная!$B$3:$C$11,2,FALSE),0)</f>
        <v>0</v>
      </c>
      <c r="P52" t="str">
        <f t="shared" si="8"/>
        <v xml:space="preserve"> </v>
      </c>
      <c r="R52" t="str">
        <f t="shared" si="9"/>
        <v xml:space="preserve"> </v>
      </c>
      <c r="T52">
        <f t="shared" si="6"/>
        <v>1</v>
      </c>
      <c r="U52" t="str">
        <f t="shared" si="7"/>
        <v xml:space="preserve"> </v>
      </c>
      <c r="V52" t="str">
        <f t="shared" si="5"/>
        <v xml:space="preserve"> </v>
      </c>
      <c r="W52">
        <f t="shared" si="1"/>
        <v>2</v>
      </c>
      <c r="X52">
        <f t="shared" si="2"/>
        <v>0</v>
      </c>
      <c r="Y52" t="str">
        <f>IF(N52:N253="Лист/Плита","шт.","м.")</f>
        <v>м.</v>
      </c>
    </row>
    <row r="53" spans="1:25" x14ac:dyDescent="0.2">
      <c r="A53">
        <v>50</v>
      </c>
      <c r="H53">
        <f t="shared" si="3"/>
        <v>0</v>
      </c>
      <c r="J53" t="str">
        <f t="shared" si="4"/>
        <v xml:space="preserve"> </v>
      </c>
      <c r="M53">
        <f>IFERROR(VLOOKUP(L53,Служебная!$B$3:$C$11,2,FALSE),0)</f>
        <v>0</v>
      </c>
      <c r="P53" t="str">
        <f t="shared" si="8"/>
        <v xml:space="preserve"> </v>
      </c>
      <c r="R53" t="str">
        <f t="shared" si="9"/>
        <v xml:space="preserve"> </v>
      </c>
      <c r="T53">
        <f t="shared" si="6"/>
        <v>1</v>
      </c>
      <c r="U53" t="str">
        <f t="shared" si="7"/>
        <v xml:space="preserve"> </v>
      </c>
      <c r="V53" t="str">
        <f t="shared" si="5"/>
        <v xml:space="preserve"> </v>
      </c>
      <c r="W53">
        <f t="shared" si="1"/>
        <v>2</v>
      </c>
      <c r="X53">
        <f t="shared" si="2"/>
        <v>0</v>
      </c>
      <c r="Y53" t="str">
        <f>IF(N53:N253="Лист/Плита","шт.","м.")</f>
        <v>м.</v>
      </c>
    </row>
    <row r="54" spans="1:25" x14ac:dyDescent="0.2">
      <c r="A54">
        <v>51</v>
      </c>
      <c r="H54">
        <f t="shared" si="3"/>
        <v>0</v>
      </c>
      <c r="J54" t="str">
        <f t="shared" si="4"/>
        <v xml:space="preserve"> </v>
      </c>
      <c r="M54">
        <f>IFERROR(VLOOKUP(L54,Служебная!$B$3:$C$11,2,FALSE),0)</f>
        <v>0</v>
      </c>
      <c r="P54" t="str">
        <f t="shared" si="8"/>
        <v xml:space="preserve"> </v>
      </c>
      <c r="R54" t="str">
        <f t="shared" si="9"/>
        <v xml:space="preserve"> </v>
      </c>
      <c r="T54">
        <f t="shared" si="6"/>
        <v>1</v>
      </c>
      <c r="U54" t="str">
        <f t="shared" si="7"/>
        <v xml:space="preserve"> </v>
      </c>
      <c r="V54" t="str">
        <f t="shared" si="5"/>
        <v xml:space="preserve"> </v>
      </c>
      <c r="W54">
        <f t="shared" si="1"/>
        <v>2</v>
      </c>
      <c r="X54">
        <f t="shared" si="2"/>
        <v>0</v>
      </c>
      <c r="Y54" t="str">
        <f>IF(N54:N253="Лист/Плита","шт.","м.")</f>
        <v>м.</v>
      </c>
    </row>
    <row r="55" spans="1:25" x14ac:dyDescent="0.2">
      <c r="A55">
        <v>52</v>
      </c>
      <c r="H55">
        <f t="shared" si="3"/>
        <v>0</v>
      </c>
      <c r="J55" t="str">
        <f t="shared" si="4"/>
        <v xml:space="preserve"> </v>
      </c>
      <c r="M55">
        <f>IFERROR(VLOOKUP(L55,Служебная!$B$3:$C$11,2,FALSE),0)</f>
        <v>0</v>
      </c>
      <c r="P55" t="str">
        <f t="shared" si="8"/>
        <v xml:space="preserve"> </v>
      </c>
      <c r="R55" t="str">
        <f t="shared" si="9"/>
        <v xml:space="preserve"> </v>
      </c>
      <c r="T55">
        <f t="shared" si="6"/>
        <v>1</v>
      </c>
      <c r="U55" t="str">
        <f t="shared" si="7"/>
        <v xml:space="preserve"> </v>
      </c>
      <c r="V55" t="str">
        <f t="shared" si="5"/>
        <v xml:space="preserve"> </v>
      </c>
      <c r="W55">
        <f t="shared" si="1"/>
        <v>2</v>
      </c>
      <c r="X55">
        <f t="shared" si="2"/>
        <v>0</v>
      </c>
      <c r="Y55" t="str">
        <f>IF(N55:N253="Лист/Плита","шт.","м.")</f>
        <v>м.</v>
      </c>
    </row>
    <row r="56" spans="1:25" x14ac:dyDescent="0.2">
      <c r="A56">
        <v>53</v>
      </c>
      <c r="H56">
        <f t="shared" si="3"/>
        <v>0</v>
      </c>
      <c r="J56" t="str">
        <f t="shared" si="4"/>
        <v xml:space="preserve"> </v>
      </c>
      <c r="M56">
        <f>IFERROR(VLOOKUP(L56,Служебная!$B$3:$C$11,2,FALSE),0)</f>
        <v>0</v>
      </c>
      <c r="P56" t="str">
        <f t="shared" si="8"/>
        <v xml:space="preserve"> </v>
      </c>
      <c r="R56" t="str">
        <f t="shared" si="9"/>
        <v xml:space="preserve"> </v>
      </c>
      <c r="T56">
        <f t="shared" si="6"/>
        <v>1</v>
      </c>
      <c r="U56" t="str">
        <f t="shared" si="7"/>
        <v xml:space="preserve"> </v>
      </c>
      <c r="V56" t="str">
        <f t="shared" si="5"/>
        <v xml:space="preserve"> </v>
      </c>
      <c r="W56">
        <f t="shared" si="1"/>
        <v>2</v>
      </c>
      <c r="X56">
        <f t="shared" si="2"/>
        <v>0</v>
      </c>
      <c r="Y56" t="str">
        <f>IF(N56:N253="Лист/Плита","шт.","м.")</f>
        <v>м.</v>
      </c>
    </row>
    <row r="57" spans="1:25" x14ac:dyDescent="0.2">
      <c r="A57">
        <v>54</v>
      </c>
      <c r="H57">
        <f t="shared" si="3"/>
        <v>0</v>
      </c>
      <c r="J57" t="str">
        <f t="shared" si="4"/>
        <v xml:space="preserve"> </v>
      </c>
      <c r="M57">
        <f>IFERROR(VLOOKUP(L57,Служебная!$B$3:$C$11,2,FALSE),0)</f>
        <v>0</v>
      </c>
      <c r="P57" t="str">
        <f t="shared" si="8"/>
        <v xml:space="preserve"> </v>
      </c>
      <c r="R57" t="str">
        <f t="shared" si="9"/>
        <v xml:space="preserve"> </v>
      </c>
      <c r="T57">
        <f t="shared" si="6"/>
        <v>1</v>
      </c>
      <c r="U57" t="str">
        <f t="shared" si="7"/>
        <v xml:space="preserve"> </v>
      </c>
      <c r="V57" t="str">
        <f t="shared" si="5"/>
        <v xml:space="preserve"> </v>
      </c>
      <c r="W57">
        <f t="shared" si="1"/>
        <v>2</v>
      </c>
      <c r="X57">
        <f t="shared" si="2"/>
        <v>0</v>
      </c>
      <c r="Y57" t="str">
        <f>IF(N57:N253="Лист/Плита","шт.","м.")</f>
        <v>м.</v>
      </c>
    </row>
    <row r="58" spans="1:25" x14ac:dyDescent="0.2">
      <c r="A58">
        <v>55</v>
      </c>
      <c r="H58">
        <f t="shared" si="3"/>
        <v>0</v>
      </c>
      <c r="J58" t="str">
        <f t="shared" si="4"/>
        <v xml:space="preserve"> </v>
      </c>
      <c r="M58">
        <f>IFERROR(VLOOKUP(L58,Служебная!$B$3:$C$11,2,FALSE),0)</f>
        <v>0</v>
      </c>
      <c r="P58" t="str">
        <f t="shared" si="8"/>
        <v xml:space="preserve"> </v>
      </c>
      <c r="R58" t="str">
        <f t="shared" si="9"/>
        <v xml:space="preserve"> </v>
      </c>
      <c r="T58">
        <f t="shared" si="6"/>
        <v>1</v>
      </c>
      <c r="U58" t="str">
        <f t="shared" si="7"/>
        <v xml:space="preserve"> </v>
      </c>
      <c r="V58" t="str">
        <f t="shared" si="5"/>
        <v xml:space="preserve"> </v>
      </c>
      <c r="W58">
        <f t="shared" si="1"/>
        <v>2</v>
      </c>
      <c r="X58">
        <f t="shared" si="2"/>
        <v>0</v>
      </c>
      <c r="Y58" t="str">
        <f>IF(N58:N253="Лист/Плита","шт.","м.")</f>
        <v>м.</v>
      </c>
    </row>
    <row r="59" spans="1:25" x14ac:dyDescent="0.2">
      <c r="A59">
        <v>56</v>
      </c>
      <c r="H59">
        <f t="shared" si="3"/>
        <v>0</v>
      </c>
      <c r="J59" t="str">
        <f t="shared" si="4"/>
        <v xml:space="preserve"> </v>
      </c>
      <c r="M59">
        <f>IFERROR(VLOOKUP(L59,Служебная!$B$3:$C$11,2,FALSE),0)</f>
        <v>0</v>
      </c>
      <c r="P59" t="str">
        <f t="shared" si="8"/>
        <v xml:space="preserve"> </v>
      </c>
      <c r="R59" t="str">
        <f t="shared" si="9"/>
        <v xml:space="preserve"> </v>
      </c>
      <c r="T59">
        <f t="shared" si="6"/>
        <v>1</v>
      </c>
      <c r="U59" t="str">
        <f t="shared" si="7"/>
        <v xml:space="preserve"> </v>
      </c>
      <c r="V59" t="str">
        <f t="shared" si="5"/>
        <v xml:space="preserve"> </v>
      </c>
      <c r="W59">
        <f t="shared" si="1"/>
        <v>2</v>
      </c>
      <c r="X59">
        <f t="shared" si="2"/>
        <v>0</v>
      </c>
      <c r="Y59" t="str">
        <f>IF(N59:N253="Лист/Плита","шт.","м.")</f>
        <v>м.</v>
      </c>
    </row>
    <row r="60" spans="1:25" x14ac:dyDescent="0.2">
      <c r="A60">
        <v>57</v>
      </c>
      <c r="H60">
        <f t="shared" si="3"/>
        <v>0</v>
      </c>
      <c r="J60" t="str">
        <f t="shared" si="4"/>
        <v xml:space="preserve"> </v>
      </c>
      <c r="M60">
        <f>IFERROR(VLOOKUP(L60,Служебная!$B$3:$C$11,2,FALSE),0)</f>
        <v>0</v>
      </c>
      <c r="P60" t="str">
        <f t="shared" si="8"/>
        <v xml:space="preserve"> </v>
      </c>
      <c r="R60" t="str">
        <f t="shared" si="9"/>
        <v xml:space="preserve"> </v>
      </c>
      <c r="T60">
        <f t="shared" si="6"/>
        <v>1</v>
      </c>
      <c r="U60" t="str">
        <f t="shared" si="7"/>
        <v xml:space="preserve"> </v>
      </c>
      <c r="V60" t="str">
        <f t="shared" si="5"/>
        <v xml:space="preserve"> </v>
      </c>
      <c r="W60">
        <f t="shared" si="1"/>
        <v>2</v>
      </c>
      <c r="X60">
        <f t="shared" si="2"/>
        <v>0</v>
      </c>
      <c r="Y60" t="str">
        <f>IF(N60:N253="Лист/Плита","шт.","м.")</f>
        <v>м.</v>
      </c>
    </row>
    <row r="61" spans="1:25" x14ac:dyDescent="0.2">
      <c r="A61">
        <v>58</v>
      </c>
      <c r="H61">
        <f t="shared" si="3"/>
        <v>0</v>
      </c>
      <c r="J61" t="str">
        <f t="shared" si="4"/>
        <v xml:space="preserve"> </v>
      </c>
      <c r="M61">
        <f>IFERROR(VLOOKUP(L61,Служебная!$B$3:$C$11,2,FALSE),0)</f>
        <v>0</v>
      </c>
      <c r="P61" t="str">
        <f t="shared" si="8"/>
        <v xml:space="preserve"> </v>
      </c>
      <c r="R61" t="str">
        <f t="shared" si="9"/>
        <v xml:space="preserve"> </v>
      </c>
      <c r="T61">
        <f t="shared" si="6"/>
        <v>1</v>
      </c>
      <c r="U61" t="str">
        <f t="shared" si="7"/>
        <v xml:space="preserve"> </v>
      </c>
      <c r="V61" t="str">
        <f t="shared" si="5"/>
        <v xml:space="preserve"> </v>
      </c>
      <c r="W61">
        <f t="shared" si="1"/>
        <v>2</v>
      </c>
      <c r="X61">
        <f t="shared" si="2"/>
        <v>0</v>
      </c>
      <c r="Y61" t="str">
        <f>IF(N61:N253="Лист/Плита","шт.","м.")</f>
        <v>м.</v>
      </c>
    </row>
    <row r="62" spans="1:25" x14ac:dyDescent="0.2">
      <c r="A62">
        <v>59</v>
      </c>
      <c r="H62">
        <f t="shared" si="3"/>
        <v>0</v>
      </c>
      <c r="J62" t="str">
        <f t="shared" si="4"/>
        <v xml:space="preserve"> </v>
      </c>
      <c r="M62">
        <f>IFERROR(VLOOKUP(L62,Служебная!$B$3:$C$11,2,FALSE),0)</f>
        <v>0</v>
      </c>
      <c r="P62" t="str">
        <f t="shared" si="8"/>
        <v xml:space="preserve"> </v>
      </c>
      <c r="R62" t="str">
        <f t="shared" si="9"/>
        <v xml:space="preserve"> </v>
      </c>
      <c r="T62">
        <f t="shared" si="6"/>
        <v>1</v>
      </c>
      <c r="U62" t="str">
        <f t="shared" si="7"/>
        <v xml:space="preserve"> </v>
      </c>
      <c r="V62" t="str">
        <f t="shared" si="5"/>
        <v xml:space="preserve"> </v>
      </c>
      <c r="W62">
        <f t="shared" si="1"/>
        <v>2</v>
      </c>
      <c r="X62">
        <f t="shared" si="2"/>
        <v>0</v>
      </c>
      <c r="Y62" t="str">
        <f>IF(N62:N253="Лист/Плита","шт.","м.")</f>
        <v>м.</v>
      </c>
    </row>
    <row r="63" spans="1:25" x14ac:dyDescent="0.2">
      <c r="A63">
        <v>60</v>
      </c>
      <c r="H63">
        <f t="shared" si="3"/>
        <v>0</v>
      </c>
      <c r="J63" t="str">
        <f t="shared" si="4"/>
        <v xml:space="preserve"> </v>
      </c>
      <c r="M63">
        <f>IFERROR(VLOOKUP(L63,Служебная!$B$3:$C$11,2,FALSE),0)</f>
        <v>0</v>
      </c>
      <c r="P63" t="str">
        <f t="shared" si="8"/>
        <v xml:space="preserve"> </v>
      </c>
      <c r="R63" t="str">
        <f t="shared" si="9"/>
        <v xml:space="preserve"> </v>
      </c>
      <c r="T63">
        <f t="shared" si="6"/>
        <v>1</v>
      </c>
      <c r="U63" t="str">
        <f t="shared" si="7"/>
        <v xml:space="preserve"> </v>
      </c>
      <c r="V63" t="str">
        <f t="shared" si="5"/>
        <v xml:space="preserve"> </v>
      </c>
      <c r="W63">
        <f t="shared" si="1"/>
        <v>2</v>
      </c>
      <c r="X63">
        <f t="shared" si="2"/>
        <v>0</v>
      </c>
      <c r="Y63" t="str">
        <f>IF(N63:N253="Лист/Плита","шт.","м.")</f>
        <v>м.</v>
      </c>
    </row>
    <row r="64" spans="1:25" x14ac:dyDescent="0.2">
      <c r="A64">
        <v>61</v>
      </c>
      <c r="H64">
        <f t="shared" si="3"/>
        <v>0</v>
      </c>
      <c r="J64" t="str">
        <f t="shared" si="4"/>
        <v xml:space="preserve"> </v>
      </c>
      <c r="M64">
        <f>IFERROR(VLOOKUP(L64,Служебная!$B$3:$C$11,2,FALSE),0)</f>
        <v>0</v>
      </c>
      <c r="P64" t="str">
        <f t="shared" si="8"/>
        <v xml:space="preserve"> </v>
      </c>
      <c r="R64" t="str">
        <f t="shared" si="9"/>
        <v xml:space="preserve"> </v>
      </c>
      <c r="T64">
        <f t="shared" si="6"/>
        <v>1</v>
      </c>
      <c r="U64" t="str">
        <f t="shared" si="7"/>
        <v xml:space="preserve"> </v>
      </c>
      <c r="V64" t="str">
        <f t="shared" si="5"/>
        <v xml:space="preserve"> </v>
      </c>
      <c r="W64">
        <f t="shared" si="1"/>
        <v>2</v>
      </c>
      <c r="X64">
        <f t="shared" si="2"/>
        <v>0</v>
      </c>
      <c r="Y64" t="str">
        <f>IF(N64:N253="Лист/Плита","шт.","м.")</f>
        <v>м.</v>
      </c>
    </row>
    <row r="65" spans="1:25" x14ac:dyDescent="0.2">
      <c r="A65">
        <v>62</v>
      </c>
      <c r="H65">
        <f t="shared" si="3"/>
        <v>0</v>
      </c>
      <c r="J65" t="str">
        <f t="shared" si="4"/>
        <v xml:space="preserve"> </v>
      </c>
      <c r="M65">
        <f>IFERROR(VLOOKUP(L65,Служебная!$B$3:$C$11,2,FALSE),0)</f>
        <v>0</v>
      </c>
      <c r="P65" t="str">
        <f t="shared" si="8"/>
        <v xml:space="preserve"> </v>
      </c>
      <c r="R65" t="str">
        <f t="shared" si="9"/>
        <v xml:space="preserve"> </v>
      </c>
      <c r="T65">
        <f t="shared" si="6"/>
        <v>1</v>
      </c>
      <c r="U65" t="str">
        <f t="shared" si="7"/>
        <v xml:space="preserve"> </v>
      </c>
      <c r="V65" t="str">
        <f t="shared" si="5"/>
        <v xml:space="preserve"> </v>
      </c>
      <c r="W65">
        <f t="shared" si="1"/>
        <v>2</v>
      </c>
      <c r="X65">
        <f t="shared" si="2"/>
        <v>0</v>
      </c>
      <c r="Y65" t="str">
        <f>IF(N65:N253="Лист/Плита","шт.","м.")</f>
        <v>м.</v>
      </c>
    </row>
    <row r="66" spans="1:25" x14ac:dyDescent="0.2">
      <c r="A66">
        <v>63</v>
      </c>
      <c r="H66">
        <f t="shared" si="3"/>
        <v>0</v>
      </c>
      <c r="J66" t="str">
        <f t="shared" si="4"/>
        <v xml:space="preserve"> </v>
      </c>
      <c r="M66">
        <f>IFERROR(VLOOKUP(L66,Служебная!$B$3:$C$11,2,FALSE),0)</f>
        <v>0</v>
      </c>
      <c r="P66" t="str">
        <f t="shared" si="8"/>
        <v xml:space="preserve"> </v>
      </c>
      <c r="R66" t="str">
        <f t="shared" si="9"/>
        <v xml:space="preserve"> </v>
      </c>
      <c r="T66">
        <f t="shared" si="6"/>
        <v>1</v>
      </c>
      <c r="U66" t="str">
        <f t="shared" si="7"/>
        <v xml:space="preserve"> </v>
      </c>
      <c r="V66" t="str">
        <f t="shared" si="5"/>
        <v xml:space="preserve"> </v>
      </c>
      <c r="W66">
        <f t="shared" si="1"/>
        <v>2</v>
      </c>
      <c r="X66">
        <f t="shared" si="2"/>
        <v>0</v>
      </c>
      <c r="Y66" t="str">
        <f>IF(N66:N253="Лист/Плита","шт.","м.")</f>
        <v>м.</v>
      </c>
    </row>
    <row r="67" spans="1:25" x14ac:dyDescent="0.2">
      <c r="A67">
        <v>64</v>
      </c>
      <c r="H67">
        <f t="shared" si="3"/>
        <v>0</v>
      </c>
      <c r="J67" t="str">
        <f t="shared" si="4"/>
        <v xml:space="preserve"> </v>
      </c>
      <c r="M67">
        <f>IFERROR(VLOOKUP(L67,Служебная!$B$3:$C$11,2,FALSE),0)</f>
        <v>0</v>
      </c>
      <c r="P67" t="str">
        <f t="shared" si="8"/>
        <v xml:space="preserve"> </v>
      </c>
      <c r="R67" t="str">
        <f t="shared" si="9"/>
        <v xml:space="preserve"> </v>
      </c>
      <c r="T67">
        <f t="shared" si="6"/>
        <v>1</v>
      </c>
      <c r="U67" t="str">
        <f t="shared" si="7"/>
        <v xml:space="preserve"> </v>
      </c>
      <c r="V67" t="str">
        <f t="shared" si="5"/>
        <v xml:space="preserve"> </v>
      </c>
      <c r="W67">
        <f t="shared" si="1"/>
        <v>2</v>
      </c>
      <c r="X67">
        <f t="shared" si="2"/>
        <v>0</v>
      </c>
      <c r="Y67" t="str">
        <f>IF(N67:N253="Лист/Плита","шт.","м.")</f>
        <v>м.</v>
      </c>
    </row>
    <row r="68" spans="1:25" x14ac:dyDescent="0.2">
      <c r="A68">
        <v>65</v>
      </c>
      <c r="H68">
        <f t="shared" si="3"/>
        <v>0</v>
      </c>
      <c r="J68" t="str">
        <f t="shared" si="4"/>
        <v xml:space="preserve"> </v>
      </c>
      <c r="M68">
        <f>IFERROR(VLOOKUP(L68,Служебная!$B$3:$C$11,2,FALSE),0)</f>
        <v>0</v>
      </c>
      <c r="P68" t="str">
        <f t="shared" si="8"/>
        <v xml:space="preserve"> </v>
      </c>
      <c r="R68" t="str">
        <f t="shared" si="9"/>
        <v xml:space="preserve"> </v>
      </c>
      <c r="T68">
        <f t="shared" si="6"/>
        <v>1</v>
      </c>
      <c r="U68" t="str">
        <f t="shared" si="7"/>
        <v xml:space="preserve"> </v>
      </c>
      <c r="V68" t="str">
        <f t="shared" si="5"/>
        <v xml:space="preserve"> </v>
      </c>
      <c r="W68">
        <f t="shared" ref="W68:W131" si="10">SUM(K68,T68*2)</f>
        <v>2</v>
      </c>
      <c r="X68">
        <f t="shared" ref="X68:X131" si="11">IF(N68="Лист/Плита",H68,ROUNDUP(SUM(((H68*W68)/1000),(((H68*W68)/1000)*0.1),((H68*5)/1000)),1))</f>
        <v>0</v>
      </c>
      <c r="Y68" t="str">
        <f>IF(N68:N253="Лист/Плита","шт.","м.")</f>
        <v>м.</v>
      </c>
    </row>
    <row r="69" spans="1:25" x14ac:dyDescent="0.2">
      <c r="A69">
        <v>66</v>
      </c>
      <c r="H69">
        <f t="shared" ref="H69:H132" si="12">PRODUCT(D69,G69)</f>
        <v>0</v>
      </c>
      <c r="J69" t="str">
        <f t="shared" ref="J69:J132" si="13">IF(N69="Лист/Плита","х"," ")</f>
        <v xml:space="preserve"> </v>
      </c>
      <c r="M69">
        <f>IFERROR(VLOOKUP(L69,Служебная!$B$3:$C$11,2,FALSE),0)</f>
        <v>0</v>
      </c>
      <c r="P69" t="str">
        <f t="shared" si="8"/>
        <v xml:space="preserve"> </v>
      </c>
      <c r="R69" t="str">
        <f t="shared" si="9"/>
        <v xml:space="preserve"> </v>
      </c>
      <c r="T69">
        <f t="shared" si="6"/>
        <v>1</v>
      </c>
      <c r="U69" t="str">
        <f t="shared" si="7"/>
        <v xml:space="preserve"> </v>
      </c>
      <c r="V69" t="str">
        <f t="shared" ref="V69:V132" si="14">IF(N69="Лист/Плита","х"," ")</f>
        <v xml:space="preserve"> </v>
      </c>
      <c r="W69">
        <f t="shared" si="10"/>
        <v>2</v>
      </c>
      <c r="X69">
        <f t="shared" si="11"/>
        <v>0</v>
      </c>
      <c r="Y69" t="str">
        <f>IF(N69:N253="Лист/Плита","шт.","м.")</f>
        <v>м.</v>
      </c>
    </row>
    <row r="70" spans="1:25" x14ac:dyDescent="0.2">
      <c r="A70">
        <v>67</v>
      </c>
      <c r="H70">
        <f t="shared" si="12"/>
        <v>0</v>
      </c>
      <c r="J70" t="str">
        <f t="shared" si="13"/>
        <v xml:space="preserve"> </v>
      </c>
      <c r="M70">
        <f>IFERROR(VLOOKUP(L70,Служебная!$B$3:$C$11,2,FALSE),0)</f>
        <v>0</v>
      </c>
      <c r="P70" t="str">
        <f t="shared" si="8"/>
        <v xml:space="preserve"> </v>
      </c>
      <c r="R70" t="str">
        <f t="shared" si="9"/>
        <v xml:space="preserve"> </v>
      </c>
      <c r="T70">
        <f t="shared" si="6"/>
        <v>1</v>
      </c>
      <c r="U70" t="str">
        <f t="shared" si="7"/>
        <v xml:space="preserve"> </v>
      </c>
      <c r="V70" t="str">
        <f t="shared" si="14"/>
        <v xml:space="preserve"> </v>
      </c>
      <c r="W70">
        <f t="shared" si="10"/>
        <v>2</v>
      </c>
      <c r="X70">
        <f t="shared" si="11"/>
        <v>0</v>
      </c>
      <c r="Y70" t="str">
        <f>IF(N70:N253="Лист/Плита","шт.","м.")</f>
        <v>м.</v>
      </c>
    </row>
    <row r="71" spans="1:25" x14ac:dyDescent="0.2">
      <c r="A71">
        <v>68</v>
      </c>
      <c r="H71">
        <f t="shared" si="12"/>
        <v>0</v>
      </c>
      <c r="J71" t="str">
        <f t="shared" si="13"/>
        <v xml:space="preserve"> </v>
      </c>
      <c r="M71">
        <f>IFERROR(VLOOKUP(L71,Служебная!$B$3:$C$11,2,FALSE),0)</f>
        <v>0</v>
      </c>
      <c r="P71" t="str">
        <f t="shared" si="8"/>
        <v xml:space="preserve"> </v>
      </c>
      <c r="R71" t="str">
        <f t="shared" si="9"/>
        <v xml:space="preserve"> </v>
      </c>
      <c r="T71">
        <f t="shared" si="6"/>
        <v>1</v>
      </c>
      <c r="U71" t="str">
        <f t="shared" si="7"/>
        <v xml:space="preserve"> </v>
      </c>
      <c r="V71" t="str">
        <f t="shared" si="14"/>
        <v xml:space="preserve"> </v>
      </c>
      <c r="W71">
        <f t="shared" si="10"/>
        <v>2</v>
      </c>
      <c r="X71">
        <f t="shared" si="11"/>
        <v>0</v>
      </c>
      <c r="Y71" t="str">
        <f>IF(N71:N253="Лист/Плита","шт.","м.")</f>
        <v>м.</v>
      </c>
    </row>
    <row r="72" spans="1:25" x14ac:dyDescent="0.2">
      <c r="A72">
        <v>69</v>
      </c>
      <c r="H72">
        <f t="shared" si="12"/>
        <v>0</v>
      </c>
      <c r="J72" t="str">
        <f t="shared" si="13"/>
        <v xml:space="preserve"> </v>
      </c>
      <c r="M72">
        <f>IFERROR(VLOOKUP(L72,Служебная!$B$3:$C$11,2,FALSE),0)</f>
        <v>0</v>
      </c>
      <c r="P72" t="str">
        <f t="shared" si="8"/>
        <v xml:space="preserve"> </v>
      </c>
      <c r="R72" t="str">
        <f t="shared" si="9"/>
        <v xml:space="preserve"> </v>
      </c>
      <c r="T72">
        <f t="shared" ref="T72:T135" si="15">IF(OR(N72="Балка/Двутавр",N72="Швеллер"),(_xlfn.IFS(O72*10&lt;=20,1,O72*10&lt;=75,1.5,O72*10&lt;=150,2,O72*10&gt;150,2.5)),(_xlfn.IFS(O72&lt;=20,1,O72&lt;=75,1.5,O72&lt;=150,2,O72&gt;150,2.5)))</f>
        <v>1</v>
      </c>
      <c r="U72" t="str">
        <f t="shared" si="7"/>
        <v xml:space="preserve"> </v>
      </c>
      <c r="V72" t="str">
        <f t="shared" si="14"/>
        <v xml:space="preserve"> </v>
      </c>
      <c r="W72">
        <f t="shared" si="10"/>
        <v>2</v>
      </c>
      <c r="X72">
        <f t="shared" si="11"/>
        <v>0</v>
      </c>
      <c r="Y72" t="str">
        <f>IF(N72:N253="Лист/Плита","шт.","м.")</f>
        <v>м.</v>
      </c>
    </row>
    <row r="73" spans="1:25" x14ac:dyDescent="0.2">
      <c r="A73">
        <v>70</v>
      </c>
      <c r="H73">
        <f t="shared" si="12"/>
        <v>0</v>
      </c>
      <c r="J73" t="str">
        <f t="shared" si="13"/>
        <v xml:space="preserve"> </v>
      </c>
      <c r="M73">
        <f>IFERROR(VLOOKUP(L73,Служебная!$B$3:$C$11,2,FALSE),0)</f>
        <v>0</v>
      </c>
      <c r="P73" t="str">
        <f t="shared" si="8"/>
        <v xml:space="preserve"> </v>
      </c>
      <c r="R73" t="str">
        <f t="shared" si="9"/>
        <v xml:space="preserve"> </v>
      </c>
      <c r="T73">
        <f t="shared" si="15"/>
        <v>1</v>
      </c>
      <c r="U73" t="str">
        <f t="shared" ref="U73:U136" si="16">IF(N73="Лист/Плита",(SUM(I73,T73*2))," ")</f>
        <v xml:space="preserve"> </v>
      </c>
      <c r="V73" t="str">
        <f t="shared" si="14"/>
        <v xml:space="preserve"> </v>
      </c>
      <c r="W73">
        <f t="shared" si="10"/>
        <v>2</v>
      </c>
      <c r="X73">
        <f t="shared" si="11"/>
        <v>0</v>
      </c>
      <c r="Y73" t="str">
        <f>IF(N73:N253="Лист/Плита","шт.","м.")</f>
        <v>м.</v>
      </c>
    </row>
    <row r="74" spans="1:25" x14ac:dyDescent="0.2">
      <c r="A74">
        <v>71</v>
      </c>
      <c r="H74">
        <f t="shared" si="12"/>
        <v>0</v>
      </c>
      <c r="J74" t="str">
        <f t="shared" si="13"/>
        <v xml:space="preserve"> </v>
      </c>
      <c r="M74">
        <f>IFERROR(VLOOKUP(L74,Служебная!$B$3:$C$11,2,FALSE),0)</f>
        <v>0</v>
      </c>
      <c r="P74" t="str">
        <f t="shared" ref="P74:P137" si="17">IF(OR(N74="Труба круглая",N74="Труба профильная"),"х"," ")</f>
        <v xml:space="preserve"> </v>
      </c>
      <c r="R74" t="str">
        <f t="shared" ref="R74:R137" si="18">IF(N74="Труба профильная","х"," ")</f>
        <v xml:space="preserve"> </v>
      </c>
      <c r="T74">
        <f t="shared" si="15"/>
        <v>1</v>
      </c>
      <c r="U74" t="str">
        <f t="shared" si="16"/>
        <v xml:space="preserve"> </v>
      </c>
      <c r="V74" t="str">
        <f t="shared" si="14"/>
        <v xml:space="preserve"> </v>
      </c>
      <c r="W74">
        <f t="shared" si="10"/>
        <v>2</v>
      </c>
      <c r="X74">
        <f t="shared" si="11"/>
        <v>0</v>
      </c>
      <c r="Y74" t="str">
        <f>IF(N74:N253="Лист/Плита","шт.","м.")</f>
        <v>м.</v>
      </c>
    </row>
    <row r="75" spans="1:25" x14ac:dyDescent="0.2">
      <c r="A75">
        <v>72</v>
      </c>
      <c r="H75">
        <f t="shared" si="12"/>
        <v>0</v>
      </c>
      <c r="J75" t="str">
        <f t="shared" si="13"/>
        <v xml:space="preserve"> </v>
      </c>
      <c r="M75">
        <f>IFERROR(VLOOKUP(L75,Служебная!$B$3:$C$11,2,FALSE),0)</f>
        <v>0</v>
      </c>
      <c r="P75" t="str">
        <f t="shared" si="17"/>
        <v xml:space="preserve"> </v>
      </c>
      <c r="R75" t="str">
        <f t="shared" si="18"/>
        <v xml:space="preserve"> </v>
      </c>
      <c r="T75">
        <f t="shared" si="15"/>
        <v>1</v>
      </c>
      <c r="U75" t="str">
        <f t="shared" si="16"/>
        <v xml:space="preserve"> </v>
      </c>
      <c r="V75" t="str">
        <f t="shared" si="14"/>
        <v xml:space="preserve"> </v>
      </c>
      <c r="W75">
        <f t="shared" si="10"/>
        <v>2</v>
      </c>
      <c r="X75">
        <f t="shared" si="11"/>
        <v>0</v>
      </c>
      <c r="Y75" t="str">
        <f>IF(N75:N253="Лист/Плита","шт.","м.")</f>
        <v>м.</v>
      </c>
    </row>
    <row r="76" spans="1:25" x14ac:dyDescent="0.2">
      <c r="A76">
        <v>73</v>
      </c>
      <c r="H76">
        <f t="shared" si="12"/>
        <v>0</v>
      </c>
      <c r="J76" t="str">
        <f t="shared" si="13"/>
        <v xml:space="preserve"> </v>
      </c>
      <c r="M76">
        <f>IFERROR(VLOOKUP(L76,Служебная!$B$3:$C$11,2,FALSE),0)</f>
        <v>0</v>
      </c>
      <c r="P76" t="str">
        <f t="shared" si="17"/>
        <v xml:space="preserve"> </v>
      </c>
      <c r="R76" t="str">
        <f t="shared" si="18"/>
        <v xml:space="preserve"> </v>
      </c>
      <c r="T76">
        <f t="shared" si="15"/>
        <v>1</v>
      </c>
      <c r="U76" t="str">
        <f t="shared" si="16"/>
        <v xml:space="preserve"> </v>
      </c>
      <c r="V76" t="str">
        <f t="shared" si="14"/>
        <v xml:space="preserve"> </v>
      </c>
      <c r="W76">
        <f t="shared" si="10"/>
        <v>2</v>
      </c>
      <c r="X76">
        <f t="shared" si="11"/>
        <v>0</v>
      </c>
      <c r="Y76" t="str">
        <f>IF(N76:N253="Лист/Плита","шт.","м.")</f>
        <v>м.</v>
      </c>
    </row>
    <row r="77" spans="1:25" x14ac:dyDescent="0.2">
      <c r="A77">
        <v>74</v>
      </c>
      <c r="H77">
        <f t="shared" si="12"/>
        <v>0</v>
      </c>
      <c r="J77" t="str">
        <f t="shared" si="13"/>
        <v xml:space="preserve"> </v>
      </c>
      <c r="M77">
        <f>IFERROR(VLOOKUP(L77,Служебная!$B$3:$C$11,2,FALSE),0)</f>
        <v>0</v>
      </c>
      <c r="P77" t="str">
        <f t="shared" si="17"/>
        <v xml:space="preserve"> </v>
      </c>
      <c r="R77" t="str">
        <f t="shared" si="18"/>
        <v xml:space="preserve"> </v>
      </c>
      <c r="T77">
        <f t="shared" si="15"/>
        <v>1</v>
      </c>
      <c r="U77" t="str">
        <f t="shared" si="16"/>
        <v xml:space="preserve"> </v>
      </c>
      <c r="V77" t="str">
        <f t="shared" si="14"/>
        <v xml:space="preserve"> </v>
      </c>
      <c r="W77">
        <f t="shared" si="10"/>
        <v>2</v>
      </c>
      <c r="X77">
        <f t="shared" si="11"/>
        <v>0</v>
      </c>
      <c r="Y77" t="str">
        <f>IF(N77:N253="Лист/Плита","шт.","м.")</f>
        <v>м.</v>
      </c>
    </row>
    <row r="78" spans="1:25" x14ac:dyDescent="0.2">
      <c r="A78">
        <v>75</v>
      </c>
      <c r="H78">
        <f t="shared" si="12"/>
        <v>0</v>
      </c>
      <c r="J78" t="str">
        <f t="shared" si="13"/>
        <v xml:space="preserve"> </v>
      </c>
      <c r="M78">
        <f>IFERROR(VLOOKUP(L78,Служебная!$B$3:$C$11,2,FALSE),0)</f>
        <v>0</v>
      </c>
      <c r="P78" t="str">
        <f t="shared" si="17"/>
        <v xml:space="preserve"> </v>
      </c>
      <c r="R78" t="str">
        <f t="shared" si="18"/>
        <v xml:space="preserve"> </v>
      </c>
      <c r="T78">
        <f t="shared" si="15"/>
        <v>1</v>
      </c>
      <c r="U78" t="str">
        <f t="shared" si="16"/>
        <v xml:space="preserve"> </v>
      </c>
      <c r="V78" t="str">
        <f t="shared" si="14"/>
        <v xml:space="preserve"> </v>
      </c>
      <c r="W78">
        <f t="shared" si="10"/>
        <v>2</v>
      </c>
      <c r="X78">
        <f t="shared" si="11"/>
        <v>0</v>
      </c>
      <c r="Y78" t="str">
        <f>IF(N78:N253="Лист/Плита","шт.","м.")</f>
        <v>м.</v>
      </c>
    </row>
    <row r="79" spans="1:25" x14ac:dyDescent="0.2">
      <c r="A79">
        <v>76</v>
      </c>
      <c r="H79">
        <f t="shared" si="12"/>
        <v>0</v>
      </c>
      <c r="J79" t="str">
        <f t="shared" si="13"/>
        <v xml:space="preserve"> </v>
      </c>
      <c r="M79">
        <f>IFERROR(VLOOKUP(L79,Служебная!$B$3:$C$11,2,FALSE),0)</f>
        <v>0</v>
      </c>
      <c r="P79" t="str">
        <f t="shared" si="17"/>
        <v xml:space="preserve"> </v>
      </c>
      <c r="R79" t="str">
        <f t="shared" si="18"/>
        <v xml:space="preserve"> </v>
      </c>
      <c r="T79">
        <f t="shared" si="15"/>
        <v>1</v>
      </c>
      <c r="U79" t="str">
        <f t="shared" si="16"/>
        <v xml:space="preserve"> </v>
      </c>
      <c r="V79" t="str">
        <f t="shared" si="14"/>
        <v xml:space="preserve"> </v>
      </c>
      <c r="W79">
        <f t="shared" si="10"/>
        <v>2</v>
      </c>
      <c r="X79">
        <f t="shared" si="11"/>
        <v>0</v>
      </c>
      <c r="Y79" t="str">
        <f>IF(N79:N253="Лист/Плита","шт.","м.")</f>
        <v>м.</v>
      </c>
    </row>
    <row r="80" spans="1:25" x14ac:dyDescent="0.2">
      <c r="A80">
        <v>77</v>
      </c>
      <c r="H80">
        <f t="shared" si="12"/>
        <v>0</v>
      </c>
      <c r="J80" t="str">
        <f t="shared" si="13"/>
        <v xml:space="preserve"> </v>
      </c>
      <c r="M80">
        <f>IFERROR(VLOOKUP(L80,Служебная!$B$3:$C$11,2,FALSE),0)</f>
        <v>0</v>
      </c>
      <c r="P80" t="str">
        <f t="shared" si="17"/>
        <v xml:space="preserve"> </v>
      </c>
      <c r="R80" t="str">
        <f t="shared" si="18"/>
        <v xml:space="preserve"> </v>
      </c>
      <c r="T80">
        <f t="shared" si="15"/>
        <v>1</v>
      </c>
      <c r="U80" t="str">
        <f t="shared" si="16"/>
        <v xml:space="preserve"> </v>
      </c>
      <c r="V80" t="str">
        <f t="shared" si="14"/>
        <v xml:space="preserve"> </v>
      </c>
      <c r="W80">
        <f t="shared" si="10"/>
        <v>2</v>
      </c>
      <c r="X80">
        <f t="shared" si="11"/>
        <v>0</v>
      </c>
      <c r="Y80" t="str">
        <f>IF(N80:N253="Лист/Плита","шт.","м.")</f>
        <v>м.</v>
      </c>
    </row>
    <row r="81" spans="1:25" x14ac:dyDescent="0.2">
      <c r="A81">
        <v>78</v>
      </c>
      <c r="H81">
        <f t="shared" si="12"/>
        <v>0</v>
      </c>
      <c r="J81" t="str">
        <f t="shared" si="13"/>
        <v xml:space="preserve"> </v>
      </c>
      <c r="M81">
        <f>IFERROR(VLOOKUP(L81,Служебная!$B$3:$C$11,2,FALSE),0)</f>
        <v>0</v>
      </c>
      <c r="P81" t="str">
        <f t="shared" si="17"/>
        <v xml:space="preserve"> </v>
      </c>
      <c r="R81" t="str">
        <f t="shared" si="18"/>
        <v xml:space="preserve"> </v>
      </c>
      <c r="T81">
        <f t="shared" si="15"/>
        <v>1</v>
      </c>
      <c r="U81" t="str">
        <f t="shared" si="16"/>
        <v xml:space="preserve"> </v>
      </c>
      <c r="V81" t="str">
        <f t="shared" si="14"/>
        <v xml:space="preserve"> </v>
      </c>
      <c r="W81">
        <f t="shared" si="10"/>
        <v>2</v>
      </c>
      <c r="X81">
        <f t="shared" si="11"/>
        <v>0</v>
      </c>
      <c r="Y81" t="str">
        <f>IF(N81:N253="Лист/Плита","шт.","м.")</f>
        <v>м.</v>
      </c>
    </row>
    <row r="82" spans="1:25" x14ac:dyDescent="0.2">
      <c r="A82">
        <v>79</v>
      </c>
      <c r="H82">
        <f t="shared" si="12"/>
        <v>0</v>
      </c>
      <c r="J82" t="str">
        <f t="shared" si="13"/>
        <v xml:space="preserve"> </v>
      </c>
      <c r="M82">
        <f>IFERROR(VLOOKUP(L82,Служебная!$B$3:$C$11,2,FALSE),0)</f>
        <v>0</v>
      </c>
      <c r="P82" t="str">
        <f t="shared" si="17"/>
        <v xml:space="preserve"> </v>
      </c>
      <c r="R82" t="str">
        <f t="shared" si="18"/>
        <v xml:space="preserve"> </v>
      </c>
      <c r="T82">
        <f t="shared" si="15"/>
        <v>1</v>
      </c>
      <c r="U82" t="str">
        <f t="shared" si="16"/>
        <v xml:space="preserve"> </v>
      </c>
      <c r="V82" t="str">
        <f t="shared" si="14"/>
        <v xml:space="preserve"> </v>
      </c>
      <c r="W82">
        <f t="shared" si="10"/>
        <v>2</v>
      </c>
      <c r="X82">
        <f t="shared" si="11"/>
        <v>0</v>
      </c>
      <c r="Y82" t="str">
        <f>IF(N82:N253="Лист/Плита","шт.","м.")</f>
        <v>м.</v>
      </c>
    </row>
    <row r="83" spans="1:25" x14ac:dyDescent="0.2">
      <c r="A83">
        <v>80</v>
      </c>
      <c r="H83">
        <f t="shared" si="12"/>
        <v>0</v>
      </c>
      <c r="J83" t="str">
        <f t="shared" si="13"/>
        <v xml:space="preserve"> </v>
      </c>
      <c r="M83">
        <f>IFERROR(VLOOKUP(L83,Служебная!$B$3:$C$11,2,FALSE),0)</f>
        <v>0</v>
      </c>
      <c r="P83" t="str">
        <f t="shared" si="17"/>
        <v xml:space="preserve"> </v>
      </c>
      <c r="R83" t="str">
        <f t="shared" si="18"/>
        <v xml:space="preserve"> </v>
      </c>
      <c r="T83">
        <f t="shared" si="15"/>
        <v>1</v>
      </c>
      <c r="U83" t="str">
        <f t="shared" si="16"/>
        <v xml:space="preserve"> </v>
      </c>
      <c r="V83" t="str">
        <f t="shared" si="14"/>
        <v xml:space="preserve"> </v>
      </c>
      <c r="W83">
        <f t="shared" si="10"/>
        <v>2</v>
      </c>
      <c r="X83">
        <f t="shared" si="11"/>
        <v>0</v>
      </c>
      <c r="Y83" t="str">
        <f>IF(N83:N253="Лист/Плита","шт.","м.")</f>
        <v>м.</v>
      </c>
    </row>
    <row r="84" spans="1:25" x14ac:dyDescent="0.2">
      <c r="A84">
        <v>81</v>
      </c>
      <c r="H84">
        <f t="shared" si="12"/>
        <v>0</v>
      </c>
      <c r="J84" t="str">
        <f t="shared" si="13"/>
        <v xml:space="preserve"> </v>
      </c>
      <c r="M84">
        <f>IFERROR(VLOOKUP(L84,Служебная!$B$3:$C$11,2,FALSE),0)</f>
        <v>0</v>
      </c>
      <c r="P84" t="str">
        <f t="shared" si="17"/>
        <v xml:space="preserve"> </v>
      </c>
      <c r="R84" t="str">
        <f t="shared" si="18"/>
        <v xml:space="preserve"> </v>
      </c>
      <c r="T84">
        <f t="shared" si="15"/>
        <v>1</v>
      </c>
      <c r="U84" t="str">
        <f t="shared" si="16"/>
        <v xml:space="preserve"> </v>
      </c>
      <c r="V84" t="str">
        <f t="shared" si="14"/>
        <v xml:space="preserve"> </v>
      </c>
      <c r="W84">
        <f t="shared" si="10"/>
        <v>2</v>
      </c>
      <c r="X84">
        <f t="shared" si="11"/>
        <v>0</v>
      </c>
      <c r="Y84" t="str">
        <f>IF(N84:N253="Лист/Плита","шт.","м.")</f>
        <v>м.</v>
      </c>
    </row>
    <row r="85" spans="1:25" x14ac:dyDescent="0.2">
      <c r="A85">
        <v>82</v>
      </c>
      <c r="H85">
        <f t="shared" si="12"/>
        <v>0</v>
      </c>
      <c r="J85" t="str">
        <f t="shared" si="13"/>
        <v xml:space="preserve"> </v>
      </c>
      <c r="M85">
        <f>IFERROR(VLOOKUP(L85,Служебная!$B$3:$C$11,2,FALSE),0)</f>
        <v>0</v>
      </c>
      <c r="P85" t="str">
        <f t="shared" si="17"/>
        <v xml:space="preserve"> </v>
      </c>
      <c r="R85" t="str">
        <f t="shared" si="18"/>
        <v xml:space="preserve"> </v>
      </c>
      <c r="T85">
        <f t="shared" si="15"/>
        <v>1</v>
      </c>
      <c r="U85" t="str">
        <f t="shared" si="16"/>
        <v xml:space="preserve"> </v>
      </c>
      <c r="V85" t="str">
        <f t="shared" si="14"/>
        <v xml:space="preserve"> </v>
      </c>
      <c r="W85">
        <f t="shared" si="10"/>
        <v>2</v>
      </c>
      <c r="X85">
        <f t="shared" si="11"/>
        <v>0</v>
      </c>
      <c r="Y85" t="str">
        <f>IF(N85:N253="Лист/Плита","шт.","м.")</f>
        <v>м.</v>
      </c>
    </row>
    <row r="86" spans="1:25" x14ac:dyDescent="0.2">
      <c r="A86">
        <v>83</v>
      </c>
      <c r="H86">
        <f t="shared" si="12"/>
        <v>0</v>
      </c>
      <c r="J86" t="str">
        <f t="shared" si="13"/>
        <v xml:space="preserve"> </v>
      </c>
      <c r="M86">
        <f>IFERROR(VLOOKUP(L86,Служебная!$B$3:$C$11,2,FALSE),0)</f>
        <v>0</v>
      </c>
      <c r="P86" t="str">
        <f t="shared" si="17"/>
        <v xml:space="preserve"> </v>
      </c>
      <c r="R86" t="str">
        <f t="shared" si="18"/>
        <v xml:space="preserve"> </v>
      </c>
      <c r="T86">
        <f t="shared" si="15"/>
        <v>1</v>
      </c>
      <c r="U86" t="str">
        <f t="shared" si="16"/>
        <v xml:space="preserve"> </v>
      </c>
      <c r="V86" t="str">
        <f t="shared" si="14"/>
        <v xml:space="preserve"> </v>
      </c>
      <c r="W86">
        <f t="shared" si="10"/>
        <v>2</v>
      </c>
      <c r="X86">
        <f t="shared" si="11"/>
        <v>0</v>
      </c>
      <c r="Y86" t="str">
        <f>IF(N86:N253="Лист/Плита","шт.","м.")</f>
        <v>м.</v>
      </c>
    </row>
    <row r="87" spans="1:25" x14ac:dyDescent="0.2">
      <c r="A87">
        <v>84</v>
      </c>
      <c r="H87">
        <f t="shared" si="12"/>
        <v>0</v>
      </c>
      <c r="J87" t="str">
        <f t="shared" si="13"/>
        <v xml:space="preserve"> </v>
      </c>
      <c r="M87">
        <f>IFERROR(VLOOKUP(L87,Служебная!$B$3:$C$11,2,FALSE),0)</f>
        <v>0</v>
      </c>
      <c r="P87" t="str">
        <f t="shared" si="17"/>
        <v xml:space="preserve"> </v>
      </c>
      <c r="R87" t="str">
        <f t="shared" si="18"/>
        <v xml:space="preserve"> </v>
      </c>
      <c r="T87">
        <f t="shared" si="15"/>
        <v>1</v>
      </c>
      <c r="U87" t="str">
        <f t="shared" si="16"/>
        <v xml:space="preserve"> </v>
      </c>
      <c r="V87" t="str">
        <f t="shared" si="14"/>
        <v xml:space="preserve"> </v>
      </c>
      <c r="W87">
        <f t="shared" si="10"/>
        <v>2</v>
      </c>
      <c r="X87">
        <f t="shared" si="11"/>
        <v>0</v>
      </c>
      <c r="Y87" t="str">
        <f>IF(N87:N253="Лист/Плита","шт.","м.")</f>
        <v>м.</v>
      </c>
    </row>
    <row r="88" spans="1:25" x14ac:dyDescent="0.2">
      <c r="A88">
        <v>85</v>
      </c>
      <c r="H88">
        <f t="shared" si="12"/>
        <v>0</v>
      </c>
      <c r="J88" t="str">
        <f t="shared" si="13"/>
        <v xml:space="preserve"> </v>
      </c>
      <c r="M88">
        <f>IFERROR(VLOOKUP(L88,Служебная!$B$3:$C$11,2,FALSE),0)</f>
        <v>0</v>
      </c>
      <c r="P88" t="str">
        <f t="shared" si="17"/>
        <v xml:space="preserve"> </v>
      </c>
      <c r="R88" t="str">
        <f t="shared" si="18"/>
        <v xml:space="preserve"> </v>
      </c>
      <c r="T88">
        <f t="shared" si="15"/>
        <v>1</v>
      </c>
      <c r="U88" t="str">
        <f t="shared" si="16"/>
        <v xml:space="preserve"> </v>
      </c>
      <c r="V88" t="str">
        <f t="shared" si="14"/>
        <v xml:space="preserve"> </v>
      </c>
      <c r="W88">
        <f t="shared" si="10"/>
        <v>2</v>
      </c>
      <c r="X88">
        <f t="shared" si="11"/>
        <v>0</v>
      </c>
      <c r="Y88" t="str">
        <f>IF(N88:N253="Лист/Плита","шт.","м.")</f>
        <v>м.</v>
      </c>
    </row>
    <row r="89" spans="1:25" x14ac:dyDescent="0.2">
      <c r="A89">
        <v>86</v>
      </c>
      <c r="H89">
        <f t="shared" si="12"/>
        <v>0</v>
      </c>
      <c r="J89" t="str">
        <f t="shared" si="13"/>
        <v xml:space="preserve"> </v>
      </c>
      <c r="M89">
        <f>IFERROR(VLOOKUP(L89,Служебная!$B$3:$C$11,2,FALSE),0)</f>
        <v>0</v>
      </c>
      <c r="P89" t="str">
        <f t="shared" si="17"/>
        <v xml:space="preserve"> </v>
      </c>
      <c r="R89" t="str">
        <f t="shared" si="18"/>
        <v xml:space="preserve"> </v>
      </c>
      <c r="T89">
        <f t="shared" si="15"/>
        <v>1</v>
      </c>
      <c r="U89" t="str">
        <f t="shared" si="16"/>
        <v xml:space="preserve"> </v>
      </c>
      <c r="V89" t="str">
        <f t="shared" si="14"/>
        <v xml:space="preserve"> </v>
      </c>
      <c r="W89">
        <f t="shared" si="10"/>
        <v>2</v>
      </c>
      <c r="X89">
        <f t="shared" si="11"/>
        <v>0</v>
      </c>
      <c r="Y89" t="str">
        <f>IF(N89:N253="Лист/Плита","шт.","м.")</f>
        <v>м.</v>
      </c>
    </row>
    <row r="90" spans="1:25" x14ac:dyDescent="0.2">
      <c r="A90">
        <v>87</v>
      </c>
      <c r="H90">
        <f t="shared" si="12"/>
        <v>0</v>
      </c>
      <c r="J90" t="str">
        <f t="shared" si="13"/>
        <v xml:space="preserve"> </v>
      </c>
      <c r="M90">
        <f>IFERROR(VLOOKUP(L90,Служебная!$B$3:$C$11,2,FALSE),0)</f>
        <v>0</v>
      </c>
      <c r="P90" t="str">
        <f t="shared" si="17"/>
        <v xml:space="preserve"> </v>
      </c>
      <c r="R90" t="str">
        <f t="shared" si="18"/>
        <v xml:space="preserve"> </v>
      </c>
      <c r="T90">
        <f t="shared" si="15"/>
        <v>1</v>
      </c>
      <c r="U90" t="str">
        <f t="shared" si="16"/>
        <v xml:space="preserve"> </v>
      </c>
      <c r="V90" t="str">
        <f t="shared" si="14"/>
        <v xml:space="preserve"> </v>
      </c>
      <c r="W90">
        <f t="shared" si="10"/>
        <v>2</v>
      </c>
      <c r="X90">
        <f t="shared" si="11"/>
        <v>0</v>
      </c>
      <c r="Y90" t="str">
        <f>IF(N90:N253="Лист/Плита","шт.","м.")</f>
        <v>м.</v>
      </c>
    </row>
    <row r="91" spans="1:25" x14ac:dyDescent="0.2">
      <c r="A91">
        <v>88</v>
      </c>
      <c r="H91">
        <f t="shared" si="12"/>
        <v>0</v>
      </c>
      <c r="J91" t="str">
        <f t="shared" si="13"/>
        <v xml:space="preserve"> </v>
      </c>
      <c r="M91">
        <f>IFERROR(VLOOKUP(L91,Служебная!$B$3:$C$11,2,FALSE),0)</f>
        <v>0</v>
      </c>
      <c r="P91" t="str">
        <f t="shared" si="17"/>
        <v xml:space="preserve"> </v>
      </c>
      <c r="R91" t="str">
        <f t="shared" si="18"/>
        <v xml:space="preserve"> </v>
      </c>
      <c r="T91">
        <f t="shared" si="15"/>
        <v>1</v>
      </c>
      <c r="U91" t="str">
        <f t="shared" si="16"/>
        <v xml:space="preserve"> </v>
      </c>
      <c r="V91" t="str">
        <f t="shared" si="14"/>
        <v xml:space="preserve"> </v>
      </c>
      <c r="W91">
        <f t="shared" si="10"/>
        <v>2</v>
      </c>
      <c r="X91">
        <f t="shared" si="11"/>
        <v>0</v>
      </c>
      <c r="Y91" t="str">
        <f>IF(N91:N253="Лист/Плита","шт.","м.")</f>
        <v>м.</v>
      </c>
    </row>
    <row r="92" spans="1:25" x14ac:dyDescent="0.2">
      <c r="A92">
        <v>89</v>
      </c>
      <c r="H92">
        <f t="shared" si="12"/>
        <v>0</v>
      </c>
      <c r="J92" t="str">
        <f t="shared" si="13"/>
        <v xml:space="preserve"> </v>
      </c>
      <c r="M92">
        <f>IFERROR(VLOOKUP(L92,Служебная!$B$3:$C$11,2,FALSE),0)</f>
        <v>0</v>
      </c>
      <c r="P92" t="str">
        <f t="shared" si="17"/>
        <v xml:space="preserve"> </v>
      </c>
      <c r="R92" t="str">
        <f t="shared" si="18"/>
        <v xml:space="preserve"> </v>
      </c>
      <c r="T92">
        <f t="shared" si="15"/>
        <v>1</v>
      </c>
      <c r="U92" t="str">
        <f t="shared" si="16"/>
        <v xml:space="preserve"> </v>
      </c>
      <c r="V92" t="str">
        <f t="shared" si="14"/>
        <v xml:space="preserve"> </v>
      </c>
      <c r="W92">
        <f t="shared" si="10"/>
        <v>2</v>
      </c>
      <c r="X92">
        <f t="shared" si="11"/>
        <v>0</v>
      </c>
      <c r="Y92" t="str">
        <f>IF(N92:N253="Лист/Плита","шт.","м.")</f>
        <v>м.</v>
      </c>
    </row>
    <row r="93" spans="1:25" x14ac:dyDescent="0.2">
      <c r="A93">
        <v>90</v>
      </c>
      <c r="H93">
        <f t="shared" si="12"/>
        <v>0</v>
      </c>
      <c r="J93" t="str">
        <f t="shared" si="13"/>
        <v xml:space="preserve"> </v>
      </c>
      <c r="M93">
        <f>IFERROR(VLOOKUP(L93,Служебная!$B$3:$C$11,2,FALSE),0)</f>
        <v>0</v>
      </c>
      <c r="P93" t="str">
        <f t="shared" si="17"/>
        <v xml:space="preserve"> </v>
      </c>
      <c r="R93" t="str">
        <f t="shared" si="18"/>
        <v xml:space="preserve"> </v>
      </c>
      <c r="T93">
        <f t="shared" si="15"/>
        <v>1</v>
      </c>
      <c r="U93" t="str">
        <f t="shared" si="16"/>
        <v xml:space="preserve"> </v>
      </c>
      <c r="V93" t="str">
        <f t="shared" si="14"/>
        <v xml:space="preserve"> </v>
      </c>
      <c r="W93">
        <f t="shared" si="10"/>
        <v>2</v>
      </c>
      <c r="X93">
        <f t="shared" si="11"/>
        <v>0</v>
      </c>
      <c r="Y93" t="str">
        <f>IF(N93:N253="Лист/Плита","шт.","м.")</f>
        <v>м.</v>
      </c>
    </row>
    <row r="94" spans="1:25" x14ac:dyDescent="0.2">
      <c r="A94">
        <v>91</v>
      </c>
      <c r="H94">
        <f t="shared" si="12"/>
        <v>0</v>
      </c>
      <c r="J94" t="str">
        <f t="shared" si="13"/>
        <v xml:space="preserve"> </v>
      </c>
      <c r="M94">
        <f>IFERROR(VLOOKUP(L94,Служебная!$B$3:$C$11,2,FALSE),0)</f>
        <v>0</v>
      </c>
      <c r="P94" t="str">
        <f t="shared" si="17"/>
        <v xml:space="preserve"> </v>
      </c>
      <c r="R94" t="str">
        <f t="shared" si="18"/>
        <v xml:space="preserve"> </v>
      </c>
      <c r="T94">
        <f t="shared" si="15"/>
        <v>1</v>
      </c>
      <c r="U94" t="str">
        <f t="shared" si="16"/>
        <v xml:space="preserve"> </v>
      </c>
      <c r="V94" t="str">
        <f t="shared" si="14"/>
        <v xml:space="preserve"> </v>
      </c>
      <c r="W94">
        <f t="shared" si="10"/>
        <v>2</v>
      </c>
      <c r="X94">
        <f t="shared" si="11"/>
        <v>0</v>
      </c>
      <c r="Y94" t="str">
        <f>IF(N94:N253="Лист/Плита","шт.","м.")</f>
        <v>м.</v>
      </c>
    </row>
    <row r="95" spans="1:25" x14ac:dyDescent="0.2">
      <c r="A95">
        <v>92</v>
      </c>
      <c r="H95">
        <f t="shared" si="12"/>
        <v>0</v>
      </c>
      <c r="J95" t="str">
        <f t="shared" si="13"/>
        <v xml:space="preserve"> </v>
      </c>
      <c r="M95">
        <f>IFERROR(VLOOKUP(L95,Служебная!$B$3:$C$11,2,FALSE),0)</f>
        <v>0</v>
      </c>
      <c r="P95" t="str">
        <f t="shared" si="17"/>
        <v xml:space="preserve"> </v>
      </c>
      <c r="R95" t="str">
        <f t="shared" si="18"/>
        <v xml:space="preserve"> </v>
      </c>
      <c r="T95">
        <f t="shared" si="15"/>
        <v>1</v>
      </c>
      <c r="U95" t="str">
        <f t="shared" si="16"/>
        <v xml:space="preserve"> </v>
      </c>
      <c r="V95" t="str">
        <f t="shared" si="14"/>
        <v xml:space="preserve"> </v>
      </c>
      <c r="W95">
        <f t="shared" si="10"/>
        <v>2</v>
      </c>
      <c r="X95">
        <f t="shared" si="11"/>
        <v>0</v>
      </c>
      <c r="Y95" t="str">
        <f>IF(N95:N253="Лист/Плита","шт.","м.")</f>
        <v>м.</v>
      </c>
    </row>
    <row r="96" spans="1:25" x14ac:dyDescent="0.2">
      <c r="A96">
        <v>93</v>
      </c>
      <c r="H96">
        <f t="shared" si="12"/>
        <v>0</v>
      </c>
      <c r="J96" t="str">
        <f t="shared" si="13"/>
        <v xml:space="preserve"> </v>
      </c>
      <c r="M96">
        <f>IFERROR(VLOOKUP(L96,Служебная!$B$3:$C$11,2,FALSE),0)</f>
        <v>0</v>
      </c>
      <c r="P96" t="str">
        <f t="shared" si="17"/>
        <v xml:space="preserve"> </v>
      </c>
      <c r="R96" t="str">
        <f t="shared" si="18"/>
        <v xml:space="preserve"> </v>
      </c>
      <c r="T96">
        <f t="shared" si="15"/>
        <v>1</v>
      </c>
      <c r="U96" t="str">
        <f t="shared" si="16"/>
        <v xml:space="preserve"> </v>
      </c>
      <c r="V96" t="str">
        <f t="shared" si="14"/>
        <v xml:space="preserve"> </v>
      </c>
      <c r="W96">
        <f t="shared" si="10"/>
        <v>2</v>
      </c>
      <c r="X96">
        <f t="shared" si="11"/>
        <v>0</v>
      </c>
      <c r="Y96" t="str">
        <f>IF(N96:N253="Лист/Плита","шт.","м.")</f>
        <v>м.</v>
      </c>
    </row>
    <row r="97" spans="1:25" x14ac:dyDescent="0.2">
      <c r="A97">
        <v>94</v>
      </c>
      <c r="H97">
        <f t="shared" si="12"/>
        <v>0</v>
      </c>
      <c r="J97" t="str">
        <f t="shared" si="13"/>
        <v xml:space="preserve"> </v>
      </c>
      <c r="M97">
        <f>IFERROR(VLOOKUP(L97,Служебная!$B$3:$C$11,2,FALSE),0)</f>
        <v>0</v>
      </c>
      <c r="P97" t="str">
        <f t="shared" si="17"/>
        <v xml:space="preserve"> </v>
      </c>
      <c r="R97" t="str">
        <f t="shared" si="18"/>
        <v xml:space="preserve"> </v>
      </c>
      <c r="T97">
        <f t="shared" si="15"/>
        <v>1</v>
      </c>
      <c r="U97" t="str">
        <f t="shared" si="16"/>
        <v xml:space="preserve"> </v>
      </c>
      <c r="V97" t="str">
        <f t="shared" si="14"/>
        <v xml:space="preserve"> </v>
      </c>
      <c r="W97">
        <f t="shared" si="10"/>
        <v>2</v>
      </c>
      <c r="X97">
        <f t="shared" si="11"/>
        <v>0</v>
      </c>
      <c r="Y97" t="str">
        <f>IF(N97:N253="Лист/Плита","шт.","м.")</f>
        <v>м.</v>
      </c>
    </row>
    <row r="98" spans="1:25" x14ac:dyDescent="0.2">
      <c r="A98">
        <v>95</v>
      </c>
      <c r="H98">
        <f t="shared" si="12"/>
        <v>0</v>
      </c>
      <c r="J98" t="str">
        <f t="shared" si="13"/>
        <v xml:space="preserve"> </v>
      </c>
      <c r="M98">
        <f>IFERROR(VLOOKUP(L98,Служебная!$B$3:$C$11,2,FALSE),0)</f>
        <v>0</v>
      </c>
      <c r="P98" t="str">
        <f t="shared" si="17"/>
        <v xml:space="preserve"> </v>
      </c>
      <c r="R98" t="str">
        <f t="shared" si="18"/>
        <v xml:space="preserve"> </v>
      </c>
      <c r="T98">
        <f t="shared" si="15"/>
        <v>1</v>
      </c>
      <c r="U98" t="str">
        <f t="shared" si="16"/>
        <v xml:space="preserve"> </v>
      </c>
      <c r="V98" t="str">
        <f t="shared" si="14"/>
        <v xml:space="preserve"> </v>
      </c>
      <c r="W98">
        <f t="shared" si="10"/>
        <v>2</v>
      </c>
      <c r="X98">
        <f t="shared" si="11"/>
        <v>0</v>
      </c>
      <c r="Y98" t="str">
        <f>IF(N98:N253="Лист/Плита","шт.","м.")</f>
        <v>м.</v>
      </c>
    </row>
    <row r="99" spans="1:25" x14ac:dyDescent="0.2">
      <c r="A99">
        <v>96</v>
      </c>
      <c r="H99">
        <f t="shared" si="12"/>
        <v>0</v>
      </c>
      <c r="J99" t="str">
        <f t="shared" si="13"/>
        <v xml:space="preserve"> </v>
      </c>
      <c r="M99">
        <f>IFERROR(VLOOKUP(L99,Служебная!$B$3:$C$11,2,FALSE),0)</f>
        <v>0</v>
      </c>
      <c r="P99" t="str">
        <f t="shared" si="17"/>
        <v xml:space="preserve"> </v>
      </c>
      <c r="R99" t="str">
        <f t="shared" si="18"/>
        <v xml:space="preserve"> </v>
      </c>
      <c r="T99">
        <f t="shared" si="15"/>
        <v>1</v>
      </c>
      <c r="U99" t="str">
        <f t="shared" si="16"/>
        <v xml:space="preserve"> </v>
      </c>
      <c r="V99" t="str">
        <f t="shared" si="14"/>
        <v xml:space="preserve"> </v>
      </c>
      <c r="W99">
        <f t="shared" si="10"/>
        <v>2</v>
      </c>
      <c r="X99">
        <f t="shared" si="11"/>
        <v>0</v>
      </c>
      <c r="Y99" t="str">
        <f>IF(N99:N253="Лист/Плита","шт.","м.")</f>
        <v>м.</v>
      </c>
    </row>
    <row r="100" spans="1:25" x14ac:dyDescent="0.2">
      <c r="A100">
        <v>97</v>
      </c>
      <c r="H100">
        <f t="shared" si="12"/>
        <v>0</v>
      </c>
      <c r="J100" t="str">
        <f t="shared" si="13"/>
        <v xml:space="preserve"> </v>
      </c>
      <c r="M100">
        <f>IFERROR(VLOOKUP(L100,Служебная!$B$3:$C$11,2,FALSE),0)</f>
        <v>0</v>
      </c>
      <c r="P100" t="str">
        <f t="shared" si="17"/>
        <v xml:space="preserve"> </v>
      </c>
      <c r="R100" t="str">
        <f t="shared" si="18"/>
        <v xml:space="preserve"> </v>
      </c>
      <c r="T100">
        <f t="shared" si="15"/>
        <v>1</v>
      </c>
      <c r="U100" t="str">
        <f t="shared" si="16"/>
        <v xml:space="preserve"> </v>
      </c>
      <c r="V100" t="str">
        <f t="shared" si="14"/>
        <v xml:space="preserve"> </v>
      </c>
      <c r="W100">
        <f t="shared" si="10"/>
        <v>2</v>
      </c>
      <c r="X100">
        <f t="shared" si="11"/>
        <v>0</v>
      </c>
      <c r="Y100" t="str">
        <f>IF(N100:N253="Лист/Плита","шт.","м.")</f>
        <v>м.</v>
      </c>
    </row>
    <row r="101" spans="1:25" x14ac:dyDescent="0.2">
      <c r="A101">
        <v>98</v>
      </c>
      <c r="H101">
        <f t="shared" si="12"/>
        <v>0</v>
      </c>
      <c r="J101" t="str">
        <f t="shared" si="13"/>
        <v xml:space="preserve"> </v>
      </c>
      <c r="M101">
        <f>IFERROR(VLOOKUP(L101,Служебная!$B$3:$C$11,2,FALSE),0)</f>
        <v>0</v>
      </c>
      <c r="P101" t="str">
        <f t="shared" si="17"/>
        <v xml:space="preserve"> </v>
      </c>
      <c r="R101" t="str">
        <f t="shared" si="18"/>
        <v xml:space="preserve"> </v>
      </c>
      <c r="T101">
        <f t="shared" si="15"/>
        <v>1</v>
      </c>
      <c r="U101" t="str">
        <f t="shared" si="16"/>
        <v xml:space="preserve"> </v>
      </c>
      <c r="V101" t="str">
        <f t="shared" si="14"/>
        <v xml:space="preserve"> </v>
      </c>
      <c r="W101">
        <f t="shared" si="10"/>
        <v>2</v>
      </c>
      <c r="X101">
        <f t="shared" si="11"/>
        <v>0</v>
      </c>
      <c r="Y101" t="str">
        <f>IF(N101:N253="Лист/Плита","шт.","м.")</f>
        <v>м.</v>
      </c>
    </row>
    <row r="102" spans="1:25" x14ac:dyDescent="0.2">
      <c r="A102">
        <v>99</v>
      </c>
      <c r="H102">
        <f t="shared" si="12"/>
        <v>0</v>
      </c>
      <c r="J102" t="str">
        <f t="shared" si="13"/>
        <v xml:space="preserve"> </v>
      </c>
      <c r="M102">
        <f>IFERROR(VLOOKUP(L102,Служебная!$B$3:$C$11,2,FALSE),0)</f>
        <v>0</v>
      </c>
      <c r="P102" t="str">
        <f t="shared" si="17"/>
        <v xml:space="preserve"> </v>
      </c>
      <c r="R102" t="str">
        <f t="shared" si="18"/>
        <v xml:space="preserve"> </v>
      </c>
      <c r="T102">
        <f t="shared" si="15"/>
        <v>1</v>
      </c>
      <c r="U102" t="str">
        <f t="shared" si="16"/>
        <v xml:space="preserve"> </v>
      </c>
      <c r="V102" t="str">
        <f t="shared" si="14"/>
        <v xml:space="preserve"> </v>
      </c>
      <c r="W102">
        <f t="shared" si="10"/>
        <v>2</v>
      </c>
      <c r="X102">
        <f t="shared" si="11"/>
        <v>0</v>
      </c>
      <c r="Y102" t="str">
        <f>IF(N102:N253="Лист/Плита","шт.","м.")</f>
        <v>м.</v>
      </c>
    </row>
    <row r="103" spans="1:25" x14ac:dyDescent="0.2">
      <c r="A103">
        <v>100</v>
      </c>
      <c r="H103">
        <f t="shared" si="12"/>
        <v>0</v>
      </c>
      <c r="J103" t="str">
        <f t="shared" si="13"/>
        <v xml:space="preserve"> </v>
      </c>
      <c r="M103">
        <f>IFERROR(VLOOKUP(L103,Служебная!$B$3:$C$11,2,FALSE),0)</f>
        <v>0</v>
      </c>
      <c r="P103" t="str">
        <f t="shared" si="17"/>
        <v xml:space="preserve"> </v>
      </c>
      <c r="R103" t="str">
        <f t="shared" si="18"/>
        <v xml:space="preserve"> </v>
      </c>
      <c r="T103">
        <f t="shared" si="15"/>
        <v>1</v>
      </c>
      <c r="U103" t="str">
        <f t="shared" si="16"/>
        <v xml:space="preserve"> </v>
      </c>
      <c r="V103" t="str">
        <f t="shared" si="14"/>
        <v xml:space="preserve"> </v>
      </c>
      <c r="W103">
        <f t="shared" si="10"/>
        <v>2</v>
      </c>
      <c r="X103">
        <f t="shared" si="11"/>
        <v>0</v>
      </c>
      <c r="Y103" t="str">
        <f>IF(N103:N253="Лист/Плита","шт.","м.")</f>
        <v>м.</v>
      </c>
    </row>
    <row r="104" spans="1:25" x14ac:dyDescent="0.2">
      <c r="A104">
        <v>101</v>
      </c>
      <c r="H104">
        <f t="shared" si="12"/>
        <v>0</v>
      </c>
      <c r="J104" t="str">
        <f t="shared" si="13"/>
        <v xml:space="preserve"> </v>
      </c>
      <c r="M104">
        <f>IFERROR(VLOOKUP(L104,Служебная!$B$3:$C$11,2,FALSE),0)</f>
        <v>0</v>
      </c>
      <c r="P104" t="str">
        <f t="shared" si="17"/>
        <v xml:space="preserve"> </v>
      </c>
      <c r="R104" t="str">
        <f t="shared" si="18"/>
        <v xml:space="preserve"> </v>
      </c>
      <c r="T104">
        <f t="shared" si="15"/>
        <v>1</v>
      </c>
      <c r="U104" t="str">
        <f t="shared" si="16"/>
        <v xml:space="preserve"> </v>
      </c>
      <c r="V104" t="str">
        <f t="shared" si="14"/>
        <v xml:space="preserve"> </v>
      </c>
      <c r="W104">
        <f t="shared" si="10"/>
        <v>2</v>
      </c>
      <c r="X104">
        <f t="shared" si="11"/>
        <v>0</v>
      </c>
      <c r="Y104" t="str">
        <f>IF(N104:N253="Лист/Плита","шт.","м.")</f>
        <v>м.</v>
      </c>
    </row>
    <row r="105" spans="1:25" x14ac:dyDescent="0.2">
      <c r="A105">
        <v>102</v>
      </c>
      <c r="H105">
        <f t="shared" si="12"/>
        <v>0</v>
      </c>
      <c r="J105" t="str">
        <f t="shared" si="13"/>
        <v xml:space="preserve"> </v>
      </c>
      <c r="M105">
        <f>IFERROR(VLOOKUP(L105,Служебная!$B$3:$C$11,2,FALSE),0)</f>
        <v>0</v>
      </c>
      <c r="P105" t="str">
        <f t="shared" si="17"/>
        <v xml:space="preserve"> </v>
      </c>
      <c r="R105" t="str">
        <f t="shared" si="18"/>
        <v xml:space="preserve"> </v>
      </c>
      <c r="T105">
        <f t="shared" si="15"/>
        <v>1</v>
      </c>
      <c r="U105" t="str">
        <f t="shared" si="16"/>
        <v xml:space="preserve"> </v>
      </c>
      <c r="V105" t="str">
        <f t="shared" si="14"/>
        <v xml:space="preserve"> </v>
      </c>
      <c r="W105">
        <f t="shared" si="10"/>
        <v>2</v>
      </c>
      <c r="X105">
        <f t="shared" si="11"/>
        <v>0</v>
      </c>
      <c r="Y105" t="str">
        <f>IF(N105:N253="Лист/Плита","шт.","м.")</f>
        <v>м.</v>
      </c>
    </row>
    <row r="106" spans="1:25" x14ac:dyDescent="0.2">
      <c r="A106">
        <v>103</v>
      </c>
      <c r="H106">
        <f t="shared" si="12"/>
        <v>0</v>
      </c>
      <c r="J106" t="str">
        <f t="shared" si="13"/>
        <v xml:space="preserve"> </v>
      </c>
      <c r="M106">
        <f>IFERROR(VLOOKUP(L106,Служебная!$B$3:$C$11,2,FALSE),0)</f>
        <v>0</v>
      </c>
      <c r="P106" t="str">
        <f t="shared" si="17"/>
        <v xml:space="preserve"> </v>
      </c>
      <c r="R106" t="str">
        <f t="shared" si="18"/>
        <v xml:space="preserve"> </v>
      </c>
      <c r="T106">
        <f t="shared" si="15"/>
        <v>1</v>
      </c>
      <c r="U106" t="str">
        <f t="shared" si="16"/>
        <v xml:space="preserve"> </v>
      </c>
      <c r="V106" t="str">
        <f t="shared" si="14"/>
        <v xml:space="preserve"> </v>
      </c>
      <c r="W106">
        <f t="shared" si="10"/>
        <v>2</v>
      </c>
      <c r="X106">
        <f t="shared" si="11"/>
        <v>0</v>
      </c>
      <c r="Y106" t="str">
        <f>IF(N106:N253="Лист/Плита","шт.","м.")</f>
        <v>м.</v>
      </c>
    </row>
    <row r="107" spans="1:25" x14ac:dyDescent="0.2">
      <c r="A107">
        <v>104</v>
      </c>
      <c r="H107">
        <f t="shared" si="12"/>
        <v>0</v>
      </c>
      <c r="J107" t="str">
        <f t="shared" si="13"/>
        <v xml:space="preserve"> </v>
      </c>
      <c r="M107">
        <f>IFERROR(VLOOKUP(L107,Служебная!$B$3:$C$11,2,FALSE),0)</f>
        <v>0</v>
      </c>
      <c r="P107" t="str">
        <f t="shared" si="17"/>
        <v xml:space="preserve"> </v>
      </c>
      <c r="R107" t="str">
        <f t="shared" si="18"/>
        <v xml:space="preserve"> </v>
      </c>
      <c r="T107">
        <f t="shared" si="15"/>
        <v>1</v>
      </c>
      <c r="U107" t="str">
        <f t="shared" si="16"/>
        <v xml:space="preserve"> </v>
      </c>
      <c r="V107" t="str">
        <f t="shared" si="14"/>
        <v xml:space="preserve"> </v>
      </c>
      <c r="W107">
        <f t="shared" si="10"/>
        <v>2</v>
      </c>
      <c r="X107">
        <f t="shared" si="11"/>
        <v>0</v>
      </c>
      <c r="Y107" t="str">
        <f>IF(N107:N253="Лист/Плита","шт.","м.")</f>
        <v>м.</v>
      </c>
    </row>
    <row r="108" spans="1:25" x14ac:dyDescent="0.2">
      <c r="A108">
        <v>105</v>
      </c>
      <c r="H108">
        <f t="shared" si="12"/>
        <v>0</v>
      </c>
      <c r="J108" t="str">
        <f t="shared" si="13"/>
        <v xml:space="preserve"> </v>
      </c>
      <c r="M108">
        <f>IFERROR(VLOOKUP(L108,Служебная!$B$3:$C$11,2,FALSE),0)</f>
        <v>0</v>
      </c>
      <c r="P108" t="str">
        <f t="shared" si="17"/>
        <v xml:space="preserve"> </v>
      </c>
      <c r="R108" t="str">
        <f t="shared" si="18"/>
        <v xml:space="preserve"> </v>
      </c>
      <c r="T108">
        <f t="shared" si="15"/>
        <v>1</v>
      </c>
      <c r="U108" t="str">
        <f t="shared" si="16"/>
        <v xml:space="preserve"> </v>
      </c>
      <c r="V108" t="str">
        <f t="shared" si="14"/>
        <v xml:space="preserve"> </v>
      </c>
      <c r="W108">
        <f t="shared" si="10"/>
        <v>2</v>
      </c>
      <c r="X108">
        <f t="shared" si="11"/>
        <v>0</v>
      </c>
      <c r="Y108" t="str">
        <f>IF(N108:N253="Лист/Плита","шт.","м.")</f>
        <v>м.</v>
      </c>
    </row>
    <row r="109" spans="1:25" x14ac:dyDescent="0.2">
      <c r="A109">
        <v>106</v>
      </c>
      <c r="H109">
        <f t="shared" si="12"/>
        <v>0</v>
      </c>
      <c r="J109" t="str">
        <f t="shared" si="13"/>
        <v xml:space="preserve"> </v>
      </c>
      <c r="M109">
        <f>IFERROR(VLOOKUP(L109,Служебная!$B$3:$C$11,2,FALSE),0)</f>
        <v>0</v>
      </c>
      <c r="P109" t="str">
        <f t="shared" si="17"/>
        <v xml:space="preserve"> </v>
      </c>
      <c r="R109" t="str">
        <f t="shared" si="18"/>
        <v xml:space="preserve"> </v>
      </c>
      <c r="T109">
        <f t="shared" si="15"/>
        <v>1</v>
      </c>
      <c r="U109" t="str">
        <f t="shared" si="16"/>
        <v xml:space="preserve"> </v>
      </c>
      <c r="V109" t="str">
        <f t="shared" si="14"/>
        <v xml:space="preserve"> </v>
      </c>
      <c r="W109">
        <f t="shared" si="10"/>
        <v>2</v>
      </c>
      <c r="X109">
        <f t="shared" si="11"/>
        <v>0</v>
      </c>
      <c r="Y109" t="str">
        <f>IF(N109:N253="Лист/Плита","шт.","м.")</f>
        <v>м.</v>
      </c>
    </row>
    <row r="110" spans="1:25" x14ac:dyDescent="0.2">
      <c r="A110">
        <v>107</v>
      </c>
      <c r="H110">
        <f t="shared" si="12"/>
        <v>0</v>
      </c>
      <c r="J110" t="str">
        <f t="shared" si="13"/>
        <v xml:space="preserve"> </v>
      </c>
      <c r="M110">
        <f>IFERROR(VLOOKUP(L110,Служебная!$B$3:$C$11,2,FALSE),0)</f>
        <v>0</v>
      </c>
      <c r="P110" t="str">
        <f t="shared" si="17"/>
        <v xml:space="preserve"> </v>
      </c>
      <c r="R110" t="str">
        <f t="shared" si="18"/>
        <v xml:space="preserve"> </v>
      </c>
      <c r="T110">
        <f t="shared" si="15"/>
        <v>1</v>
      </c>
      <c r="U110" t="str">
        <f t="shared" si="16"/>
        <v xml:space="preserve"> </v>
      </c>
      <c r="V110" t="str">
        <f t="shared" si="14"/>
        <v xml:space="preserve"> </v>
      </c>
      <c r="W110">
        <f t="shared" si="10"/>
        <v>2</v>
      </c>
      <c r="X110">
        <f t="shared" si="11"/>
        <v>0</v>
      </c>
      <c r="Y110" t="str">
        <f>IF(N110:N253="Лист/Плита","шт.","м.")</f>
        <v>м.</v>
      </c>
    </row>
    <row r="111" spans="1:25" x14ac:dyDescent="0.2">
      <c r="A111">
        <v>108</v>
      </c>
      <c r="H111">
        <f t="shared" si="12"/>
        <v>0</v>
      </c>
      <c r="J111" t="str">
        <f t="shared" si="13"/>
        <v xml:space="preserve"> </v>
      </c>
      <c r="M111">
        <f>IFERROR(VLOOKUP(L111,Служебная!$B$3:$C$11,2,FALSE),0)</f>
        <v>0</v>
      </c>
      <c r="P111" t="str">
        <f t="shared" si="17"/>
        <v xml:space="preserve"> </v>
      </c>
      <c r="R111" t="str">
        <f t="shared" si="18"/>
        <v xml:space="preserve"> </v>
      </c>
      <c r="T111">
        <f t="shared" si="15"/>
        <v>1</v>
      </c>
      <c r="U111" t="str">
        <f t="shared" si="16"/>
        <v xml:space="preserve"> </v>
      </c>
      <c r="V111" t="str">
        <f t="shared" si="14"/>
        <v xml:space="preserve"> </v>
      </c>
      <c r="W111">
        <f t="shared" si="10"/>
        <v>2</v>
      </c>
      <c r="X111">
        <f t="shared" si="11"/>
        <v>0</v>
      </c>
      <c r="Y111" t="str">
        <f>IF(N111:N253="Лист/Плита","шт.","м.")</f>
        <v>м.</v>
      </c>
    </row>
    <row r="112" spans="1:25" x14ac:dyDescent="0.2">
      <c r="A112">
        <v>109</v>
      </c>
      <c r="H112">
        <f t="shared" si="12"/>
        <v>0</v>
      </c>
      <c r="J112" t="str">
        <f t="shared" si="13"/>
        <v xml:space="preserve"> </v>
      </c>
      <c r="M112">
        <f>IFERROR(VLOOKUP(L112,Служебная!$B$3:$C$11,2,FALSE),0)</f>
        <v>0</v>
      </c>
      <c r="P112" t="str">
        <f t="shared" si="17"/>
        <v xml:space="preserve"> </v>
      </c>
      <c r="R112" t="str">
        <f t="shared" si="18"/>
        <v xml:space="preserve"> </v>
      </c>
      <c r="T112">
        <f t="shared" si="15"/>
        <v>1</v>
      </c>
      <c r="U112" t="str">
        <f t="shared" si="16"/>
        <v xml:space="preserve"> </v>
      </c>
      <c r="V112" t="str">
        <f t="shared" si="14"/>
        <v xml:space="preserve"> </v>
      </c>
      <c r="W112">
        <f t="shared" si="10"/>
        <v>2</v>
      </c>
      <c r="X112">
        <f t="shared" si="11"/>
        <v>0</v>
      </c>
      <c r="Y112" t="str">
        <f>IF(N112:N253="Лист/Плита","шт.","м.")</f>
        <v>м.</v>
      </c>
    </row>
    <row r="113" spans="1:25" x14ac:dyDescent="0.2">
      <c r="A113">
        <v>110</v>
      </c>
      <c r="H113">
        <f t="shared" si="12"/>
        <v>0</v>
      </c>
      <c r="J113" t="str">
        <f t="shared" si="13"/>
        <v xml:space="preserve"> </v>
      </c>
      <c r="M113">
        <f>IFERROR(VLOOKUP(L113,Служебная!$B$3:$C$11,2,FALSE),0)</f>
        <v>0</v>
      </c>
      <c r="P113" t="str">
        <f t="shared" si="17"/>
        <v xml:space="preserve"> </v>
      </c>
      <c r="R113" t="str">
        <f t="shared" si="18"/>
        <v xml:space="preserve"> </v>
      </c>
      <c r="T113">
        <f t="shared" si="15"/>
        <v>1</v>
      </c>
      <c r="U113" t="str">
        <f t="shared" si="16"/>
        <v xml:space="preserve"> </v>
      </c>
      <c r="V113" t="str">
        <f t="shared" si="14"/>
        <v xml:space="preserve"> </v>
      </c>
      <c r="W113">
        <f t="shared" si="10"/>
        <v>2</v>
      </c>
      <c r="X113">
        <f t="shared" si="11"/>
        <v>0</v>
      </c>
      <c r="Y113" t="str">
        <f>IF(N113:N253="Лист/Плита","шт.","м.")</f>
        <v>м.</v>
      </c>
    </row>
    <row r="114" spans="1:25" x14ac:dyDescent="0.2">
      <c r="A114">
        <v>111</v>
      </c>
      <c r="H114">
        <f t="shared" si="12"/>
        <v>0</v>
      </c>
      <c r="J114" t="str">
        <f t="shared" si="13"/>
        <v xml:space="preserve"> </v>
      </c>
      <c r="M114">
        <f>IFERROR(VLOOKUP(L114,Служебная!$B$3:$C$11,2,FALSE),0)</f>
        <v>0</v>
      </c>
      <c r="P114" t="str">
        <f t="shared" si="17"/>
        <v xml:space="preserve"> </v>
      </c>
      <c r="R114" t="str">
        <f t="shared" si="18"/>
        <v xml:space="preserve"> </v>
      </c>
      <c r="T114">
        <f t="shared" si="15"/>
        <v>1</v>
      </c>
      <c r="U114" t="str">
        <f t="shared" si="16"/>
        <v xml:space="preserve"> </v>
      </c>
      <c r="V114" t="str">
        <f t="shared" si="14"/>
        <v xml:space="preserve"> </v>
      </c>
      <c r="W114">
        <f t="shared" si="10"/>
        <v>2</v>
      </c>
      <c r="X114">
        <f t="shared" si="11"/>
        <v>0</v>
      </c>
      <c r="Y114" t="str">
        <f>IF(N114:N253="Лист/Плита","шт.","м.")</f>
        <v>м.</v>
      </c>
    </row>
    <row r="115" spans="1:25" x14ac:dyDescent="0.2">
      <c r="A115">
        <v>112</v>
      </c>
      <c r="H115">
        <f t="shared" si="12"/>
        <v>0</v>
      </c>
      <c r="J115" t="str">
        <f t="shared" si="13"/>
        <v xml:space="preserve"> </v>
      </c>
      <c r="M115">
        <f>IFERROR(VLOOKUP(L115,Служебная!$B$3:$C$11,2,FALSE),0)</f>
        <v>0</v>
      </c>
      <c r="P115" t="str">
        <f t="shared" si="17"/>
        <v xml:space="preserve"> </v>
      </c>
      <c r="R115" t="str">
        <f t="shared" si="18"/>
        <v xml:space="preserve"> </v>
      </c>
      <c r="T115">
        <f t="shared" si="15"/>
        <v>1</v>
      </c>
      <c r="U115" t="str">
        <f t="shared" si="16"/>
        <v xml:space="preserve"> </v>
      </c>
      <c r="V115" t="str">
        <f t="shared" si="14"/>
        <v xml:space="preserve"> </v>
      </c>
      <c r="W115">
        <f t="shared" si="10"/>
        <v>2</v>
      </c>
      <c r="X115">
        <f t="shared" si="11"/>
        <v>0</v>
      </c>
      <c r="Y115" t="str">
        <f>IF(N115:N253="Лист/Плита","шт.","м.")</f>
        <v>м.</v>
      </c>
    </row>
    <row r="116" spans="1:25" x14ac:dyDescent="0.2">
      <c r="A116">
        <v>113</v>
      </c>
      <c r="H116">
        <f t="shared" si="12"/>
        <v>0</v>
      </c>
      <c r="J116" t="str">
        <f t="shared" si="13"/>
        <v xml:space="preserve"> </v>
      </c>
      <c r="M116">
        <f>IFERROR(VLOOKUP(L116,Служебная!$B$3:$C$11,2,FALSE),0)</f>
        <v>0</v>
      </c>
      <c r="P116" t="str">
        <f t="shared" si="17"/>
        <v xml:space="preserve"> </v>
      </c>
      <c r="R116" t="str">
        <f t="shared" si="18"/>
        <v xml:space="preserve"> </v>
      </c>
      <c r="T116">
        <f t="shared" si="15"/>
        <v>1</v>
      </c>
      <c r="U116" t="str">
        <f t="shared" si="16"/>
        <v xml:space="preserve"> </v>
      </c>
      <c r="V116" t="str">
        <f t="shared" si="14"/>
        <v xml:space="preserve"> </v>
      </c>
      <c r="W116">
        <f t="shared" si="10"/>
        <v>2</v>
      </c>
      <c r="X116">
        <f t="shared" si="11"/>
        <v>0</v>
      </c>
      <c r="Y116" t="str">
        <f>IF(N116:N253="Лист/Плита","шт.","м.")</f>
        <v>м.</v>
      </c>
    </row>
    <row r="117" spans="1:25" x14ac:dyDescent="0.2">
      <c r="A117">
        <v>114</v>
      </c>
      <c r="H117">
        <f t="shared" si="12"/>
        <v>0</v>
      </c>
      <c r="J117" t="str">
        <f t="shared" si="13"/>
        <v xml:space="preserve"> </v>
      </c>
      <c r="M117">
        <f>IFERROR(VLOOKUP(L117,Служебная!$B$3:$C$11,2,FALSE),0)</f>
        <v>0</v>
      </c>
      <c r="P117" t="str">
        <f t="shared" si="17"/>
        <v xml:space="preserve"> </v>
      </c>
      <c r="R117" t="str">
        <f t="shared" si="18"/>
        <v xml:space="preserve"> </v>
      </c>
      <c r="T117">
        <f t="shared" si="15"/>
        <v>1</v>
      </c>
      <c r="U117" t="str">
        <f t="shared" si="16"/>
        <v xml:space="preserve"> </v>
      </c>
      <c r="V117" t="str">
        <f t="shared" si="14"/>
        <v xml:space="preserve"> </v>
      </c>
      <c r="W117">
        <f t="shared" si="10"/>
        <v>2</v>
      </c>
      <c r="X117">
        <f t="shared" si="11"/>
        <v>0</v>
      </c>
      <c r="Y117" t="str">
        <f>IF(N117:N253="Лист/Плита","шт.","м.")</f>
        <v>м.</v>
      </c>
    </row>
    <row r="118" spans="1:25" x14ac:dyDescent="0.2">
      <c r="A118">
        <v>115</v>
      </c>
      <c r="H118">
        <f t="shared" si="12"/>
        <v>0</v>
      </c>
      <c r="J118" t="str">
        <f t="shared" si="13"/>
        <v xml:space="preserve"> </v>
      </c>
      <c r="M118">
        <f>IFERROR(VLOOKUP(L118,Служебная!$B$3:$C$11,2,FALSE),0)</f>
        <v>0</v>
      </c>
      <c r="P118" t="str">
        <f t="shared" si="17"/>
        <v xml:space="preserve"> </v>
      </c>
      <c r="R118" t="str">
        <f t="shared" si="18"/>
        <v xml:space="preserve"> </v>
      </c>
      <c r="T118">
        <f t="shared" si="15"/>
        <v>1</v>
      </c>
      <c r="U118" t="str">
        <f t="shared" si="16"/>
        <v xml:space="preserve"> </v>
      </c>
      <c r="V118" t="str">
        <f t="shared" si="14"/>
        <v xml:space="preserve"> </v>
      </c>
      <c r="W118">
        <f t="shared" si="10"/>
        <v>2</v>
      </c>
      <c r="X118">
        <f t="shared" si="11"/>
        <v>0</v>
      </c>
      <c r="Y118" t="str">
        <f>IF(N118:N253="Лист/Плита","шт.","м.")</f>
        <v>м.</v>
      </c>
    </row>
    <row r="119" spans="1:25" x14ac:dyDescent="0.2">
      <c r="A119">
        <v>116</v>
      </c>
      <c r="H119">
        <f t="shared" si="12"/>
        <v>0</v>
      </c>
      <c r="J119" t="str">
        <f t="shared" si="13"/>
        <v xml:space="preserve"> </v>
      </c>
      <c r="M119">
        <f>IFERROR(VLOOKUP(L119,Служебная!$B$3:$C$11,2,FALSE),0)</f>
        <v>0</v>
      </c>
      <c r="P119" t="str">
        <f t="shared" si="17"/>
        <v xml:space="preserve"> </v>
      </c>
      <c r="R119" t="str">
        <f t="shared" si="18"/>
        <v xml:space="preserve"> </v>
      </c>
      <c r="T119">
        <f t="shared" si="15"/>
        <v>1</v>
      </c>
      <c r="U119" t="str">
        <f t="shared" si="16"/>
        <v xml:space="preserve"> </v>
      </c>
      <c r="V119" t="str">
        <f t="shared" si="14"/>
        <v xml:space="preserve"> </v>
      </c>
      <c r="W119">
        <f t="shared" si="10"/>
        <v>2</v>
      </c>
      <c r="X119">
        <f t="shared" si="11"/>
        <v>0</v>
      </c>
      <c r="Y119" t="str">
        <f>IF(N119:N253="Лист/Плита","шт.","м.")</f>
        <v>м.</v>
      </c>
    </row>
    <row r="120" spans="1:25" x14ac:dyDescent="0.2">
      <c r="A120">
        <v>117</v>
      </c>
      <c r="H120">
        <f t="shared" si="12"/>
        <v>0</v>
      </c>
      <c r="J120" t="str">
        <f t="shared" si="13"/>
        <v xml:space="preserve"> </v>
      </c>
      <c r="M120">
        <f>IFERROR(VLOOKUP(L120,Служебная!$B$3:$C$11,2,FALSE),0)</f>
        <v>0</v>
      </c>
      <c r="P120" t="str">
        <f t="shared" si="17"/>
        <v xml:space="preserve"> </v>
      </c>
      <c r="R120" t="str">
        <f t="shared" si="18"/>
        <v xml:space="preserve"> </v>
      </c>
      <c r="T120">
        <f t="shared" si="15"/>
        <v>1</v>
      </c>
      <c r="U120" t="str">
        <f t="shared" si="16"/>
        <v xml:space="preserve"> </v>
      </c>
      <c r="V120" t="str">
        <f t="shared" si="14"/>
        <v xml:space="preserve"> </v>
      </c>
      <c r="W120">
        <f t="shared" si="10"/>
        <v>2</v>
      </c>
      <c r="X120">
        <f t="shared" si="11"/>
        <v>0</v>
      </c>
      <c r="Y120" t="str">
        <f>IF(N120:N253="Лист/Плита","шт.","м.")</f>
        <v>м.</v>
      </c>
    </row>
    <row r="121" spans="1:25" x14ac:dyDescent="0.2">
      <c r="A121">
        <v>118</v>
      </c>
      <c r="H121">
        <f t="shared" si="12"/>
        <v>0</v>
      </c>
      <c r="J121" t="str">
        <f t="shared" si="13"/>
        <v xml:space="preserve"> </v>
      </c>
      <c r="M121">
        <f>IFERROR(VLOOKUP(L121,Служебная!$B$3:$C$11,2,FALSE),0)</f>
        <v>0</v>
      </c>
      <c r="P121" t="str">
        <f t="shared" si="17"/>
        <v xml:space="preserve"> </v>
      </c>
      <c r="R121" t="str">
        <f t="shared" si="18"/>
        <v xml:space="preserve"> </v>
      </c>
      <c r="T121">
        <f t="shared" si="15"/>
        <v>1</v>
      </c>
      <c r="U121" t="str">
        <f t="shared" si="16"/>
        <v xml:space="preserve"> </v>
      </c>
      <c r="V121" t="str">
        <f t="shared" si="14"/>
        <v xml:space="preserve"> </v>
      </c>
      <c r="W121">
        <f t="shared" si="10"/>
        <v>2</v>
      </c>
      <c r="X121">
        <f t="shared" si="11"/>
        <v>0</v>
      </c>
      <c r="Y121" t="str">
        <f>IF(N121:N253="Лист/Плита","шт.","м.")</f>
        <v>м.</v>
      </c>
    </row>
    <row r="122" spans="1:25" x14ac:dyDescent="0.2">
      <c r="A122">
        <v>119</v>
      </c>
      <c r="H122">
        <f t="shared" si="12"/>
        <v>0</v>
      </c>
      <c r="J122" t="str">
        <f t="shared" si="13"/>
        <v xml:space="preserve"> </v>
      </c>
      <c r="M122">
        <f>IFERROR(VLOOKUP(L122,Служебная!$B$3:$C$11,2,FALSE),0)</f>
        <v>0</v>
      </c>
      <c r="P122" t="str">
        <f t="shared" si="17"/>
        <v xml:space="preserve"> </v>
      </c>
      <c r="R122" t="str">
        <f t="shared" si="18"/>
        <v xml:space="preserve"> </v>
      </c>
      <c r="T122">
        <f t="shared" si="15"/>
        <v>1</v>
      </c>
      <c r="U122" t="str">
        <f t="shared" si="16"/>
        <v xml:space="preserve"> </v>
      </c>
      <c r="V122" t="str">
        <f t="shared" si="14"/>
        <v xml:space="preserve"> </v>
      </c>
      <c r="W122">
        <f t="shared" si="10"/>
        <v>2</v>
      </c>
      <c r="X122">
        <f t="shared" si="11"/>
        <v>0</v>
      </c>
      <c r="Y122" t="str">
        <f>IF(N122:N253="Лист/Плита","шт.","м.")</f>
        <v>м.</v>
      </c>
    </row>
    <row r="123" spans="1:25" x14ac:dyDescent="0.2">
      <c r="A123">
        <v>120</v>
      </c>
      <c r="H123">
        <f t="shared" si="12"/>
        <v>0</v>
      </c>
      <c r="J123" t="str">
        <f t="shared" si="13"/>
        <v xml:space="preserve"> </v>
      </c>
      <c r="M123">
        <f>IFERROR(VLOOKUP(L123,Служебная!$B$3:$C$11,2,FALSE),0)</f>
        <v>0</v>
      </c>
      <c r="P123" t="str">
        <f t="shared" si="17"/>
        <v xml:space="preserve"> </v>
      </c>
      <c r="R123" t="str">
        <f t="shared" si="18"/>
        <v xml:space="preserve"> </v>
      </c>
      <c r="T123">
        <f t="shared" si="15"/>
        <v>1</v>
      </c>
      <c r="U123" t="str">
        <f t="shared" si="16"/>
        <v xml:space="preserve"> </v>
      </c>
      <c r="V123" t="str">
        <f t="shared" si="14"/>
        <v xml:space="preserve"> </v>
      </c>
      <c r="W123">
        <f t="shared" si="10"/>
        <v>2</v>
      </c>
      <c r="X123">
        <f t="shared" si="11"/>
        <v>0</v>
      </c>
      <c r="Y123" t="str">
        <f>IF(N123:N253="Лист/Плита","шт.","м.")</f>
        <v>м.</v>
      </c>
    </row>
    <row r="124" spans="1:25" x14ac:dyDescent="0.2">
      <c r="A124">
        <v>121</v>
      </c>
      <c r="H124">
        <f t="shared" si="12"/>
        <v>0</v>
      </c>
      <c r="J124" t="str">
        <f t="shared" si="13"/>
        <v xml:space="preserve"> </v>
      </c>
      <c r="M124">
        <f>IFERROR(VLOOKUP(L124,Служебная!$B$3:$C$11,2,FALSE),0)</f>
        <v>0</v>
      </c>
      <c r="P124" t="str">
        <f t="shared" si="17"/>
        <v xml:space="preserve"> </v>
      </c>
      <c r="R124" t="str">
        <f t="shared" si="18"/>
        <v xml:space="preserve"> </v>
      </c>
      <c r="T124">
        <f t="shared" si="15"/>
        <v>1</v>
      </c>
      <c r="U124" t="str">
        <f t="shared" si="16"/>
        <v xml:space="preserve"> </v>
      </c>
      <c r="V124" t="str">
        <f t="shared" si="14"/>
        <v xml:space="preserve"> </v>
      </c>
      <c r="W124">
        <f t="shared" si="10"/>
        <v>2</v>
      </c>
      <c r="X124">
        <f t="shared" si="11"/>
        <v>0</v>
      </c>
      <c r="Y124" t="str">
        <f>IF(N124:N253="Лист/Плита","шт.","м.")</f>
        <v>м.</v>
      </c>
    </row>
    <row r="125" spans="1:25" x14ac:dyDescent="0.2">
      <c r="A125">
        <v>122</v>
      </c>
      <c r="H125">
        <f t="shared" si="12"/>
        <v>0</v>
      </c>
      <c r="J125" t="str">
        <f t="shared" si="13"/>
        <v xml:space="preserve"> </v>
      </c>
      <c r="M125">
        <f>IFERROR(VLOOKUP(L125,Служебная!$B$3:$C$11,2,FALSE),0)</f>
        <v>0</v>
      </c>
      <c r="P125" t="str">
        <f t="shared" si="17"/>
        <v xml:space="preserve"> </v>
      </c>
      <c r="R125" t="str">
        <f t="shared" si="18"/>
        <v xml:space="preserve"> </v>
      </c>
      <c r="T125">
        <f t="shared" si="15"/>
        <v>1</v>
      </c>
      <c r="U125" t="str">
        <f t="shared" si="16"/>
        <v xml:space="preserve"> </v>
      </c>
      <c r="V125" t="str">
        <f t="shared" si="14"/>
        <v xml:space="preserve"> </v>
      </c>
      <c r="W125">
        <f t="shared" si="10"/>
        <v>2</v>
      </c>
      <c r="X125">
        <f t="shared" si="11"/>
        <v>0</v>
      </c>
      <c r="Y125" t="str">
        <f>IF(N125:N253="Лист/Плита","шт.","м.")</f>
        <v>м.</v>
      </c>
    </row>
    <row r="126" spans="1:25" x14ac:dyDescent="0.2">
      <c r="A126">
        <v>123</v>
      </c>
      <c r="H126">
        <f t="shared" si="12"/>
        <v>0</v>
      </c>
      <c r="J126" t="str">
        <f t="shared" si="13"/>
        <v xml:space="preserve"> </v>
      </c>
      <c r="M126">
        <f>IFERROR(VLOOKUP(L126,Служебная!$B$3:$C$11,2,FALSE),0)</f>
        <v>0</v>
      </c>
      <c r="P126" t="str">
        <f t="shared" si="17"/>
        <v xml:space="preserve"> </v>
      </c>
      <c r="R126" t="str">
        <f t="shared" si="18"/>
        <v xml:space="preserve"> </v>
      </c>
      <c r="T126">
        <f t="shared" si="15"/>
        <v>1</v>
      </c>
      <c r="U126" t="str">
        <f t="shared" si="16"/>
        <v xml:space="preserve"> </v>
      </c>
      <c r="V126" t="str">
        <f t="shared" si="14"/>
        <v xml:space="preserve"> </v>
      </c>
      <c r="W126">
        <f t="shared" si="10"/>
        <v>2</v>
      </c>
      <c r="X126">
        <f t="shared" si="11"/>
        <v>0</v>
      </c>
      <c r="Y126" t="str">
        <f>IF(N126:N253="Лист/Плита","шт.","м.")</f>
        <v>м.</v>
      </c>
    </row>
    <row r="127" spans="1:25" x14ac:dyDescent="0.2">
      <c r="A127">
        <v>124</v>
      </c>
      <c r="H127">
        <f t="shared" si="12"/>
        <v>0</v>
      </c>
      <c r="J127" t="str">
        <f t="shared" si="13"/>
        <v xml:space="preserve"> </v>
      </c>
      <c r="M127">
        <f>IFERROR(VLOOKUP(L127,Служебная!$B$3:$C$11,2,FALSE),0)</f>
        <v>0</v>
      </c>
      <c r="P127" t="str">
        <f t="shared" si="17"/>
        <v xml:space="preserve"> </v>
      </c>
      <c r="R127" t="str">
        <f t="shared" si="18"/>
        <v xml:space="preserve"> </v>
      </c>
      <c r="T127">
        <f t="shared" si="15"/>
        <v>1</v>
      </c>
      <c r="U127" t="str">
        <f t="shared" si="16"/>
        <v xml:space="preserve"> </v>
      </c>
      <c r="V127" t="str">
        <f t="shared" si="14"/>
        <v xml:space="preserve"> </v>
      </c>
      <c r="W127">
        <f t="shared" si="10"/>
        <v>2</v>
      </c>
      <c r="X127">
        <f t="shared" si="11"/>
        <v>0</v>
      </c>
      <c r="Y127" t="str">
        <f>IF(N127:N253="Лист/Плита","шт.","м.")</f>
        <v>м.</v>
      </c>
    </row>
    <row r="128" spans="1:25" x14ac:dyDescent="0.2">
      <c r="A128">
        <v>125</v>
      </c>
      <c r="H128">
        <f t="shared" si="12"/>
        <v>0</v>
      </c>
      <c r="J128" t="str">
        <f t="shared" si="13"/>
        <v xml:space="preserve"> </v>
      </c>
      <c r="M128">
        <f>IFERROR(VLOOKUP(L128,Служебная!$B$3:$C$11,2,FALSE),0)</f>
        <v>0</v>
      </c>
      <c r="P128" t="str">
        <f t="shared" si="17"/>
        <v xml:space="preserve"> </v>
      </c>
      <c r="R128" t="str">
        <f t="shared" si="18"/>
        <v xml:space="preserve"> </v>
      </c>
      <c r="T128">
        <f t="shared" si="15"/>
        <v>1</v>
      </c>
      <c r="U128" t="str">
        <f t="shared" si="16"/>
        <v xml:space="preserve"> </v>
      </c>
      <c r="V128" t="str">
        <f t="shared" si="14"/>
        <v xml:space="preserve"> </v>
      </c>
      <c r="W128">
        <f t="shared" si="10"/>
        <v>2</v>
      </c>
      <c r="X128">
        <f t="shared" si="11"/>
        <v>0</v>
      </c>
      <c r="Y128" t="str">
        <f>IF(N128:N253="Лист/Плита","шт.","м.")</f>
        <v>м.</v>
      </c>
    </row>
    <row r="129" spans="1:25" x14ac:dyDescent="0.2">
      <c r="A129">
        <v>126</v>
      </c>
      <c r="H129">
        <f t="shared" si="12"/>
        <v>0</v>
      </c>
      <c r="J129" t="str">
        <f t="shared" si="13"/>
        <v xml:space="preserve"> </v>
      </c>
      <c r="M129">
        <f>IFERROR(VLOOKUP(L129,Служебная!$B$3:$C$11,2,FALSE),0)</f>
        <v>0</v>
      </c>
      <c r="P129" t="str">
        <f t="shared" si="17"/>
        <v xml:space="preserve"> </v>
      </c>
      <c r="R129" t="str">
        <f t="shared" si="18"/>
        <v xml:space="preserve"> </v>
      </c>
      <c r="T129">
        <f t="shared" si="15"/>
        <v>1</v>
      </c>
      <c r="U129" t="str">
        <f t="shared" si="16"/>
        <v xml:space="preserve"> </v>
      </c>
      <c r="V129" t="str">
        <f t="shared" si="14"/>
        <v xml:space="preserve"> </v>
      </c>
      <c r="W129">
        <f t="shared" si="10"/>
        <v>2</v>
      </c>
      <c r="X129">
        <f t="shared" si="11"/>
        <v>0</v>
      </c>
      <c r="Y129" t="str">
        <f>IF(N129:N253="Лист/Плита","шт.","м.")</f>
        <v>м.</v>
      </c>
    </row>
    <row r="130" spans="1:25" x14ac:dyDescent="0.2">
      <c r="A130">
        <v>127</v>
      </c>
      <c r="H130">
        <f t="shared" si="12"/>
        <v>0</v>
      </c>
      <c r="J130" t="str">
        <f t="shared" si="13"/>
        <v xml:space="preserve"> </v>
      </c>
      <c r="M130">
        <f>IFERROR(VLOOKUP(L130,Служебная!$B$3:$C$11,2,FALSE),0)</f>
        <v>0</v>
      </c>
      <c r="P130" t="str">
        <f t="shared" si="17"/>
        <v xml:space="preserve"> </v>
      </c>
      <c r="R130" t="str">
        <f t="shared" si="18"/>
        <v xml:space="preserve"> </v>
      </c>
      <c r="T130">
        <f t="shared" si="15"/>
        <v>1</v>
      </c>
      <c r="U130" t="str">
        <f t="shared" si="16"/>
        <v xml:space="preserve"> </v>
      </c>
      <c r="V130" t="str">
        <f t="shared" si="14"/>
        <v xml:space="preserve"> </v>
      </c>
      <c r="W130">
        <f t="shared" si="10"/>
        <v>2</v>
      </c>
      <c r="X130">
        <f t="shared" si="11"/>
        <v>0</v>
      </c>
      <c r="Y130" t="str">
        <f>IF(N130:N253="Лист/Плита","шт.","м.")</f>
        <v>м.</v>
      </c>
    </row>
    <row r="131" spans="1:25" x14ac:dyDescent="0.2">
      <c r="A131">
        <v>128</v>
      </c>
      <c r="H131">
        <f t="shared" si="12"/>
        <v>0</v>
      </c>
      <c r="J131" t="str">
        <f t="shared" si="13"/>
        <v xml:space="preserve"> </v>
      </c>
      <c r="M131">
        <f>IFERROR(VLOOKUP(L131,Служебная!$B$3:$C$11,2,FALSE),0)</f>
        <v>0</v>
      </c>
      <c r="P131" t="str">
        <f t="shared" si="17"/>
        <v xml:space="preserve"> </v>
      </c>
      <c r="R131" t="str">
        <f t="shared" si="18"/>
        <v xml:space="preserve"> </v>
      </c>
      <c r="T131">
        <f t="shared" si="15"/>
        <v>1</v>
      </c>
      <c r="U131" t="str">
        <f t="shared" si="16"/>
        <v xml:space="preserve"> </v>
      </c>
      <c r="V131" t="str">
        <f t="shared" si="14"/>
        <v xml:space="preserve"> </v>
      </c>
      <c r="W131">
        <f t="shared" si="10"/>
        <v>2</v>
      </c>
      <c r="X131">
        <f t="shared" si="11"/>
        <v>0</v>
      </c>
      <c r="Y131" t="str">
        <f>IF(N131:N253="Лист/Плита","шт.","м.")</f>
        <v>м.</v>
      </c>
    </row>
    <row r="132" spans="1:25" x14ac:dyDescent="0.2">
      <c r="A132">
        <v>129</v>
      </c>
      <c r="H132">
        <f t="shared" si="12"/>
        <v>0</v>
      </c>
      <c r="J132" t="str">
        <f t="shared" si="13"/>
        <v xml:space="preserve"> </v>
      </c>
      <c r="M132">
        <f>IFERROR(VLOOKUP(L132,Служебная!$B$3:$C$11,2,FALSE),0)</f>
        <v>0</v>
      </c>
      <c r="P132" t="str">
        <f t="shared" si="17"/>
        <v xml:space="preserve"> </v>
      </c>
      <c r="R132" t="str">
        <f t="shared" si="18"/>
        <v xml:space="preserve"> </v>
      </c>
      <c r="T132">
        <f t="shared" si="15"/>
        <v>1</v>
      </c>
      <c r="U132" t="str">
        <f t="shared" si="16"/>
        <v xml:space="preserve"> </v>
      </c>
      <c r="V132" t="str">
        <f t="shared" si="14"/>
        <v xml:space="preserve"> </v>
      </c>
      <c r="W132">
        <f t="shared" ref="W132:W195" si="19">SUM(K132,T132*2)</f>
        <v>2</v>
      </c>
      <c r="X132">
        <f t="shared" ref="X132:X195" si="20">IF(N132="Лист/Плита",H132,ROUNDUP(SUM(((H132*W132)/1000),(((H132*W132)/1000)*0.1),((H132*5)/1000)),1))</f>
        <v>0</v>
      </c>
      <c r="Y132" t="str">
        <f>IF(N132:N253="Лист/Плита","шт.","м.")</f>
        <v>м.</v>
      </c>
    </row>
    <row r="133" spans="1:25" x14ac:dyDescent="0.2">
      <c r="A133">
        <v>130</v>
      </c>
      <c r="H133">
        <f t="shared" ref="H133:H196" si="21">PRODUCT(D133,G133)</f>
        <v>0</v>
      </c>
      <c r="J133" t="str">
        <f t="shared" ref="J133:J196" si="22">IF(N133="Лист/Плита","х"," ")</f>
        <v xml:space="preserve"> </v>
      </c>
      <c r="M133">
        <f>IFERROR(VLOOKUP(L133,Служебная!$B$3:$C$11,2,FALSE),0)</f>
        <v>0</v>
      </c>
      <c r="P133" t="str">
        <f t="shared" si="17"/>
        <v xml:space="preserve"> </v>
      </c>
      <c r="R133" t="str">
        <f t="shared" si="18"/>
        <v xml:space="preserve"> </v>
      </c>
      <c r="T133">
        <f t="shared" si="15"/>
        <v>1</v>
      </c>
      <c r="U133" t="str">
        <f t="shared" si="16"/>
        <v xml:space="preserve"> </v>
      </c>
      <c r="V133" t="str">
        <f t="shared" ref="V133:V196" si="23">IF(N133="Лист/Плита","х"," ")</f>
        <v xml:space="preserve"> </v>
      </c>
      <c r="W133">
        <f t="shared" si="19"/>
        <v>2</v>
      </c>
      <c r="X133">
        <f t="shared" si="20"/>
        <v>0</v>
      </c>
      <c r="Y133" t="str">
        <f>IF(N133:N253="Лист/Плита","шт.","м.")</f>
        <v>м.</v>
      </c>
    </row>
    <row r="134" spans="1:25" x14ac:dyDescent="0.2">
      <c r="A134">
        <v>131</v>
      </c>
      <c r="H134">
        <f t="shared" si="21"/>
        <v>0</v>
      </c>
      <c r="J134" t="str">
        <f t="shared" si="22"/>
        <v xml:space="preserve"> </v>
      </c>
      <c r="M134">
        <f>IFERROR(VLOOKUP(L134,Служебная!$B$3:$C$11,2,FALSE),0)</f>
        <v>0</v>
      </c>
      <c r="P134" t="str">
        <f t="shared" si="17"/>
        <v xml:space="preserve"> </v>
      </c>
      <c r="R134" t="str">
        <f t="shared" si="18"/>
        <v xml:space="preserve"> </v>
      </c>
      <c r="T134">
        <f t="shared" si="15"/>
        <v>1</v>
      </c>
      <c r="U134" t="str">
        <f t="shared" si="16"/>
        <v xml:space="preserve"> </v>
      </c>
      <c r="V134" t="str">
        <f t="shared" si="23"/>
        <v xml:space="preserve"> </v>
      </c>
      <c r="W134">
        <f t="shared" si="19"/>
        <v>2</v>
      </c>
      <c r="X134">
        <f t="shared" si="20"/>
        <v>0</v>
      </c>
      <c r="Y134" t="str">
        <f>IF(N134:N253="Лист/Плита","шт.","м.")</f>
        <v>м.</v>
      </c>
    </row>
    <row r="135" spans="1:25" x14ac:dyDescent="0.2">
      <c r="A135">
        <v>132</v>
      </c>
      <c r="H135">
        <f t="shared" si="21"/>
        <v>0</v>
      </c>
      <c r="J135" t="str">
        <f t="shared" si="22"/>
        <v xml:space="preserve"> </v>
      </c>
      <c r="M135">
        <f>IFERROR(VLOOKUP(L135,Служебная!$B$3:$C$11,2,FALSE),0)</f>
        <v>0</v>
      </c>
      <c r="P135" t="str">
        <f t="shared" si="17"/>
        <v xml:space="preserve"> </v>
      </c>
      <c r="R135" t="str">
        <f t="shared" si="18"/>
        <v xml:space="preserve"> </v>
      </c>
      <c r="T135">
        <f t="shared" si="15"/>
        <v>1</v>
      </c>
      <c r="U135" t="str">
        <f t="shared" si="16"/>
        <v xml:space="preserve"> </v>
      </c>
      <c r="V135" t="str">
        <f t="shared" si="23"/>
        <v xml:space="preserve"> </v>
      </c>
      <c r="W135">
        <f t="shared" si="19"/>
        <v>2</v>
      </c>
      <c r="X135">
        <f t="shared" si="20"/>
        <v>0</v>
      </c>
      <c r="Y135" t="str">
        <f>IF(N135:N253="Лист/Плита","шт.","м.")</f>
        <v>м.</v>
      </c>
    </row>
    <row r="136" spans="1:25" x14ac:dyDescent="0.2">
      <c r="A136">
        <v>133</v>
      </c>
      <c r="H136">
        <f t="shared" si="21"/>
        <v>0</v>
      </c>
      <c r="J136" t="str">
        <f t="shared" si="22"/>
        <v xml:space="preserve"> </v>
      </c>
      <c r="M136">
        <f>IFERROR(VLOOKUP(L136,Служебная!$B$3:$C$11,2,FALSE),0)</f>
        <v>0</v>
      </c>
      <c r="P136" t="str">
        <f t="shared" si="17"/>
        <v xml:space="preserve"> </v>
      </c>
      <c r="R136" t="str">
        <f t="shared" si="18"/>
        <v xml:space="preserve"> </v>
      </c>
      <c r="T136">
        <f t="shared" ref="T136:T199" si="24">IF(OR(N136="Балка/Двутавр",N136="Швеллер"),(_xlfn.IFS(O136*10&lt;=20,1,O136*10&lt;=75,1.5,O136*10&lt;=150,2,O136*10&gt;150,2.5)),(_xlfn.IFS(O136&lt;=20,1,O136&lt;=75,1.5,O136&lt;=150,2,O136&gt;150,2.5)))</f>
        <v>1</v>
      </c>
      <c r="U136" t="str">
        <f t="shared" si="16"/>
        <v xml:space="preserve"> </v>
      </c>
      <c r="V136" t="str">
        <f t="shared" si="23"/>
        <v xml:space="preserve"> </v>
      </c>
      <c r="W136">
        <f t="shared" si="19"/>
        <v>2</v>
      </c>
      <c r="X136">
        <f t="shared" si="20"/>
        <v>0</v>
      </c>
      <c r="Y136" t="str">
        <f>IF(N136:N253="Лист/Плита","шт.","м.")</f>
        <v>м.</v>
      </c>
    </row>
    <row r="137" spans="1:25" x14ac:dyDescent="0.2">
      <c r="A137">
        <v>134</v>
      </c>
      <c r="H137">
        <f t="shared" si="21"/>
        <v>0</v>
      </c>
      <c r="J137" t="str">
        <f t="shared" si="22"/>
        <v xml:space="preserve"> </v>
      </c>
      <c r="M137">
        <f>IFERROR(VLOOKUP(L137,Служебная!$B$3:$C$11,2,FALSE),0)</f>
        <v>0</v>
      </c>
      <c r="P137" t="str">
        <f t="shared" si="17"/>
        <v xml:space="preserve"> </v>
      </c>
      <c r="R137" t="str">
        <f t="shared" si="18"/>
        <v xml:space="preserve"> </v>
      </c>
      <c r="T137">
        <f t="shared" si="24"/>
        <v>1</v>
      </c>
      <c r="U137" t="str">
        <f t="shared" ref="U137:U200" si="25">IF(N137="Лист/Плита",(SUM(I137,T137*2))," ")</f>
        <v xml:space="preserve"> </v>
      </c>
      <c r="V137" t="str">
        <f t="shared" si="23"/>
        <v xml:space="preserve"> </v>
      </c>
      <c r="W137">
        <f t="shared" si="19"/>
        <v>2</v>
      </c>
      <c r="X137">
        <f t="shared" si="20"/>
        <v>0</v>
      </c>
      <c r="Y137" t="str">
        <f>IF(N137:N253="Лист/Плита","шт.","м.")</f>
        <v>м.</v>
      </c>
    </row>
    <row r="138" spans="1:25" x14ac:dyDescent="0.2">
      <c r="A138">
        <v>135</v>
      </c>
      <c r="H138">
        <f t="shared" si="21"/>
        <v>0</v>
      </c>
      <c r="J138" t="str">
        <f t="shared" si="22"/>
        <v xml:space="preserve"> </v>
      </c>
      <c r="M138">
        <f>IFERROR(VLOOKUP(L138,Служебная!$B$3:$C$11,2,FALSE),0)</f>
        <v>0</v>
      </c>
      <c r="P138" t="str">
        <f t="shared" ref="P138:P201" si="26">IF(OR(N138="Труба круглая",N138="Труба профильная"),"х"," ")</f>
        <v xml:space="preserve"> </v>
      </c>
      <c r="R138" t="str">
        <f t="shared" ref="R138:R201" si="27">IF(N138="Труба профильная","х"," ")</f>
        <v xml:space="preserve"> </v>
      </c>
      <c r="T138">
        <f t="shared" si="24"/>
        <v>1</v>
      </c>
      <c r="U138" t="str">
        <f t="shared" si="25"/>
        <v xml:space="preserve"> </v>
      </c>
      <c r="V138" t="str">
        <f t="shared" si="23"/>
        <v xml:space="preserve"> </v>
      </c>
      <c r="W138">
        <f t="shared" si="19"/>
        <v>2</v>
      </c>
      <c r="X138">
        <f t="shared" si="20"/>
        <v>0</v>
      </c>
      <c r="Y138" t="str">
        <f>IF(N138:N253="Лист/Плита","шт.","м.")</f>
        <v>м.</v>
      </c>
    </row>
    <row r="139" spans="1:25" x14ac:dyDescent="0.2">
      <c r="A139">
        <v>136</v>
      </c>
      <c r="H139">
        <f t="shared" si="21"/>
        <v>0</v>
      </c>
      <c r="J139" t="str">
        <f t="shared" si="22"/>
        <v xml:space="preserve"> </v>
      </c>
      <c r="M139">
        <f>IFERROR(VLOOKUP(L139,Служебная!$B$3:$C$11,2,FALSE),0)</f>
        <v>0</v>
      </c>
      <c r="P139" t="str">
        <f t="shared" si="26"/>
        <v xml:space="preserve"> </v>
      </c>
      <c r="R139" t="str">
        <f t="shared" si="27"/>
        <v xml:space="preserve"> </v>
      </c>
      <c r="T139">
        <f t="shared" si="24"/>
        <v>1</v>
      </c>
      <c r="U139" t="str">
        <f t="shared" si="25"/>
        <v xml:space="preserve"> </v>
      </c>
      <c r="V139" t="str">
        <f t="shared" si="23"/>
        <v xml:space="preserve"> </v>
      </c>
      <c r="W139">
        <f t="shared" si="19"/>
        <v>2</v>
      </c>
      <c r="X139">
        <f t="shared" si="20"/>
        <v>0</v>
      </c>
      <c r="Y139" t="str">
        <f>IF(N139:N253="Лист/Плита","шт.","м.")</f>
        <v>м.</v>
      </c>
    </row>
    <row r="140" spans="1:25" x14ac:dyDescent="0.2">
      <c r="A140">
        <v>137</v>
      </c>
      <c r="H140">
        <f t="shared" si="21"/>
        <v>0</v>
      </c>
      <c r="J140" t="str">
        <f t="shared" si="22"/>
        <v xml:space="preserve"> </v>
      </c>
      <c r="M140">
        <f>IFERROR(VLOOKUP(L140,Служебная!$B$3:$C$11,2,FALSE),0)</f>
        <v>0</v>
      </c>
      <c r="P140" t="str">
        <f t="shared" si="26"/>
        <v xml:space="preserve"> </v>
      </c>
      <c r="R140" t="str">
        <f t="shared" si="27"/>
        <v xml:space="preserve"> </v>
      </c>
      <c r="T140">
        <f t="shared" si="24"/>
        <v>1</v>
      </c>
      <c r="U140" t="str">
        <f t="shared" si="25"/>
        <v xml:space="preserve"> </v>
      </c>
      <c r="V140" t="str">
        <f t="shared" si="23"/>
        <v xml:space="preserve"> </v>
      </c>
      <c r="W140">
        <f t="shared" si="19"/>
        <v>2</v>
      </c>
      <c r="X140">
        <f t="shared" si="20"/>
        <v>0</v>
      </c>
      <c r="Y140" t="str">
        <f>IF(N140:N253="Лист/Плита","шт.","м.")</f>
        <v>м.</v>
      </c>
    </row>
    <row r="141" spans="1:25" x14ac:dyDescent="0.2">
      <c r="A141">
        <v>138</v>
      </c>
      <c r="H141">
        <f t="shared" si="21"/>
        <v>0</v>
      </c>
      <c r="J141" t="str">
        <f t="shared" si="22"/>
        <v xml:space="preserve"> </v>
      </c>
      <c r="M141">
        <f>IFERROR(VLOOKUP(L141,Служебная!$B$3:$C$11,2,FALSE),0)</f>
        <v>0</v>
      </c>
      <c r="P141" t="str">
        <f t="shared" si="26"/>
        <v xml:space="preserve"> </v>
      </c>
      <c r="R141" t="str">
        <f t="shared" si="27"/>
        <v xml:space="preserve"> </v>
      </c>
      <c r="T141">
        <f t="shared" si="24"/>
        <v>1</v>
      </c>
      <c r="U141" t="str">
        <f t="shared" si="25"/>
        <v xml:space="preserve"> </v>
      </c>
      <c r="V141" t="str">
        <f t="shared" si="23"/>
        <v xml:space="preserve"> </v>
      </c>
      <c r="W141">
        <f t="shared" si="19"/>
        <v>2</v>
      </c>
      <c r="X141">
        <f t="shared" si="20"/>
        <v>0</v>
      </c>
      <c r="Y141" t="str">
        <f>IF(N141:N253="Лист/Плита","шт.","м.")</f>
        <v>м.</v>
      </c>
    </row>
    <row r="142" spans="1:25" x14ac:dyDescent="0.2">
      <c r="A142">
        <v>139</v>
      </c>
      <c r="H142">
        <f t="shared" si="21"/>
        <v>0</v>
      </c>
      <c r="J142" t="str">
        <f t="shared" si="22"/>
        <v xml:space="preserve"> </v>
      </c>
      <c r="M142">
        <f>IFERROR(VLOOKUP(L142,Служебная!$B$3:$C$11,2,FALSE),0)</f>
        <v>0</v>
      </c>
      <c r="P142" t="str">
        <f t="shared" si="26"/>
        <v xml:space="preserve"> </v>
      </c>
      <c r="R142" t="str">
        <f t="shared" si="27"/>
        <v xml:space="preserve"> </v>
      </c>
      <c r="T142">
        <f t="shared" si="24"/>
        <v>1</v>
      </c>
      <c r="U142" t="str">
        <f t="shared" si="25"/>
        <v xml:space="preserve"> </v>
      </c>
      <c r="V142" t="str">
        <f t="shared" si="23"/>
        <v xml:space="preserve"> </v>
      </c>
      <c r="W142">
        <f t="shared" si="19"/>
        <v>2</v>
      </c>
      <c r="X142">
        <f t="shared" si="20"/>
        <v>0</v>
      </c>
      <c r="Y142" t="str">
        <f>IF(N142:N253="Лист/Плита","шт.","м.")</f>
        <v>м.</v>
      </c>
    </row>
    <row r="143" spans="1:25" x14ac:dyDescent="0.2">
      <c r="A143">
        <v>140</v>
      </c>
      <c r="H143">
        <f t="shared" si="21"/>
        <v>0</v>
      </c>
      <c r="J143" t="str">
        <f t="shared" si="22"/>
        <v xml:space="preserve"> </v>
      </c>
      <c r="M143">
        <f>IFERROR(VLOOKUP(L143,Служебная!$B$3:$C$11,2,FALSE),0)</f>
        <v>0</v>
      </c>
      <c r="P143" t="str">
        <f t="shared" si="26"/>
        <v xml:space="preserve"> </v>
      </c>
      <c r="R143" t="str">
        <f t="shared" si="27"/>
        <v xml:space="preserve"> </v>
      </c>
      <c r="T143">
        <f t="shared" si="24"/>
        <v>1</v>
      </c>
      <c r="U143" t="str">
        <f t="shared" si="25"/>
        <v xml:space="preserve"> </v>
      </c>
      <c r="V143" t="str">
        <f t="shared" si="23"/>
        <v xml:space="preserve"> </v>
      </c>
      <c r="W143">
        <f t="shared" si="19"/>
        <v>2</v>
      </c>
      <c r="X143">
        <f t="shared" si="20"/>
        <v>0</v>
      </c>
      <c r="Y143" t="str">
        <f>IF(N143:N253="Лист/Плита","шт.","м.")</f>
        <v>м.</v>
      </c>
    </row>
    <row r="144" spans="1:25" x14ac:dyDescent="0.2">
      <c r="A144">
        <v>141</v>
      </c>
      <c r="H144">
        <f t="shared" si="21"/>
        <v>0</v>
      </c>
      <c r="J144" t="str">
        <f t="shared" si="22"/>
        <v xml:space="preserve"> </v>
      </c>
      <c r="M144">
        <f>IFERROR(VLOOKUP(L144,Служебная!$B$3:$C$11,2,FALSE),0)</f>
        <v>0</v>
      </c>
      <c r="P144" t="str">
        <f t="shared" si="26"/>
        <v xml:space="preserve"> </v>
      </c>
      <c r="R144" t="str">
        <f t="shared" si="27"/>
        <v xml:space="preserve"> </v>
      </c>
      <c r="T144">
        <f t="shared" si="24"/>
        <v>1</v>
      </c>
      <c r="U144" t="str">
        <f t="shared" si="25"/>
        <v xml:space="preserve"> </v>
      </c>
      <c r="V144" t="str">
        <f t="shared" si="23"/>
        <v xml:space="preserve"> </v>
      </c>
      <c r="W144">
        <f t="shared" si="19"/>
        <v>2</v>
      </c>
      <c r="X144">
        <f t="shared" si="20"/>
        <v>0</v>
      </c>
      <c r="Y144" t="str">
        <f>IF(N144:N253="Лист/Плита","шт.","м.")</f>
        <v>м.</v>
      </c>
    </row>
    <row r="145" spans="1:25" x14ac:dyDescent="0.2">
      <c r="A145">
        <v>142</v>
      </c>
      <c r="H145">
        <f t="shared" si="21"/>
        <v>0</v>
      </c>
      <c r="J145" t="str">
        <f t="shared" si="22"/>
        <v xml:space="preserve"> </v>
      </c>
      <c r="M145">
        <f>IFERROR(VLOOKUP(L145,Служебная!$B$3:$C$11,2,FALSE),0)</f>
        <v>0</v>
      </c>
      <c r="P145" t="str">
        <f t="shared" si="26"/>
        <v xml:space="preserve"> </v>
      </c>
      <c r="R145" t="str">
        <f t="shared" si="27"/>
        <v xml:space="preserve"> </v>
      </c>
      <c r="T145">
        <f t="shared" si="24"/>
        <v>1</v>
      </c>
      <c r="U145" t="str">
        <f t="shared" si="25"/>
        <v xml:space="preserve"> </v>
      </c>
      <c r="V145" t="str">
        <f t="shared" si="23"/>
        <v xml:space="preserve"> </v>
      </c>
      <c r="W145">
        <f t="shared" si="19"/>
        <v>2</v>
      </c>
      <c r="X145">
        <f t="shared" si="20"/>
        <v>0</v>
      </c>
      <c r="Y145" t="str">
        <f>IF(N145:N253="Лист/Плита","шт.","м.")</f>
        <v>м.</v>
      </c>
    </row>
    <row r="146" spans="1:25" x14ac:dyDescent="0.2">
      <c r="A146">
        <v>143</v>
      </c>
      <c r="H146">
        <f t="shared" si="21"/>
        <v>0</v>
      </c>
      <c r="J146" t="str">
        <f t="shared" si="22"/>
        <v xml:space="preserve"> </v>
      </c>
      <c r="M146">
        <f>IFERROR(VLOOKUP(L146,Служебная!$B$3:$C$11,2,FALSE),0)</f>
        <v>0</v>
      </c>
      <c r="P146" t="str">
        <f t="shared" si="26"/>
        <v xml:space="preserve"> </v>
      </c>
      <c r="R146" t="str">
        <f t="shared" si="27"/>
        <v xml:space="preserve"> </v>
      </c>
      <c r="T146">
        <f t="shared" si="24"/>
        <v>1</v>
      </c>
      <c r="U146" t="str">
        <f t="shared" si="25"/>
        <v xml:space="preserve"> </v>
      </c>
      <c r="V146" t="str">
        <f t="shared" si="23"/>
        <v xml:space="preserve"> </v>
      </c>
      <c r="W146">
        <f t="shared" si="19"/>
        <v>2</v>
      </c>
      <c r="X146">
        <f t="shared" si="20"/>
        <v>0</v>
      </c>
      <c r="Y146" t="str">
        <f>IF(N146:N253="Лист/Плита","шт.","м.")</f>
        <v>м.</v>
      </c>
    </row>
    <row r="147" spans="1:25" x14ac:dyDescent="0.2">
      <c r="A147">
        <v>144</v>
      </c>
      <c r="H147">
        <f t="shared" si="21"/>
        <v>0</v>
      </c>
      <c r="J147" t="str">
        <f t="shared" si="22"/>
        <v xml:space="preserve"> </v>
      </c>
      <c r="M147">
        <f>IFERROR(VLOOKUP(L147,Служебная!$B$3:$C$11,2,FALSE),0)</f>
        <v>0</v>
      </c>
      <c r="P147" t="str">
        <f t="shared" si="26"/>
        <v xml:space="preserve"> </v>
      </c>
      <c r="R147" t="str">
        <f t="shared" si="27"/>
        <v xml:space="preserve"> </v>
      </c>
      <c r="T147">
        <f t="shared" si="24"/>
        <v>1</v>
      </c>
      <c r="U147" t="str">
        <f t="shared" si="25"/>
        <v xml:space="preserve"> </v>
      </c>
      <c r="V147" t="str">
        <f t="shared" si="23"/>
        <v xml:space="preserve"> </v>
      </c>
      <c r="W147">
        <f t="shared" si="19"/>
        <v>2</v>
      </c>
      <c r="X147">
        <f t="shared" si="20"/>
        <v>0</v>
      </c>
      <c r="Y147" t="str">
        <f>IF(N147:N253="Лист/Плита","шт.","м.")</f>
        <v>м.</v>
      </c>
    </row>
    <row r="148" spans="1:25" x14ac:dyDescent="0.2">
      <c r="A148">
        <v>145</v>
      </c>
      <c r="H148">
        <f t="shared" si="21"/>
        <v>0</v>
      </c>
      <c r="J148" t="str">
        <f t="shared" si="22"/>
        <v xml:space="preserve"> </v>
      </c>
      <c r="M148">
        <f>IFERROR(VLOOKUP(L148,Служебная!$B$3:$C$11,2,FALSE),0)</f>
        <v>0</v>
      </c>
      <c r="P148" t="str">
        <f t="shared" si="26"/>
        <v xml:space="preserve"> </v>
      </c>
      <c r="R148" t="str">
        <f t="shared" si="27"/>
        <v xml:space="preserve"> </v>
      </c>
      <c r="T148">
        <f t="shared" si="24"/>
        <v>1</v>
      </c>
      <c r="U148" t="str">
        <f t="shared" si="25"/>
        <v xml:space="preserve"> </v>
      </c>
      <c r="V148" t="str">
        <f t="shared" si="23"/>
        <v xml:space="preserve"> </v>
      </c>
      <c r="W148">
        <f t="shared" si="19"/>
        <v>2</v>
      </c>
      <c r="X148">
        <f t="shared" si="20"/>
        <v>0</v>
      </c>
      <c r="Y148" t="str">
        <f>IF(N148:N253="Лист/Плита","шт.","м.")</f>
        <v>м.</v>
      </c>
    </row>
    <row r="149" spans="1:25" x14ac:dyDescent="0.2">
      <c r="A149">
        <v>146</v>
      </c>
      <c r="H149">
        <f t="shared" si="21"/>
        <v>0</v>
      </c>
      <c r="J149" t="str">
        <f t="shared" si="22"/>
        <v xml:space="preserve"> </v>
      </c>
      <c r="M149">
        <f>IFERROR(VLOOKUP(L149,Служебная!$B$3:$C$11,2,FALSE),0)</f>
        <v>0</v>
      </c>
      <c r="P149" t="str">
        <f t="shared" si="26"/>
        <v xml:space="preserve"> </v>
      </c>
      <c r="R149" t="str">
        <f t="shared" si="27"/>
        <v xml:space="preserve"> </v>
      </c>
      <c r="T149">
        <f t="shared" si="24"/>
        <v>1</v>
      </c>
      <c r="U149" t="str">
        <f t="shared" si="25"/>
        <v xml:space="preserve"> </v>
      </c>
      <c r="V149" t="str">
        <f t="shared" si="23"/>
        <v xml:space="preserve"> </v>
      </c>
      <c r="W149">
        <f t="shared" si="19"/>
        <v>2</v>
      </c>
      <c r="X149">
        <f t="shared" si="20"/>
        <v>0</v>
      </c>
      <c r="Y149" t="str">
        <f>IF(N149:N253="Лист/Плита","шт.","м.")</f>
        <v>м.</v>
      </c>
    </row>
    <row r="150" spans="1:25" x14ac:dyDescent="0.2">
      <c r="A150">
        <v>147</v>
      </c>
      <c r="H150">
        <f t="shared" si="21"/>
        <v>0</v>
      </c>
      <c r="J150" t="str">
        <f t="shared" si="22"/>
        <v xml:space="preserve"> </v>
      </c>
      <c r="M150">
        <f>IFERROR(VLOOKUP(L150,Служебная!$B$3:$C$11,2,FALSE),0)</f>
        <v>0</v>
      </c>
      <c r="P150" t="str">
        <f t="shared" si="26"/>
        <v xml:space="preserve"> </v>
      </c>
      <c r="R150" t="str">
        <f t="shared" si="27"/>
        <v xml:space="preserve"> </v>
      </c>
      <c r="T150">
        <f t="shared" si="24"/>
        <v>1</v>
      </c>
      <c r="U150" t="str">
        <f t="shared" si="25"/>
        <v xml:space="preserve"> </v>
      </c>
      <c r="V150" t="str">
        <f t="shared" si="23"/>
        <v xml:space="preserve"> </v>
      </c>
      <c r="W150">
        <f t="shared" si="19"/>
        <v>2</v>
      </c>
      <c r="X150">
        <f t="shared" si="20"/>
        <v>0</v>
      </c>
      <c r="Y150" t="str">
        <f>IF(N150:N253="Лист/Плита","шт.","м.")</f>
        <v>м.</v>
      </c>
    </row>
    <row r="151" spans="1:25" x14ac:dyDescent="0.2">
      <c r="A151">
        <v>148</v>
      </c>
      <c r="H151">
        <f t="shared" si="21"/>
        <v>0</v>
      </c>
      <c r="J151" t="str">
        <f t="shared" si="22"/>
        <v xml:space="preserve"> </v>
      </c>
      <c r="M151">
        <f>IFERROR(VLOOKUP(L151,Служебная!$B$3:$C$11,2,FALSE),0)</f>
        <v>0</v>
      </c>
      <c r="P151" t="str">
        <f t="shared" si="26"/>
        <v xml:space="preserve"> </v>
      </c>
      <c r="R151" t="str">
        <f t="shared" si="27"/>
        <v xml:space="preserve"> </v>
      </c>
      <c r="T151">
        <f t="shared" si="24"/>
        <v>1</v>
      </c>
      <c r="U151" t="str">
        <f t="shared" si="25"/>
        <v xml:space="preserve"> </v>
      </c>
      <c r="V151" t="str">
        <f t="shared" si="23"/>
        <v xml:space="preserve"> </v>
      </c>
      <c r="W151">
        <f t="shared" si="19"/>
        <v>2</v>
      </c>
      <c r="X151">
        <f t="shared" si="20"/>
        <v>0</v>
      </c>
      <c r="Y151" t="str">
        <f>IF(N151:N253="Лист/Плита","шт.","м.")</f>
        <v>м.</v>
      </c>
    </row>
    <row r="152" spans="1:25" x14ac:dyDescent="0.2">
      <c r="A152">
        <v>149</v>
      </c>
      <c r="H152">
        <f t="shared" si="21"/>
        <v>0</v>
      </c>
      <c r="J152" t="str">
        <f t="shared" si="22"/>
        <v xml:space="preserve"> </v>
      </c>
      <c r="M152">
        <f>IFERROR(VLOOKUP(L152,Служебная!$B$3:$C$11,2,FALSE),0)</f>
        <v>0</v>
      </c>
      <c r="P152" t="str">
        <f t="shared" si="26"/>
        <v xml:space="preserve"> </v>
      </c>
      <c r="R152" t="str">
        <f t="shared" si="27"/>
        <v xml:space="preserve"> </v>
      </c>
      <c r="T152">
        <f t="shared" si="24"/>
        <v>1</v>
      </c>
      <c r="U152" t="str">
        <f t="shared" si="25"/>
        <v xml:space="preserve"> </v>
      </c>
      <c r="V152" t="str">
        <f t="shared" si="23"/>
        <v xml:space="preserve"> </v>
      </c>
      <c r="W152">
        <f t="shared" si="19"/>
        <v>2</v>
      </c>
      <c r="X152">
        <f t="shared" si="20"/>
        <v>0</v>
      </c>
      <c r="Y152" t="str">
        <f>IF(N152:N253="Лист/Плита","шт.","м.")</f>
        <v>м.</v>
      </c>
    </row>
    <row r="153" spans="1:25" x14ac:dyDescent="0.2">
      <c r="A153">
        <v>150</v>
      </c>
      <c r="H153">
        <f t="shared" si="21"/>
        <v>0</v>
      </c>
      <c r="J153" t="str">
        <f t="shared" si="22"/>
        <v xml:space="preserve"> </v>
      </c>
      <c r="M153">
        <f>IFERROR(VLOOKUP(L153,Служебная!$B$3:$C$11,2,FALSE),0)</f>
        <v>0</v>
      </c>
      <c r="P153" t="str">
        <f t="shared" si="26"/>
        <v xml:space="preserve"> </v>
      </c>
      <c r="R153" t="str">
        <f t="shared" si="27"/>
        <v xml:space="preserve"> </v>
      </c>
      <c r="T153">
        <f t="shared" si="24"/>
        <v>1</v>
      </c>
      <c r="U153" t="str">
        <f t="shared" si="25"/>
        <v xml:space="preserve"> </v>
      </c>
      <c r="V153" t="str">
        <f t="shared" si="23"/>
        <v xml:space="preserve"> </v>
      </c>
      <c r="W153">
        <f t="shared" si="19"/>
        <v>2</v>
      </c>
      <c r="X153">
        <f t="shared" si="20"/>
        <v>0</v>
      </c>
      <c r="Y153" t="str">
        <f>IF(N153:N253="Лист/Плита","шт.","м.")</f>
        <v>м.</v>
      </c>
    </row>
    <row r="154" spans="1:25" x14ac:dyDescent="0.2">
      <c r="A154">
        <v>151</v>
      </c>
      <c r="H154">
        <f t="shared" si="21"/>
        <v>0</v>
      </c>
      <c r="J154" t="str">
        <f t="shared" si="22"/>
        <v xml:space="preserve"> </v>
      </c>
      <c r="M154">
        <f>IFERROR(VLOOKUP(L154,Служебная!$B$3:$C$11,2,FALSE),0)</f>
        <v>0</v>
      </c>
      <c r="P154" t="str">
        <f t="shared" si="26"/>
        <v xml:space="preserve"> </v>
      </c>
      <c r="R154" t="str">
        <f t="shared" si="27"/>
        <v xml:space="preserve"> </v>
      </c>
      <c r="T154">
        <f t="shared" si="24"/>
        <v>1</v>
      </c>
      <c r="U154" t="str">
        <f t="shared" si="25"/>
        <v xml:space="preserve"> </v>
      </c>
      <c r="V154" t="str">
        <f t="shared" si="23"/>
        <v xml:space="preserve"> </v>
      </c>
      <c r="W154">
        <f t="shared" si="19"/>
        <v>2</v>
      </c>
      <c r="X154">
        <f t="shared" si="20"/>
        <v>0</v>
      </c>
      <c r="Y154" t="str">
        <f>IF(N154:N253="Лист/Плита","шт.","м.")</f>
        <v>м.</v>
      </c>
    </row>
    <row r="155" spans="1:25" x14ac:dyDescent="0.2">
      <c r="A155">
        <v>152</v>
      </c>
      <c r="H155">
        <f t="shared" si="21"/>
        <v>0</v>
      </c>
      <c r="J155" t="str">
        <f t="shared" si="22"/>
        <v xml:space="preserve"> </v>
      </c>
      <c r="M155">
        <f>IFERROR(VLOOKUP(L155,Служебная!$B$3:$C$11,2,FALSE),0)</f>
        <v>0</v>
      </c>
      <c r="P155" t="str">
        <f t="shared" si="26"/>
        <v xml:space="preserve"> </v>
      </c>
      <c r="R155" t="str">
        <f t="shared" si="27"/>
        <v xml:space="preserve"> </v>
      </c>
      <c r="T155">
        <f t="shared" si="24"/>
        <v>1</v>
      </c>
      <c r="U155" t="str">
        <f t="shared" si="25"/>
        <v xml:space="preserve"> </v>
      </c>
      <c r="V155" t="str">
        <f t="shared" si="23"/>
        <v xml:space="preserve"> </v>
      </c>
      <c r="W155">
        <f t="shared" si="19"/>
        <v>2</v>
      </c>
      <c r="X155">
        <f t="shared" si="20"/>
        <v>0</v>
      </c>
      <c r="Y155" t="str">
        <f>IF(N155:N253="Лист/Плита","шт.","м.")</f>
        <v>м.</v>
      </c>
    </row>
    <row r="156" spans="1:25" x14ac:dyDescent="0.2">
      <c r="A156">
        <v>153</v>
      </c>
      <c r="H156">
        <f t="shared" si="21"/>
        <v>0</v>
      </c>
      <c r="J156" t="str">
        <f t="shared" si="22"/>
        <v xml:space="preserve"> </v>
      </c>
      <c r="M156">
        <f>IFERROR(VLOOKUP(L156,Служебная!$B$3:$C$11,2,FALSE),0)</f>
        <v>0</v>
      </c>
      <c r="P156" t="str">
        <f t="shared" si="26"/>
        <v xml:space="preserve"> </v>
      </c>
      <c r="R156" t="str">
        <f t="shared" si="27"/>
        <v xml:space="preserve"> </v>
      </c>
      <c r="T156">
        <f t="shared" si="24"/>
        <v>1</v>
      </c>
      <c r="U156" t="str">
        <f t="shared" si="25"/>
        <v xml:space="preserve"> </v>
      </c>
      <c r="V156" t="str">
        <f t="shared" si="23"/>
        <v xml:space="preserve"> </v>
      </c>
      <c r="W156">
        <f t="shared" si="19"/>
        <v>2</v>
      </c>
      <c r="X156">
        <f t="shared" si="20"/>
        <v>0</v>
      </c>
      <c r="Y156" t="str">
        <f>IF(N156:N253="Лист/Плита","шт.","м.")</f>
        <v>м.</v>
      </c>
    </row>
    <row r="157" spans="1:25" x14ac:dyDescent="0.2">
      <c r="A157">
        <v>154</v>
      </c>
      <c r="H157">
        <f t="shared" si="21"/>
        <v>0</v>
      </c>
      <c r="J157" t="str">
        <f t="shared" si="22"/>
        <v xml:space="preserve"> </v>
      </c>
      <c r="M157">
        <f>IFERROR(VLOOKUP(L157,Служебная!$B$3:$C$11,2,FALSE),0)</f>
        <v>0</v>
      </c>
      <c r="P157" t="str">
        <f t="shared" si="26"/>
        <v xml:space="preserve"> </v>
      </c>
      <c r="R157" t="str">
        <f t="shared" si="27"/>
        <v xml:space="preserve"> </v>
      </c>
      <c r="T157">
        <f t="shared" si="24"/>
        <v>1</v>
      </c>
      <c r="U157" t="str">
        <f t="shared" si="25"/>
        <v xml:space="preserve"> </v>
      </c>
      <c r="V157" t="str">
        <f t="shared" si="23"/>
        <v xml:space="preserve"> </v>
      </c>
      <c r="W157">
        <f t="shared" si="19"/>
        <v>2</v>
      </c>
      <c r="X157">
        <f t="shared" si="20"/>
        <v>0</v>
      </c>
      <c r="Y157" t="str">
        <f>IF(N157:N253="Лист/Плита","шт.","м.")</f>
        <v>м.</v>
      </c>
    </row>
    <row r="158" spans="1:25" x14ac:dyDescent="0.2">
      <c r="A158">
        <v>155</v>
      </c>
      <c r="H158">
        <f t="shared" si="21"/>
        <v>0</v>
      </c>
      <c r="J158" t="str">
        <f t="shared" si="22"/>
        <v xml:space="preserve"> </v>
      </c>
      <c r="M158">
        <f>IFERROR(VLOOKUP(L158,Служебная!$B$3:$C$11,2,FALSE),0)</f>
        <v>0</v>
      </c>
      <c r="P158" t="str">
        <f t="shared" si="26"/>
        <v xml:space="preserve"> </v>
      </c>
      <c r="R158" t="str">
        <f t="shared" si="27"/>
        <v xml:space="preserve"> </v>
      </c>
      <c r="T158">
        <f t="shared" si="24"/>
        <v>1</v>
      </c>
      <c r="U158" t="str">
        <f t="shared" si="25"/>
        <v xml:space="preserve"> </v>
      </c>
      <c r="V158" t="str">
        <f t="shared" si="23"/>
        <v xml:space="preserve"> </v>
      </c>
      <c r="W158">
        <f t="shared" si="19"/>
        <v>2</v>
      </c>
      <c r="X158">
        <f t="shared" si="20"/>
        <v>0</v>
      </c>
      <c r="Y158" t="str">
        <f>IF(N158:N253="Лист/Плита","шт.","м.")</f>
        <v>м.</v>
      </c>
    </row>
    <row r="159" spans="1:25" x14ac:dyDescent="0.2">
      <c r="A159">
        <v>156</v>
      </c>
      <c r="H159">
        <f t="shared" si="21"/>
        <v>0</v>
      </c>
      <c r="J159" t="str">
        <f t="shared" si="22"/>
        <v xml:space="preserve"> </v>
      </c>
      <c r="M159">
        <f>IFERROR(VLOOKUP(L159,Служебная!$B$3:$C$11,2,FALSE),0)</f>
        <v>0</v>
      </c>
      <c r="P159" t="str">
        <f t="shared" si="26"/>
        <v xml:space="preserve"> </v>
      </c>
      <c r="R159" t="str">
        <f t="shared" si="27"/>
        <v xml:space="preserve"> </v>
      </c>
      <c r="T159">
        <f t="shared" si="24"/>
        <v>1</v>
      </c>
      <c r="U159" t="str">
        <f t="shared" si="25"/>
        <v xml:space="preserve"> </v>
      </c>
      <c r="V159" t="str">
        <f t="shared" si="23"/>
        <v xml:space="preserve"> </v>
      </c>
      <c r="W159">
        <f t="shared" si="19"/>
        <v>2</v>
      </c>
      <c r="X159">
        <f t="shared" si="20"/>
        <v>0</v>
      </c>
      <c r="Y159" t="str">
        <f>IF(N159:N253="Лист/Плита","шт.","м.")</f>
        <v>м.</v>
      </c>
    </row>
    <row r="160" spans="1:25" x14ac:dyDescent="0.2">
      <c r="A160">
        <v>157</v>
      </c>
      <c r="H160">
        <f t="shared" si="21"/>
        <v>0</v>
      </c>
      <c r="J160" t="str">
        <f t="shared" si="22"/>
        <v xml:space="preserve"> </v>
      </c>
      <c r="M160">
        <f>IFERROR(VLOOKUP(L160,Служебная!$B$3:$C$11,2,FALSE),0)</f>
        <v>0</v>
      </c>
      <c r="P160" t="str">
        <f t="shared" si="26"/>
        <v xml:space="preserve"> </v>
      </c>
      <c r="R160" t="str">
        <f t="shared" si="27"/>
        <v xml:space="preserve"> </v>
      </c>
      <c r="T160">
        <f t="shared" si="24"/>
        <v>1</v>
      </c>
      <c r="U160" t="str">
        <f t="shared" si="25"/>
        <v xml:space="preserve"> </v>
      </c>
      <c r="V160" t="str">
        <f t="shared" si="23"/>
        <v xml:space="preserve"> </v>
      </c>
      <c r="W160">
        <f t="shared" si="19"/>
        <v>2</v>
      </c>
      <c r="X160">
        <f t="shared" si="20"/>
        <v>0</v>
      </c>
      <c r="Y160" t="str">
        <f>IF(N160:N253="Лист/Плита","шт.","м.")</f>
        <v>м.</v>
      </c>
    </row>
    <row r="161" spans="1:25" x14ac:dyDescent="0.2">
      <c r="A161">
        <v>158</v>
      </c>
      <c r="H161">
        <f t="shared" si="21"/>
        <v>0</v>
      </c>
      <c r="J161" t="str">
        <f t="shared" si="22"/>
        <v xml:space="preserve"> </v>
      </c>
      <c r="M161">
        <f>IFERROR(VLOOKUP(L161,Служебная!$B$3:$C$11,2,FALSE),0)</f>
        <v>0</v>
      </c>
      <c r="P161" t="str">
        <f t="shared" si="26"/>
        <v xml:space="preserve"> </v>
      </c>
      <c r="R161" t="str">
        <f t="shared" si="27"/>
        <v xml:space="preserve"> </v>
      </c>
      <c r="T161">
        <f t="shared" si="24"/>
        <v>1</v>
      </c>
      <c r="U161" t="str">
        <f t="shared" si="25"/>
        <v xml:space="preserve"> </v>
      </c>
      <c r="V161" t="str">
        <f t="shared" si="23"/>
        <v xml:space="preserve"> </v>
      </c>
      <c r="W161">
        <f t="shared" si="19"/>
        <v>2</v>
      </c>
      <c r="X161">
        <f t="shared" si="20"/>
        <v>0</v>
      </c>
      <c r="Y161" t="str">
        <f>IF(N161:N253="Лист/Плита","шт.","м.")</f>
        <v>м.</v>
      </c>
    </row>
    <row r="162" spans="1:25" x14ac:dyDescent="0.2">
      <c r="A162">
        <v>159</v>
      </c>
      <c r="H162">
        <f t="shared" si="21"/>
        <v>0</v>
      </c>
      <c r="J162" t="str">
        <f t="shared" si="22"/>
        <v xml:space="preserve"> </v>
      </c>
      <c r="M162">
        <f>IFERROR(VLOOKUP(L162,Служебная!$B$3:$C$11,2,FALSE),0)</f>
        <v>0</v>
      </c>
      <c r="P162" t="str">
        <f t="shared" si="26"/>
        <v xml:space="preserve"> </v>
      </c>
      <c r="R162" t="str">
        <f t="shared" si="27"/>
        <v xml:space="preserve"> </v>
      </c>
      <c r="T162">
        <f t="shared" si="24"/>
        <v>1</v>
      </c>
      <c r="U162" t="str">
        <f t="shared" si="25"/>
        <v xml:space="preserve"> </v>
      </c>
      <c r="V162" t="str">
        <f t="shared" si="23"/>
        <v xml:space="preserve"> </v>
      </c>
      <c r="W162">
        <f t="shared" si="19"/>
        <v>2</v>
      </c>
      <c r="X162">
        <f t="shared" si="20"/>
        <v>0</v>
      </c>
      <c r="Y162" t="str">
        <f>IF(N162:N253="Лист/Плита","шт.","м.")</f>
        <v>м.</v>
      </c>
    </row>
    <row r="163" spans="1:25" x14ac:dyDescent="0.2">
      <c r="A163">
        <v>160</v>
      </c>
      <c r="H163">
        <f t="shared" si="21"/>
        <v>0</v>
      </c>
      <c r="J163" t="str">
        <f t="shared" si="22"/>
        <v xml:space="preserve"> </v>
      </c>
      <c r="M163">
        <f>IFERROR(VLOOKUP(L163,Служебная!$B$3:$C$11,2,FALSE),0)</f>
        <v>0</v>
      </c>
      <c r="P163" t="str">
        <f t="shared" si="26"/>
        <v xml:space="preserve"> </v>
      </c>
      <c r="R163" t="str">
        <f t="shared" si="27"/>
        <v xml:space="preserve"> </v>
      </c>
      <c r="T163">
        <f t="shared" si="24"/>
        <v>1</v>
      </c>
      <c r="U163" t="str">
        <f t="shared" si="25"/>
        <v xml:space="preserve"> </v>
      </c>
      <c r="V163" t="str">
        <f t="shared" si="23"/>
        <v xml:space="preserve"> </v>
      </c>
      <c r="W163">
        <f t="shared" si="19"/>
        <v>2</v>
      </c>
      <c r="X163">
        <f t="shared" si="20"/>
        <v>0</v>
      </c>
      <c r="Y163" t="str">
        <f>IF(N163:N253="Лист/Плита","шт.","м.")</f>
        <v>м.</v>
      </c>
    </row>
    <row r="164" spans="1:25" x14ac:dyDescent="0.2">
      <c r="A164">
        <v>161</v>
      </c>
      <c r="H164">
        <f t="shared" si="21"/>
        <v>0</v>
      </c>
      <c r="J164" t="str">
        <f t="shared" si="22"/>
        <v xml:space="preserve"> </v>
      </c>
      <c r="M164">
        <f>IFERROR(VLOOKUP(L164,Служебная!$B$3:$C$11,2,FALSE),0)</f>
        <v>0</v>
      </c>
      <c r="P164" t="str">
        <f t="shared" si="26"/>
        <v xml:space="preserve"> </v>
      </c>
      <c r="R164" t="str">
        <f t="shared" si="27"/>
        <v xml:space="preserve"> </v>
      </c>
      <c r="T164">
        <f t="shared" si="24"/>
        <v>1</v>
      </c>
      <c r="U164" t="str">
        <f t="shared" si="25"/>
        <v xml:space="preserve"> </v>
      </c>
      <c r="V164" t="str">
        <f t="shared" si="23"/>
        <v xml:space="preserve"> </v>
      </c>
      <c r="W164">
        <f t="shared" si="19"/>
        <v>2</v>
      </c>
      <c r="X164">
        <f t="shared" si="20"/>
        <v>0</v>
      </c>
      <c r="Y164" t="str">
        <f>IF(N164:N253="Лист/Плита","шт.","м.")</f>
        <v>м.</v>
      </c>
    </row>
    <row r="165" spans="1:25" x14ac:dyDescent="0.2">
      <c r="A165">
        <v>162</v>
      </c>
      <c r="H165">
        <f t="shared" si="21"/>
        <v>0</v>
      </c>
      <c r="J165" t="str">
        <f t="shared" si="22"/>
        <v xml:space="preserve"> </v>
      </c>
      <c r="M165">
        <f>IFERROR(VLOOKUP(L165,Служебная!$B$3:$C$11,2,FALSE),0)</f>
        <v>0</v>
      </c>
      <c r="P165" t="str">
        <f t="shared" si="26"/>
        <v xml:space="preserve"> </v>
      </c>
      <c r="R165" t="str">
        <f t="shared" si="27"/>
        <v xml:space="preserve"> </v>
      </c>
      <c r="T165">
        <f t="shared" si="24"/>
        <v>1</v>
      </c>
      <c r="U165" t="str">
        <f t="shared" si="25"/>
        <v xml:space="preserve"> </v>
      </c>
      <c r="V165" t="str">
        <f t="shared" si="23"/>
        <v xml:space="preserve"> </v>
      </c>
      <c r="W165">
        <f t="shared" si="19"/>
        <v>2</v>
      </c>
      <c r="X165">
        <f t="shared" si="20"/>
        <v>0</v>
      </c>
      <c r="Y165" t="str">
        <f>IF(N165:N253="Лист/Плита","шт.","м.")</f>
        <v>м.</v>
      </c>
    </row>
    <row r="166" spans="1:25" x14ac:dyDescent="0.2">
      <c r="A166">
        <v>163</v>
      </c>
      <c r="H166">
        <f t="shared" si="21"/>
        <v>0</v>
      </c>
      <c r="J166" t="str">
        <f t="shared" si="22"/>
        <v xml:space="preserve"> </v>
      </c>
      <c r="M166">
        <f>IFERROR(VLOOKUP(L166,Служебная!$B$3:$C$11,2,FALSE),0)</f>
        <v>0</v>
      </c>
      <c r="P166" t="str">
        <f t="shared" si="26"/>
        <v xml:space="preserve"> </v>
      </c>
      <c r="R166" t="str">
        <f t="shared" si="27"/>
        <v xml:space="preserve"> </v>
      </c>
      <c r="T166">
        <f t="shared" si="24"/>
        <v>1</v>
      </c>
      <c r="U166" t="str">
        <f t="shared" si="25"/>
        <v xml:space="preserve"> </v>
      </c>
      <c r="V166" t="str">
        <f t="shared" si="23"/>
        <v xml:space="preserve"> </v>
      </c>
      <c r="W166">
        <f t="shared" si="19"/>
        <v>2</v>
      </c>
      <c r="X166">
        <f t="shared" si="20"/>
        <v>0</v>
      </c>
      <c r="Y166" t="str">
        <f>IF(N166:N253="Лист/Плита","шт.","м.")</f>
        <v>м.</v>
      </c>
    </row>
    <row r="167" spans="1:25" x14ac:dyDescent="0.2">
      <c r="A167">
        <v>164</v>
      </c>
      <c r="H167">
        <f t="shared" si="21"/>
        <v>0</v>
      </c>
      <c r="J167" t="str">
        <f t="shared" si="22"/>
        <v xml:space="preserve"> </v>
      </c>
      <c r="M167">
        <f>IFERROR(VLOOKUP(L167,Служебная!$B$3:$C$11,2,FALSE),0)</f>
        <v>0</v>
      </c>
      <c r="P167" t="str">
        <f t="shared" si="26"/>
        <v xml:space="preserve"> </v>
      </c>
      <c r="R167" t="str">
        <f t="shared" si="27"/>
        <v xml:space="preserve"> </v>
      </c>
      <c r="T167">
        <f t="shared" si="24"/>
        <v>1</v>
      </c>
      <c r="U167" t="str">
        <f t="shared" si="25"/>
        <v xml:space="preserve"> </v>
      </c>
      <c r="V167" t="str">
        <f t="shared" si="23"/>
        <v xml:space="preserve"> </v>
      </c>
      <c r="W167">
        <f t="shared" si="19"/>
        <v>2</v>
      </c>
      <c r="X167">
        <f t="shared" si="20"/>
        <v>0</v>
      </c>
      <c r="Y167" t="str">
        <f>IF(N167:N253="Лист/Плита","шт.","м.")</f>
        <v>м.</v>
      </c>
    </row>
    <row r="168" spans="1:25" x14ac:dyDescent="0.2">
      <c r="A168">
        <v>165</v>
      </c>
      <c r="H168">
        <f t="shared" si="21"/>
        <v>0</v>
      </c>
      <c r="J168" t="str">
        <f t="shared" si="22"/>
        <v xml:space="preserve"> </v>
      </c>
      <c r="M168">
        <f>IFERROR(VLOOKUP(L168,Служебная!$B$3:$C$11,2,FALSE),0)</f>
        <v>0</v>
      </c>
      <c r="P168" t="str">
        <f t="shared" si="26"/>
        <v xml:space="preserve"> </v>
      </c>
      <c r="R168" t="str">
        <f t="shared" si="27"/>
        <v xml:space="preserve"> </v>
      </c>
      <c r="T168">
        <f t="shared" si="24"/>
        <v>1</v>
      </c>
      <c r="U168" t="str">
        <f t="shared" si="25"/>
        <v xml:space="preserve"> </v>
      </c>
      <c r="V168" t="str">
        <f t="shared" si="23"/>
        <v xml:space="preserve"> </v>
      </c>
      <c r="W168">
        <f t="shared" si="19"/>
        <v>2</v>
      </c>
      <c r="X168">
        <f t="shared" si="20"/>
        <v>0</v>
      </c>
      <c r="Y168" t="str">
        <f>IF(N168:N253="Лист/Плита","шт.","м.")</f>
        <v>м.</v>
      </c>
    </row>
    <row r="169" spans="1:25" x14ac:dyDescent="0.2">
      <c r="A169">
        <v>166</v>
      </c>
      <c r="H169">
        <f t="shared" si="21"/>
        <v>0</v>
      </c>
      <c r="J169" t="str">
        <f t="shared" si="22"/>
        <v xml:space="preserve"> </v>
      </c>
      <c r="M169">
        <f>IFERROR(VLOOKUP(L169,Служебная!$B$3:$C$11,2,FALSE),0)</f>
        <v>0</v>
      </c>
      <c r="P169" t="str">
        <f t="shared" si="26"/>
        <v xml:space="preserve"> </v>
      </c>
      <c r="R169" t="str">
        <f t="shared" si="27"/>
        <v xml:space="preserve"> </v>
      </c>
      <c r="T169">
        <f t="shared" si="24"/>
        <v>1</v>
      </c>
      <c r="U169" t="str">
        <f t="shared" si="25"/>
        <v xml:space="preserve"> </v>
      </c>
      <c r="V169" t="str">
        <f t="shared" si="23"/>
        <v xml:space="preserve"> </v>
      </c>
      <c r="W169">
        <f t="shared" si="19"/>
        <v>2</v>
      </c>
      <c r="X169">
        <f t="shared" si="20"/>
        <v>0</v>
      </c>
      <c r="Y169" t="str">
        <f>IF(N169:N253="Лист/Плита","шт.","м.")</f>
        <v>м.</v>
      </c>
    </row>
    <row r="170" spans="1:25" x14ac:dyDescent="0.2">
      <c r="A170">
        <v>167</v>
      </c>
      <c r="H170">
        <f t="shared" si="21"/>
        <v>0</v>
      </c>
      <c r="J170" t="str">
        <f t="shared" si="22"/>
        <v xml:space="preserve"> </v>
      </c>
      <c r="M170">
        <f>IFERROR(VLOOKUP(L170,Служебная!$B$3:$C$11,2,FALSE),0)</f>
        <v>0</v>
      </c>
      <c r="P170" t="str">
        <f t="shared" si="26"/>
        <v xml:space="preserve"> </v>
      </c>
      <c r="R170" t="str">
        <f t="shared" si="27"/>
        <v xml:space="preserve"> </v>
      </c>
      <c r="T170">
        <f t="shared" si="24"/>
        <v>1</v>
      </c>
      <c r="U170" t="str">
        <f t="shared" si="25"/>
        <v xml:space="preserve"> </v>
      </c>
      <c r="V170" t="str">
        <f t="shared" si="23"/>
        <v xml:space="preserve"> </v>
      </c>
      <c r="W170">
        <f t="shared" si="19"/>
        <v>2</v>
      </c>
      <c r="X170">
        <f t="shared" si="20"/>
        <v>0</v>
      </c>
      <c r="Y170" t="str">
        <f>IF(N170:N253="Лист/Плита","шт.","м.")</f>
        <v>м.</v>
      </c>
    </row>
    <row r="171" spans="1:25" x14ac:dyDescent="0.2">
      <c r="A171">
        <v>168</v>
      </c>
      <c r="H171">
        <f t="shared" si="21"/>
        <v>0</v>
      </c>
      <c r="J171" t="str">
        <f t="shared" si="22"/>
        <v xml:space="preserve"> </v>
      </c>
      <c r="M171">
        <f>IFERROR(VLOOKUP(L171,Служебная!$B$3:$C$11,2,FALSE),0)</f>
        <v>0</v>
      </c>
      <c r="P171" t="str">
        <f t="shared" si="26"/>
        <v xml:space="preserve"> </v>
      </c>
      <c r="R171" t="str">
        <f t="shared" si="27"/>
        <v xml:space="preserve"> </v>
      </c>
      <c r="T171">
        <f t="shared" si="24"/>
        <v>1</v>
      </c>
      <c r="U171" t="str">
        <f t="shared" si="25"/>
        <v xml:space="preserve"> </v>
      </c>
      <c r="V171" t="str">
        <f t="shared" si="23"/>
        <v xml:space="preserve"> </v>
      </c>
      <c r="W171">
        <f t="shared" si="19"/>
        <v>2</v>
      </c>
      <c r="X171">
        <f t="shared" si="20"/>
        <v>0</v>
      </c>
      <c r="Y171" t="str">
        <f>IF(N171:N253="Лист/Плита","шт.","м.")</f>
        <v>м.</v>
      </c>
    </row>
    <row r="172" spans="1:25" x14ac:dyDescent="0.2">
      <c r="A172">
        <v>169</v>
      </c>
      <c r="H172">
        <f t="shared" si="21"/>
        <v>0</v>
      </c>
      <c r="J172" t="str">
        <f t="shared" si="22"/>
        <v xml:space="preserve"> </v>
      </c>
      <c r="M172">
        <f>IFERROR(VLOOKUP(L172,Служебная!$B$3:$C$11,2,FALSE),0)</f>
        <v>0</v>
      </c>
      <c r="P172" t="str">
        <f t="shared" si="26"/>
        <v xml:space="preserve"> </v>
      </c>
      <c r="R172" t="str">
        <f t="shared" si="27"/>
        <v xml:space="preserve"> </v>
      </c>
      <c r="T172">
        <f t="shared" si="24"/>
        <v>1</v>
      </c>
      <c r="U172" t="str">
        <f t="shared" si="25"/>
        <v xml:space="preserve"> </v>
      </c>
      <c r="V172" t="str">
        <f t="shared" si="23"/>
        <v xml:space="preserve"> </v>
      </c>
      <c r="W172">
        <f t="shared" si="19"/>
        <v>2</v>
      </c>
      <c r="X172">
        <f t="shared" si="20"/>
        <v>0</v>
      </c>
      <c r="Y172" t="str">
        <f>IF(N172:N253="Лист/Плита","шт.","м.")</f>
        <v>м.</v>
      </c>
    </row>
    <row r="173" spans="1:25" x14ac:dyDescent="0.2">
      <c r="A173">
        <v>170</v>
      </c>
      <c r="H173">
        <f t="shared" si="21"/>
        <v>0</v>
      </c>
      <c r="J173" t="str">
        <f t="shared" si="22"/>
        <v xml:space="preserve"> </v>
      </c>
      <c r="M173">
        <f>IFERROR(VLOOKUP(L173,Служебная!$B$3:$C$11,2,FALSE),0)</f>
        <v>0</v>
      </c>
      <c r="P173" t="str">
        <f t="shared" si="26"/>
        <v xml:space="preserve"> </v>
      </c>
      <c r="R173" t="str">
        <f t="shared" si="27"/>
        <v xml:space="preserve"> </v>
      </c>
      <c r="T173">
        <f t="shared" si="24"/>
        <v>1</v>
      </c>
      <c r="U173" t="str">
        <f t="shared" si="25"/>
        <v xml:space="preserve"> </v>
      </c>
      <c r="V173" t="str">
        <f t="shared" si="23"/>
        <v xml:space="preserve"> </v>
      </c>
      <c r="W173">
        <f t="shared" si="19"/>
        <v>2</v>
      </c>
      <c r="X173">
        <f t="shared" si="20"/>
        <v>0</v>
      </c>
      <c r="Y173" t="str">
        <f>IF(N173:N253="Лист/Плита","шт.","м.")</f>
        <v>м.</v>
      </c>
    </row>
    <row r="174" spans="1:25" x14ac:dyDescent="0.2">
      <c r="A174">
        <v>171</v>
      </c>
      <c r="H174">
        <f t="shared" si="21"/>
        <v>0</v>
      </c>
      <c r="J174" t="str">
        <f t="shared" si="22"/>
        <v xml:space="preserve"> </v>
      </c>
      <c r="M174">
        <f>IFERROR(VLOOKUP(L174,Служебная!$B$3:$C$11,2,FALSE),0)</f>
        <v>0</v>
      </c>
      <c r="P174" t="str">
        <f t="shared" si="26"/>
        <v xml:space="preserve"> </v>
      </c>
      <c r="R174" t="str">
        <f t="shared" si="27"/>
        <v xml:space="preserve"> </v>
      </c>
      <c r="T174">
        <f t="shared" si="24"/>
        <v>1</v>
      </c>
      <c r="U174" t="str">
        <f t="shared" si="25"/>
        <v xml:space="preserve"> </v>
      </c>
      <c r="V174" t="str">
        <f t="shared" si="23"/>
        <v xml:space="preserve"> </v>
      </c>
      <c r="W174">
        <f t="shared" si="19"/>
        <v>2</v>
      </c>
      <c r="X174">
        <f t="shared" si="20"/>
        <v>0</v>
      </c>
      <c r="Y174" t="str">
        <f>IF(N174:N253="Лист/Плита","шт.","м.")</f>
        <v>м.</v>
      </c>
    </row>
    <row r="175" spans="1:25" x14ac:dyDescent="0.2">
      <c r="A175">
        <v>172</v>
      </c>
      <c r="H175">
        <f t="shared" si="21"/>
        <v>0</v>
      </c>
      <c r="J175" t="str">
        <f t="shared" si="22"/>
        <v xml:space="preserve"> </v>
      </c>
      <c r="M175">
        <f>IFERROR(VLOOKUP(L175,Служебная!$B$3:$C$11,2,FALSE),0)</f>
        <v>0</v>
      </c>
      <c r="P175" t="str">
        <f t="shared" si="26"/>
        <v xml:space="preserve"> </v>
      </c>
      <c r="R175" t="str">
        <f t="shared" si="27"/>
        <v xml:space="preserve"> </v>
      </c>
      <c r="T175">
        <f t="shared" si="24"/>
        <v>1</v>
      </c>
      <c r="U175" t="str">
        <f t="shared" si="25"/>
        <v xml:space="preserve"> </v>
      </c>
      <c r="V175" t="str">
        <f t="shared" si="23"/>
        <v xml:space="preserve"> </v>
      </c>
      <c r="W175">
        <f t="shared" si="19"/>
        <v>2</v>
      </c>
      <c r="X175">
        <f t="shared" si="20"/>
        <v>0</v>
      </c>
      <c r="Y175" t="str">
        <f>IF(N175:N253="Лист/Плита","шт.","м.")</f>
        <v>м.</v>
      </c>
    </row>
    <row r="176" spans="1:25" x14ac:dyDescent="0.2">
      <c r="A176">
        <v>173</v>
      </c>
      <c r="H176">
        <f t="shared" si="21"/>
        <v>0</v>
      </c>
      <c r="J176" t="str">
        <f t="shared" si="22"/>
        <v xml:space="preserve"> </v>
      </c>
      <c r="M176">
        <f>IFERROR(VLOOKUP(L176,Служебная!$B$3:$C$11,2,FALSE),0)</f>
        <v>0</v>
      </c>
      <c r="P176" t="str">
        <f t="shared" si="26"/>
        <v xml:space="preserve"> </v>
      </c>
      <c r="R176" t="str">
        <f t="shared" si="27"/>
        <v xml:space="preserve"> </v>
      </c>
      <c r="T176">
        <f t="shared" si="24"/>
        <v>1</v>
      </c>
      <c r="U176" t="str">
        <f t="shared" si="25"/>
        <v xml:space="preserve"> </v>
      </c>
      <c r="V176" t="str">
        <f t="shared" si="23"/>
        <v xml:space="preserve"> </v>
      </c>
      <c r="W176">
        <f t="shared" si="19"/>
        <v>2</v>
      </c>
      <c r="X176">
        <f t="shared" si="20"/>
        <v>0</v>
      </c>
      <c r="Y176" t="str">
        <f>IF(N176:N253="Лист/Плита","шт.","м.")</f>
        <v>м.</v>
      </c>
    </row>
    <row r="177" spans="1:25" x14ac:dyDescent="0.2">
      <c r="A177">
        <v>174</v>
      </c>
      <c r="H177">
        <f t="shared" si="21"/>
        <v>0</v>
      </c>
      <c r="J177" t="str">
        <f t="shared" si="22"/>
        <v xml:space="preserve"> </v>
      </c>
      <c r="M177">
        <f>IFERROR(VLOOKUP(L177,Служебная!$B$3:$C$11,2,FALSE),0)</f>
        <v>0</v>
      </c>
      <c r="P177" t="str">
        <f t="shared" si="26"/>
        <v xml:space="preserve"> </v>
      </c>
      <c r="R177" t="str">
        <f t="shared" si="27"/>
        <v xml:space="preserve"> </v>
      </c>
      <c r="T177">
        <f t="shared" si="24"/>
        <v>1</v>
      </c>
      <c r="U177" t="str">
        <f t="shared" si="25"/>
        <v xml:space="preserve"> </v>
      </c>
      <c r="V177" t="str">
        <f t="shared" si="23"/>
        <v xml:space="preserve"> </v>
      </c>
      <c r="W177">
        <f t="shared" si="19"/>
        <v>2</v>
      </c>
      <c r="X177">
        <f t="shared" si="20"/>
        <v>0</v>
      </c>
      <c r="Y177" t="str">
        <f>IF(N177:N253="Лист/Плита","шт.","м.")</f>
        <v>м.</v>
      </c>
    </row>
    <row r="178" spans="1:25" x14ac:dyDescent="0.2">
      <c r="A178">
        <v>175</v>
      </c>
      <c r="H178">
        <f t="shared" si="21"/>
        <v>0</v>
      </c>
      <c r="J178" t="str">
        <f t="shared" si="22"/>
        <v xml:space="preserve"> </v>
      </c>
      <c r="M178">
        <f>IFERROR(VLOOKUP(L178,Служебная!$B$3:$C$11,2,FALSE),0)</f>
        <v>0</v>
      </c>
      <c r="P178" t="str">
        <f t="shared" si="26"/>
        <v xml:space="preserve"> </v>
      </c>
      <c r="R178" t="str">
        <f t="shared" si="27"/>
        <v xml:space="preserve"> </v>
      </c>
      <c r="T178">
        <f t="shared" si="24"/>
        <v>1</v>
      </c>
      <c r="U178" t="str">
        <f t="shared" si="25"/>
        <v xml:space="preserve"> </v>
      </c>
      <c r="V178" t="str">
        <f t="shared" si="23"/>
        <v xml:space="preserve"> </v>
      </c>
      <c r="W178">
        <f t="shared" si="19"/>
        <v>2</v>
      </c>
      <c r="X178">
        <f t="shared" si="20"/>
        <v>0</v>
      </c>
      <c r="Y178" t="str">
        <f>IF(N178:N253="Лист/Плита","шт.","м.")</f>
        <v>м.</v>
      </c>
    </row>
    <row r="179" spans="1:25" x14ac:dyDescent="0.2">
      <c r="A179">
        <v>176</v>
      </c>
      <c r="H179">
        <f t="shared" si="21"/>
        <v>0</v>
      </c>
      <c r="J179" t="str">
        <f t="shared" si="22"/>
        <v xml:space="preserve"> </v>
      </c>
      <c r="M179">
        <f>IFERROR(VLOOKUP(L179,Служебная!$B$3:$C$11,2,FALSE),0)</f>
        <v>0</v>
      </c>
      <c r="P179" t="str">
        <f t="shared" si="26"/>
        <v xml:space="preserve"> </v>
      </c>
      <c r="R179" t="str">
        <f t="shared" si="27"/>
        <v xml:space="preserve"> </v>
      </c>
      <c r="T179">
        <f t="shared" si="24"/>
        <v>1</v>
      </c>
      <c r="U179" t="str">
        <f t="shared" si="25"/>
        <v xml:space="preserve"> </v>
      </c>
      <c r="V179" t="str">
        <f t="shared" si="23"/>
        <v xml:space="preserve"> </v>
      </c>
      <c r="W179">
        <f t="shared" si="19"/>
        <v>2</v>
      </c>
      <c r="X179">
        <f t="shared" si="20"/>
        <v>0</v>
      </c>
      <c r="Y179" t="str">
        <f>IF(N179:N253="Лист/Плита","шт.","м.")</f>
        <v>м.</v>
      </c>
    </row>
    <row r="180" spans="1:25" x14ac:dyDescent="0.2">
      <c r="A180">
        <v>177</v>
      </c>
      <c r="H180">
        <f t="shared" si="21"/>
        <v>0</v>
      </c>
      <c r="J180" t="str">
        <f t="shared" si="22"/>
        <v xml:space="preserve"> </v>
      </c>
      <c r="M180">
        <f>IFERROR(VLOOKUP(L180,Служебная!$B$3:$C$11,2,FALSE),0)</f>
        <v>0</v>
      </c>
      <c r="P180" t="str">
        <f t="shared" si="26"/>
        <v xml:space="preserve"> </v>
      </c>
      <c r="R180" t="str">
        <f t="shared" si="27"/>
        <v xml:space="preserve"> </v>
      </c>
      <c r="T180">
        <f t="shared" si="24"/>
        <v>1</v>
      </c>
      <c r="U180" t="str">
        <f t="shared" si="25"/>
        <v xml:space="preserve"> </v>
      </c>
      <c r="V180" t="str">
        <f t="shared" si="23"/>
        <v xml:space="preserve"> </v>
      </c>
      <c r="W180">
        <f t="shared" si="19"/>
        <v>2</v>
      </c>
      <c r="X180">
        <f t="shared" si="20"/>
        <v>0</v>
      </c>
      <c r="Y180" t="str">
        <f>IF(N180:N253="Лист/Плита","шт.","м.")</f>
        <v>м.</v>
      </c>
    </row>
    <row r="181" spans="1:25" x14ac:dyDescent="0.2">
      <c r="A181">
        <v>178</v>
      </c>
      <c r="H181">
        <f t="shared" si="21"/>
        <v>0</v>
      </c>
      <c r="J181" t="str">
        <f t="shared" si="22"/>
        <v xml:space="preserve"> </v>
      </c>
      <c r="M181">
        <f>IFERROR(VLOOKUP(L181,Служебная!$B$3:$C$11,2,FALSE),0)</f>
        <v>0</v>
      </c>
      <c r="P181" t="str">
        <f t="shared" si="26"/>
        <v xml:space="preserve"> </v>
      </c>
      <c r="R181" t="str">
        <f t="shared" si="27"/>
        <v xml:space="preserve"> </v>
      </c>
      <c r="T181">
        <f t="shared" si="24"/>
        <v>1</v>
      </c>
      <c r="U181" t="str">
        <f t="shared" si="25"/>
        <v xml:space="preserve"> </v>
      </c>
      <c r="V181" t="str">
        <f t="shared" si="23"/>
        <v xml:space="preserve"> </v>
      </c>
      <c r="W181">
        <f t="shared" si="19"/>
        <v>2</v>
      </c>
      <c r="X181">
        <f t="shared" si="20"/>
        <v>0</v>
      </c>
      <c r="Y181" t="str">
        <f>IF(N181:N253="Лист/Плита","шт.","м.")</f>
        <v>м.</v>
      </c>
    </row>
    <row r="182" spans="1:25" x14ac:dyDescent="0.2">
      <c r="A182">
        <v>179</v>
      </c>
      <c r="H182">
        <f t="shared" si="21"/>
        <v>0</v>
      </c>
      <c r="J182" t="str">
        <f t="shared" si="22"/>
        <v xml:space="preserve"> </v>
      </c>
      <c r="M182">
        <f>IFERROR(VLOOKUP(L182,Служебная!$B$3:$C$11,2,FALSE),0)</f>
        <v>0</v>
      </c>
      <c r="P182" t="str">
        <f t="shared" si="26"/>
        <v xml:space="preserve"> </v>
      </c>
      <c r="R182" t="str">
        <f t="shared" si="27"/>
        <v xml:space="preserve"> </v>
      </c>
      <c r="T182">
        <f t="shared" si="24"/>
        <v>1</v>
      </c>
      <c r="U182" t="str">
        <f t="shared" si="25"/>
        <v xml:space="preserve"> </v>
      </c>
      <c r="V182" t="str">
        <f t="shared" si="23"/>
        <v xml:space="preserve"> </v>
      </c>
      <c r="W182">
        <f t="shared" si="19"/>
        <v>2</v>
      </c>
      <c r="X182">
        <f t="shared" si="20"/>
        <v>0</v>
      </c>
      <c r="Y182" t="str">
        <f>IF(N182:N253="Лист/Плита","шт.","м.")</f>
        <v>м.</v>
      </c>
    </row>
    <row r="183" spans="1:25" x14ac:dyDescent="0.2">
      <c r="A183">
        <v>180</v>
      </c>
      <c r="H183">
        <f t="shared" si="21"/>
        <v>0</v>
      </c>
      <c r="J183" t="str">
        <f t="shared" si="22"/>
        <v xml:space="preserve"> </v>
      </c>
      <c r="M183">
        <f>IFERROR(VLOOKUP(L183,Служебная!$B$3:$C$11,2,FALSE),0)</f>
        <v>0</v>
      </c>
      <c r="P183" t="str">
        <f t="shared" si="26"/>
        <v xml:space="preserve"> </v>
      </c>
      <c r="R183" t="str">
        <f t="shared" si="27"/>
        <v xml:space="preserve"> </v>
      </c>
      <c r="T183">
        <f t="shared" si="24"/>
        <v>1</v>
      </c>
      <c r="U183" t="str">
        <f t="shared" si="25"/>
        <v xml:space="preserve"> </v>
      </c>
      <c r="V183" t="str">
        <f t="shared" si="23"/>
        <v xml:space="preserve"> </v>
      </c>
      <c r="W183">
        <f t="shared" si="19"/>
        <v>2</v>
      </c>
      <c r="X183">
        <f t="shared" si="20"/>
        <v>0</v>
      </c>
      <c r="Y183" t="str">
        <f>IF(N183:N253="Лист/Плита","шт.","м.")</f>
        <v>м.</v>
      </c>
    </row>
    <row r="184" spans="1:25" x14ac:dyDescent="0.2">
      <c r="A184">
        <v>181</v>
      </c>
      <c r="H184">
        <f t="shared" si="21"/>
        <v>0</v>
      </c>
      <c r="J184" t="str">
        <f t="shared" si="22"/>
        <v xml:space="preserve"> </v>
      </c>
      <c r="M184">
        <f>IFERROR(VLOOKUP(L184,Служебная!$B$3:$C$11,2,FALSE),0)</f>
        <v>0</v>
      </c>
      <c r="P184" t="str">
        <f t="shared" si="26"/>
        <v xml:space="preserve"> </v>
      </c>
      <c r="R184" t="str">
        <f t="shared" si="27"/>
        <v xml:space="preserve"> </v>
      </c>
      <c r="T184">
        <f t="shared" si="24"/>
        <v>1</v>
      </c>
      <c r="U184" t="str">
        <f t="shared" si="25"/>
        <v xml:space="preserve"> </v>
      </c>
      <c r="V184" t="str">
        <f t="shared" si="23"/>
        <v xml:space="preserve"> </v>
      </c>
      <c r="W184">
        <f t="shared" si="19"/>
        <v>2</v>
      </c>
      <c r="X184">
        <f t="shared" si="20"/>
        <v>0</v>
      </c>
      <c r="Y184" t="str">
        <f>IF(N184:N253="Лист/Плита","шт.","м.")</f>
        <v>м.</v>
      </c>
    </row>
    <row r="185" spans="1:25" x14ac:dyDescent="0.2">
      <c r="A185">
        <v>182</v>
      </c>
      <c r="H185">
        <f t="shared" si="21"/>
        <v>0</v>
      </c>
      <c r="J185" t="str">
        <f t="shared" si="22"/>
        <v xml:space="preserve"> </v>
      </c>
      <c r="M185">
        <f>IFERROR(VLOOKUP(L185,Служебная!$B$3:$C$11,2,FALSE),0)</f>
        <v>0</v>
      </c>
      <c r="P185" t="str">
        <f t="shared" si="26"/>
        <v xml:space="preserve"> </v>
      </c>
      <c r="R185" t="str">
        <f t="shared" si="27"/>
        <v xml:space="preserve"> </v>
      </c>
      <c r="T185">
        <f t="shared" si="24"/>
        <v>1</v>
      </c>
      <c r="U185" t="str">
        <f t="shared" si="25"/>
        <v xml:space="preserve"> </v>
      </c>
      <c r="V185" t="str">
        <f t="shared" si="23"/>
        <v xml:space="preserve"> </v>
      </c>
      <c r="W185">
        <f t="shared" si="19"/>
        <v>2</v>
      </c>
      <c r="X185">
        <f t="shared" si="20"/>
        <v>0</v>
      </c>
      <c r="Y185" t="str">
        <f>IF(N185:N253="Лист/Плита","шт.","м.")</f>
        <v>м.</v>
      </c>
    </row>
    <row r="186" spans="1:25" x14ac:dyDescent="0.2">
      <c r="A186">
        <v>183</v>
      </c>
      <c r="H186">
        <f t="shared" si="21"/>
        <v>0</v>
      </c>
      <c r="J186" t="str">
        <f t="shared" si="22"/>
        <v xml:space="preserve"> </v>
      </c>
      <c r="M186">
        <f>IFERROR(VLOOKUP(L186,Служебная!$B$3:$C$11,2,FALSE),0)</f>
        <v>0</v>
      </c>
      <c r="P186" t="str">
        <f t="shared" si="26"/>
        <v xml:space="preserve"> </v>
      </c>
      <c r="R186" t="str">
        <f t="shared" si="27"/>
        <v xml:space="preserve"> </v>
      </c>
      <c r="T186">
        <f t="shared" si="24"/>
        <v>1</v>
      </c>
      <c r="U186" t="str">
        <f t="shared" si="25"/>
        <v xml:space="preserve"> </v>
      </c>
      <c r="V186" t="str">
        <f t="shared" si="23"/>
        <v xml:space="preserve"> </v>
      </c>
      <c r="W186">
        <f t="shared" si="19"/>
        <v>2</v>
      </c>
      <c r="X186">
        <f t="shared" si="20"/>
        <v>0</v>
      </c>
      <c r="Y186" t="str">
        <f>IF(N186:N253="Лист/Плита","шт.","м.")</f>
        <v>м.</v>
      </c>
    </row>
    <row r="187" spans="1:25" x14ac:dyDescent="0.2">
      <c r="A187">
        <v>184</v>
      </c>
      <c r="H187">
        <f t="shared" si="21"/>
        <v>0</v>
      </c>
      <c r="J187" t="str">
        <f t="shared" si="22"/>
        <v xml:space="preserve"> </v>
      </c>
      <c r="M187">
        <f>IFERROR(VLOOKUP(L187,Служебная!$B$3:$C$11,2,FALSE),0)</f>
        <v>0</v>
      </c>
      <c r="P187" t="str">
        <f t="shared" si="26"/>
        <v xml:space="preserve"> </v>
      </c>
      <c r="R187" t="str">
        <f t="shared" si="27"/>
        <v xml:space="preserve"> </v>
      </c>
      <c r="T187">
        <f t="shared" si="24"/>
        <v>1</v>
      </c>
      <c r="U187" t="str">
        <f t="shared" si="25"/>
        <v xml:space="preserve"> </v>
      </c>
      <c r="V187" t="str">
        <f t="shared" si="23"/>
        <v xml:space="preserve"> </v>
      </c>
      <c r="W187">
        <f t="shared" si="19"/>
        <v>2</v>
      </c>
      <c r="X187">
        <f t="shared" si="20"/>
        <v>0</v>
      </c>
      <c r="Y187" t="str">
        <f>IF(N187:N253="Лист/Плита","шт.","м.")</f>
        <v>м.</v>
      </c>
    </row>
    <row r="188" spans="1:25" x14ac:dyDescent="0.2">
      <c r="A188">
        <v>185</v>
      </c>
      <c r="H188">
        <f t="shared" si="21"/>
        <v>0</v>
      </c>
      <c r="J188" t="str">
        <f t="shared" si="22"/>
        <v xml:space="preserve"> </v>
      </c>
      <c r="M188">
        <f>IFERROR(VLOOKUP(L188,Служебная!$B$3:$C$11,2,FALSE),0)</f>
        <v>0</v>
      </c>
      <c r="P188" t="str">
        <f t="shared" si="26"/>
        <v xml:space="preserve"> </v>
      </c>
      <c r="R188" t="str">
        <f t="shared" si="27"/>
        <v xml:space="preserve"> </v>
      </c>
      <c r="T188">
        <f t="shared" si="24"/>
        <v>1</v>
      </c>
      <c r="U188" t="str">
        <f t="shared" si="25"/>
        <v xml:space="preserve"> </v>
      </c>
      <c r="V188" t="str">
        <f t="shared" si="23"/>
        <v xml:space="preserve"> </v>
      </c>
      <c r="W188">
        <f t="shared" si="19"/>
        <v>2</v>
      </c>
      <c r="X188">
        <f t="shared" si="20"/>
        <v>0</v>
      </c>
      <c r="Y188" t="str">
        <f>IF(N188:N253="Лист/Плита","шт.","м.")</f>
        <v>м.</v>
      </c>
    </row>
    <row r="189" spans="1:25" x14ac:dyDescent="0.2">
      <c r="A189">
        <v>186</v>
      </c>
      <c r="H189">
        <f t="shared" si="21"/>
        <v>0</v>
      </c>
      <c r="J189" t="str">
        <f t="shared" si="22"/>
        <v xml:space="preserve"> </v>
      </c>
      <c r="M189">
        <f>IFERROR(VLOOKUP(L189,Служебная!$B$3:$C$11,2,FALSE),0)</f>
        <v>0</v>
      </c>
      <c r="P189" t="str">
        <f t="shared" si="26"/>
        <v xml:space="preserve"> </v>
      </c>
      <c r="R189" t="str">
        <f t="shared" si="27"/>
        <v xml:space="preserve"> </v>
      </c>
      <c r="T189">
        <f t="shared" si="24"/>
        <v>1</v>
      </c>
      <c r="U189" t="str">
        <f t="shared" si="25"/>
        <v xml:space="preserve"> </v>
      </c>
      <c r="V189" t="str">
        <f t="shared" si="23"/>
        <v xml:space="preserve"> </v>
      </c>
      <c r="W189">
        <f t="shared" si="19"/>
        <v>2</v>
      </c>
      <c r="X189">
        <f t="shared" si="20"/>
        <v>0</v>
      </c>
      <c r="Y189" t="str">
        <f>IF(N189:N253="Лист/Плита","шт.","м.")</f>
        <v>м.</v>
      </c>
    </row>
    <row r="190" spans="1:25" x14ac:dyDescent="0.2">
      <c r="A190">
        <v>187</v>
      </c>
      <c r="H190">
        <f t="shared" si="21"/>
        <v>0</v>
      </c>
      <c r="J190" t="str">
        <f t="shared" si="22"/>
        <v xml:space="preserve"> </v>
      </c>
      <c r="M190">
        <f>IFERROR(VLOOKUP(L190,Служебная!$B$3:$C$11,2,FALSE),0)</f>
        <v>0</v>
      </c>
      <c r="P190" t="str">
        <f t="shared" si="26"/>
        <v xml:space="preserve"> </v>
      </c>
      <c r="R190" t="str">
        <f t="shared" si="27"/>
        <v xml:space="preserve"> </v>
      </c>
      <c r="T190">
        <f t="shared" si="24"/>
        <v>1</v>
      </c>
      <c r="U190" t="str">
        <f t="shared" si="25"/>
        <v xml:space="preserve"> </v>
      </c>
      <c r="V190" t="str">
        <f t="shared" si="23"/>
        <v xml:space="preserve"> </v>
      </c>
      <c r="W190">
        <f t="shared" si="19"/>
        <v>2</v>
      </c>
      <c r="X190">
        <f t="shared" si="20"/>
        <v>0</v>
      </c>
      <c r="Y190" t="str">
        <f>IF(N190:N253="Лист/Плита","шт.","м.")</f>
        <v>м.</v>
      </c>
    </row>
    <row r="191" spans="1:25" x14ac:dyDescent="0.2">
      <c r="A191">
        <v>188</v>
      </c>
      <c r="H191">
        <f t="shared" si="21"/>
        <v>0</v>
      </c>
      <c r="J191" t="str">
        <f t="shared" si="22"/>
        <v xml:space="preserve"> </v>
      </c>
      <c r="M191">
        <f>IFERROR(VLOOKUP(L191,Служебная!$B$3:$C$11,2,FALSE),0)</f>
        <v>0</v>
      </c>
      <c r="P191" t="str">
        <f t="shared" si="26"/>
        <v xml:space="preserve"> </v>
      </c>
      <c r="R191" t="str">
        <f t="shared" si="27"/>
        <v xml:space="preserve"> </v>
      </c>
      <c r="T191">
        <f t="shared" si="24"/>
        <v>1</v>
      </c>
      <c r="U191" t="str">
        <f t="shared" si="25"/>
        <v xml:space="preserve"> </v>
      </c>
      <c r="V191" t="str">
        <f t="shared" si="23"/>
        <v xml:space="preserve"> </v>
      </c>
      <c r="W191">
        <f t="shared" si="19"/>
        <v>2</v>
      </c>
      <c r="X191">
        <f t="shared" si="20"/>
        <v>0</v>
      </c>
      <c r="Y191" t="str">
        <f>IF(N191:N253="Лист/Плита","шт.","м.")</f>
        <v>м.</v>
      </c>
    </row>
    <row r="192" spans="1:25" x14ac:dyDescent="0.2">
      <c r="A192">
        <v>189</v>
      </c>
      <c r="H192">
        <f t="shared" si="21"/>
        <v>0</v>
      </c>
      <c r="J192" t="str">
        <f t="shared" si="22"/>
        <v xml:space="preserve"> </v>
      </c>
      <c r="M192">
        <f>IFERROR(VLOOKUP(L192,Служебная!$B$3:$C$11,2,FALSE),0)</f>
        <v>0</v>
      </c>
      <c r="P192" t="str">
        <f t="shared" si="26"/>
        <v xml:space="preserve"> </v>
      </c>
      <c r="R192" t="str">
        <f t="shared" si="27"/>
        <v xml:space="preserve"> </v>
      </c>
      <c r="T192">
        <f t="shared" si="24"/>
        <v>1</v>
      </c>
      <c r="U192" t="str">
        <f t="shared" si="25"/>
        <v xml:space="preserve"> </v>
      </c>
      <c r="V192" t="str">
        <f t="shared" si="23"/>
        <v xml:space="preserve"> </v>
      </c>
      <c r="W192">
        <f t="shared" si="19"/>
        <v>2</v>
      </c>
      <c r="X192">
        <f t="shared" si="20"/>
        <v>0</v>
      </c>
      <c r="Y192" t="str">
        <f>IF(N192:N253="Лист/Плита","шт.","м.")</f>
        <v>м.</v>
      </c>
    </row>
    <row r="193" spans="1:25" x14ac:dyDescent="0.2">
      <c r="A193">
        <v>190</v>
      </c>
      <c r="H193">
        <f t="shared" si="21"/>
        <v>0</v>
      </c>
      <c r="J193" t="str">
        <f t="shared" si="22"/>
        <v xml:space="preserve"> </v>
      </c>
      <c r="M193">
        <f>IFERROR(VLOOKUP(L193,Служебная!$B$3:$C$11,2,FALSE),0)</f>
        <v>0</v>
      </c>
      <c r="P193" t="str">
        <f t="shared" si="26"/>
        <v xml:space="preserve"> </v>
      </c>
      <c r="R193" t="str">
        <f t="shared" si="27"/>
        <v xml:space="preserve"> </v>
      </c>
      <c r="T193">
        <f t="shared" si="24"/>
        <v>1</v>
      </c>
      <c r="U193" t="str">
        <f t="shared" si="25"/>
        <v xml:space="preserve"> </v>
      </c>
      <c r="V193" t="str">
        <f t="shared" si="23"/>
        <v xml:space="preserve"> </v>
      </c>
      <c r="W193">
        <f t="shared" si="19"/>
        <v>2</v>
      </c>
      <c r="X193">
        <f t="shared" si="20"/>
        <v>0</v>
      </c>
      <c r="Y193" t="str">
        <f>IF(N193:N253="Лист/Плита","шт.","м.")</f>
        <v>м.</v>
      </c>
    </row>
    <row r="194" spans="1:25" x14ac:dyDescent="0.2">
      <c r="A194">
        <v>191</v>
      </c>
      <c r="H194">
        <f t="shared" si="21"/>
        <v>0</v>
      </c>
      <c r="J194" t="str">
        <f t="shared" si="22"/>
        <v xml:space="preserve"> </v>
      </c>
      <c r="M194">
        <f>IFERROR(VLOOKUP(L194,Служебная!$B$3:$C$11,2,FALSE),0)</f>
        <v>0</v>
      </c>
      <c r="P194" t="str">
        <f t="shared" si="26"/>
        <v xml:space="preserve"> </v>
      </c>
      <c r="R194" t="str">
        <f t="shared" si="27"/>
        <v xml:space="preserve"> </v>
      </c>
      <c r="T194">
        <f t="shared" si="24"/>
        <v>1</v>
      </c>
      <c r="U194" t="str">
        <f t="shared" si="25"/>
        <v xml:space="preserve"> </v>
      </c>
      <c r="V194" t="str">
        <f t="shared" si="23"/>
        <v xml:space="preserve"> </v>
      </c>
      <c r="W194">
        <f t="shared" si="19"/>
        <v>2</v>
      </c>
      <c r="X194">
        <f t="shared" si="20"/>
        <v>0</v>
      </c>
      <c r="Y194" t="str">
        <f>IF(N194:N253="Лист/Плита","шт.","м.")</f>
        <v>м.</v>
      </c>
    </row>
    <row r="195" spans="1:25" x14ac:dyDescent="0.2">
      <c r="A195">
        <v>192</v>
      </c>
      <c r="H195">
        <f t="shared" si="21"/>
        <v>0</v>
      </c>
      <c r="J195" t="str">
        <f t="shared" si="22"/>
        <v xml:space="preserve"> </v>
      </c>
      <c r="M195">
        <f>IFERROR(VLOOKUP(L195,Служебная!$B$3:$C$11,2,FALSE),0)</f>
        <v>0</v>
      </c>
      <c r="P195" t="str">
        <f t="shared" si="26"/>
        <v xml:space="preserve"> </v>
      </c>
      <c r="R195" t="str">
        <f t="shared" si="27"/>
        <v xml:space="preserve"> </v>
      </c>
      <c r="T195">
        <f t="shared" si="24"/>
        <v>1</v>
      </c>
      <c r="U195" t="str">
        <f t="shared" si="25"/>
        <v xml:space="preserve"> </v>
      </c>
      <c r="V195" t="str">
        <f t="shared" si="23"/>
        <v xml:space="preserve"> </v>
      </c>
      <c r="W195">
        <f t="shared" si="19"/>
        <v>2</v>
      </c>
      <c r="X195">
        <f t="shared" si="20"/>
        <v>0</v>
      </c>
      <c r="Y195" t="str">
        <f>IF(N195:N253="Лист/Плита","шт.","м.")</f>
        <v>м.</v>
      </c>
    </row>
    <row r="196" spans="1:25" x14ac:dyDescent="0.2">
      <c r="A196">
        <v>193</v>
      </c>
      <c r="H196">
        <f t="shared" si="21"/>
        <v>0</v>
      </c>
      <c r="J196" t="str">
        <f t="shared" si="22"/>
        <v xml:space="preserve"> </v>
      </c>
      <c r="M196">
        <f>IFERROR(VLOOKUP(L196,Служебная!$B$3:$C$11,2,FALSE),0)</f>
        <v>0</v>
      </c>
      <c r="P196" t="str">
        <f t="shared" si="26"/>
        <v xml:space="preserve"> </v>
      </c>
      <c r="R196" t="str">
        <f t="shared" si="27"/>
        <v xml:space="preserve"> </v>
      </c>
      <c r="T196">
        <f t="shared" si="24"/>
        <v>1</v>
      </c>
      <c r="U196" t="str">
        <f t="shared" si="25"/>
        <v xml:space="preserve"> </v>
      </c>
      <c r="V196" t="str">
        <f t="shared" si="23"/>
        <v xml:space="preserve"> </v>
      </c>
      <c r="W196">
        <f t="shared" ref="W196:W253" si="28">SUM(K196,T196*2)</f>
        <v>2</v>
      </c>
      <c r="X196">
        <f t="shared" ref="X196:X253" si="29">IF(N196="Лист/Плита",H196,ROUNDUP(SUM(((H196*W196)/1000),(((H196*W196)/1000)*0.1),((H196*5)/1000)),1))</f>
        <v>0</v>
      </c>
      <c r="Y196" t="str">
        <f>IF(N196:N253="Лист/Плита","шт.","м.")</f>
        <v>м.</v>
      </c>
    </row>
    <row r="197" spans="1:25" x14ac:dyDescent="0.2">
      <c r="A197">
        <v>194</v>
      </c>
      <c r="H197">
        <f t="shared" ref="H197:H253" si="30">PRODUCT(D197,G197)</f>
        <v>0</v>
      </c>
      <c r="J197" t="str">
        <f t="shared" ref="J197:J253" si="31">IF(N197="Лист/Плита","х"," ")</f>
        <v xml:space="preserve"> </v>
      </c>
      <c r="M197">
        <f>IFERROR(VLOOKUP(L197,Служебная!$B$3:$C$11,2,FALSE),0)</f>
        <v>0</v>
      </c>
      <c r="P197" t="str">
        <f t="shared" si="26"/>
        <v xml:space="preserve"> </v>
      </c>
      <c r="R197" t="str">
        <f t="shared" si="27"/>
        <v xml:space="preserve"> </v>
      </c>
      <c r="T197">
        <f t="shared" si="24"/>
        <v>1</v>
      </c>
      <c r="U197" t="str">
        <f t="shared" si="25"/>
        <v xml:space="preserve"> </v>
      </c>
      <c r="V197" t="str">
        <f t="shared" ref="V197:V253" si="32">IF(N197="Лист/Плита","х"," ")</f>
        <v xml:space="preserve"> </v>
      </c>
      <c r="W197">
        <f t="shared" si="28"/>
        <v>2</v>
      </c>
      <c r="X197">
        <f t="shared" si="29"/>
        <v>0</v>
      </c>
      <c r="Y197" t="str">
        <f>IF(N197:N253="Лист/Плита","шт.","м.")</f>
        <v>м.</v>
      </c>
    </row>
    <row r="198" spans="1:25" x14ac:dyDescent="0.2">
      <c r="A198">
        <v>195</v>
      </c>
      <c r="H198">
        <f t="shared" si="30"/>
        <v>0</v>
      </c>
      <c r="J198" t="str">
        <f t="shared" si="31"/>
        <v xml:space="preserve"> </v>
      </c>
      <c r="M198">
        <f>IFERROR(VLOOKUP(L198,Служебная!$B$3:$C$11,2,FALSE),0)</f>
        <v>0</v>
      </c>
      <c r="P198" t="str">
        <f t="shared" si="26"/>
        <v xml:space="preserve"> </v>
      </c>
      <c r="R198" t="str">
        <f t="shared" si="27"/>
        <v xml:space="preserve"> </v>
      </c>
      <c r="T198">
        <f t="shared" si="24"/>
        <v>1</v>
      </c>
      <c r="U198" t="str">
        <f t="shared" si="25"/>
        <v xml:space="preserve"> </v>
      </c>
      <c r="V198" t="str">
        <f t="shared" si="32"/>
        <v xml:space="preserve"> </v>
      </c>
      <c r="W198">
        <f t="shared" si="28"/>
        <v>2</v>
      </c>
      <c r="X198">
        <f t="shared" si="29"/>
        <v>0</v>
      </c>
      <c r="Y198" t="str">
        <f>IF(N198:N253="Лист/Плита","шт.","м.")</f>
        <v>м.</v>
      </c>
    </row>
    <row r="199" spans="1:25" x14ac:dyDescent="0.2">
      <c r="A199">
        <v>196</v>
      </c>
      <c r="H199">
        <f t="shared" si="30"/>
        <v>0</v>
      </c>
      <c r="J199" t="str">
        <f t="shared" si="31"/>
        <v xml:space="preserve"> </v>
      </c>
      <c r="M199">
        <f>IFERROR(VLOOKUP(L199,Служебная!$B$3:$C$11,2,FALSE),0)</f>
        <v>0</v>
      </c>
      <c r="P199" t="str">
        <f t="shared" si="26"/>
        <v xml:space="preserve"> </v>
      </c>
      <c r="R199" t="str">
        <f t="shared" si="27"/>
        <v xml:space="preserve"> </v>
      </c>
      <c r="T199">
        <f t="shared" si="24"/>
        <v>1</v>
      </c>
      <c r="U199" t="str">
        <f t="shared" si="25"/>
        <v xml:space="preserve"> </v>
      </c>
      <c r="V199" t="str">
        <f t="shared" si="32"/>
        <v xml:space="preserve"> </v>
      </c>
      <c r="W199">
        <f t="shared" si="28"/>
        <v>2</v>
      </c>
      <c r="X199">
        <f t="shared" si="29"/>
        <v>0</v>
      </c>
      <c r="Y199" t="str">
        <f>IF(N199:N253="Лист/Плита","шт.","м.")</f>
        <v>м.</v>
      </c>
    </row>
    <row r="200" spans="1:25" x14ac:dyDescent="0.2">
      <c r="A200">
        <v>197</v>
      </c>
      <c r="H200">
        <f t="shared" si="30"/>
        <v>0</v>
      </c>
      <c r="J200" t="str">
        <f t="shared" si="31"/>
        <v xml:space="preserve"> </v>
      </c>
      <c r="M200">
        <f>IFERROR(VLOOKUP(L200,Служебная!$B$3:$C$11,2,FALSE),0)</f>
        <v>0</v>
      </c>
      <c r="P200" t="str">
        <f t="shared" si="26"/>
        <v xml:space="preserve"> </v>
      </c>
      <c r="R200" t="str">
        <f t="shared" si="27"/>
        <v xml:space="preserve"> </v>
      </c>
      <c r="T200">
        <f t="shared" ref="T200:T253" si="33">IF(OR(N200="Балка/Двутавр",N200="Швеллер"),(_xlfn.IFS(O200*10&lt;=20,1,O200*10&lt;=75,1.5,O200*10&lt;=150,2,O200*10&gt;150,2.5)),(_xlfn.IFS(O200&lt;=20,1,O200&lt;=75,1.5,O200&lt;=150,2,O200&gt;150,2.5)))</f>
        <v>1</v>
      </c>
      <c r="U200" t="str">
        <f t="shared" si="25"/>
        <v xml:space="preserve"> </v>
      </c>
      <c r="V200" t="str">
        <f t="shared" si="32"/>
        <v xml:space="preserve"> </v>
      </c>
      <c r="W200">
        <f t="shared" si="28"/>
        <v>2</v>
      </c>
      <c r="X200">
        <f t="shared" si="29"/>
        <v>0</v>
      </c>
      <c r="Y200" t="str">
        <f>IF(N200:N253="Лист/Плита","шт.","м.")</f>
        <v>м.</v>
      </c>
    </row>
    <row r="201" spans="1:25" x14ac:dyDescent="0.2">
      <c r="A201">
        <v>198</v>
      </c>
      <c r="H201">
        <f t="shared" si="30"/>
        <v>0</v>
      </c>
      <c r="J201" t="str">
        <f t="shared" si="31"/>
        <v xml:space="preserve"> </v>
      </c>
      <c r="M201">
        <f>IFERROR(VLOOKUP(L201,Служебная!$B$3:$C$11,2,FALSE),0)</f>
        <v>0</v>
      </c>
      <c r="P201" t="str">
        <f t="shared" si="26"/>
        <v xml:space="preserve"> </v>
      </c>
      <c r="R201" t="str">
        <f t="shared" si="27"/>
        <v xml:space="preserve"> </v>
      </c>
      <c r="T201">
        <f t="shared" si="33"/>
        <v>1</v>
      </c>
      <c r="U201" t="str">
        <f t="shared" ref="U201:U253" si="34">IF(N201="Лист/Плита",(SUM(I201,T201*2))," ")</f>
        <v xml:space="preserve"> </v>
      </c>
      <c r="V201" t="str">
        <f t="shared" si="32"/>
        <v xml:space="preserve"> </v>
      </c>
      <c r="W201">
        <f t="shared" si="28"/>
        <v>2</v>
      </c>
      <c r="X201">
        <f t="shared" si="29"/>
        <v>0</v>
      </c>
      <c r="Y201" t="str">
        <f>IF(N201:N253="Лист/Плита","шт.","м.")</f>
        <v>м.</v>
      </c>
    </row>
    <row r="202" spans="1:25" x14ac:dyDescent="0.2">
      <c r="A202">
        <v>199</v>
      </c>
      <c r="H202">
        <f t="shared" si="30"/>
        <v>0</v>
      </c>
      <c r="J202" t="str">
        <f t="shared" si="31"/>
        <v xml:space="preserve"> </v>
      </c>
      <c r="M202">
        <f>IFERROR(VLOOKUP(L202,Служебная!$B$3:$C$11,2,FALSE),0)</f>
        <v>0</v>
      </c>
      <c r="P202" t="str">
        <f t="shared" ref="P202:P253" si="35">IF(OR(N202="Труба круглая",N202="Труба профильная"),"х"," ")</f>
        <v xml:space="preserve"> </v>
      </c>
      <c r="R202" t="str">
        <f t="shared" ref="R202:R253" si="36">IF(N202="Труба профильная","х"," ")</f>
        <v xml:space="preserve"> </v>
      </c>
      <c r="T202">
        <f t="shared" si="33"/>
        <v>1</v>
      </c>
      <c r="U202" t="str">
        <f t="shared" si="34"/>
        <v xml:space="preserve"> </v>
      </c>
      <c r="V202" t="str">
        <f t="shared" si="32"/>
        <v xml:space="preserve"> </v>
      </c>
      <c r="W202">
        <f t="shared" si="28"/>
        <v>2</v>
      </c>
      <c r="X202">
        <f t="shared" si="29"/>
        <v>0</v>
      </c>
      <c r="Y202" t="str">
        <f>IF(N202:N253="Лист/Плита","шт.","м.")</f>
        <v>м.</v>
      </c>
    </row>
    <row r="203" spans="1:25" x14ac:dyDescent="0.2">
      <c r="A203">
        <v>200</v>
      </c>
      <c r="H203">
        <f t="shared" si="30"/>
        <v>0</v>
      </c>
      <c r="J203" t="str">
        <f t="shared" si="31"/>
        <v xml:space="preserve"> </v>
      </c>
      <c r="M203">
        <f>IFERROR(VLOOKUP(L203,Служебная!$B$3:$C$11,2,FALSE),0)</f>
        <v>0</v>
      </c>
      <c r="P203" t="str">
        <f t="shared" si="35"/>
        <v xml:space="preserve"> </v>
      </c>
      <c r="R203" t="str">
        <f t="shared" si="36"/>
        <v xml:space="preserve"> </v>
      </c>
      <c r="T203">
        <f t="shared" si="33"/>
        <v>1</v>
      </c>
      <c r="U203" t="str">
        <f t="shared" si="34"/>
        <v xml:space="preserve"> </v>
      </c>
      <c r="V203" t="str">
        <f t="shared" si="32"/>
        <v xml:space="preserve"> </v>
      </c>
      <c r="W203">
        <f t="shared" si="28"/>
        <v>2</v>
      </c>
      <c r="X203">
        <f t="shared" si="29"/>
        <v>0</v>
      </c>
      <c r="Y203" t="str">
        <f>IF(N203:N253="Лист/Плита","шт.","м.")</f>
        <v>м.</v>
      </c>
    </row>
    <row r="204" spans="1:25" x14ac:dyDescent="0.2">
      <c r="A204">
        <v>201</v>
      </c>
      <c r="H204">
        <f t="shared" si="30"/>
        <v>0</v>
      </c>
      <c r="J204" t="str">
        <f t="shared" si="31"/>
        <v xml:space="preserve"> </v>
      </c>
      <c r="M204">
        <f>IFERROR(VLOOKUP(L204,Служебная!$B$3:$C$11,2,FALSE),0)</f>
        <v>0</v>
      </c>
      <c r="P204" t="str">
        <f t="shared" si="35"/>
        <v xml:space="preserve"> </v>
      </c>
      <c r="R204" t="str">
        <f t="shared" si="36"/>
        <v xml:space="preserve"> </v>
      </c>
      <c r="T204">
        <f t="shared" si="33"/>
        <v>1</v>
      </c>
      <c r="U204" t="str">
        <f t="shared" si="34"/>
        <v xml:space="preserve"> </v>
      </c>
      <c r="V204" t="str">
        <f t="shared" si="32"/>
        <v xml:space="preserve"> </v>
      </c>
      <c r="W204">
        <f t="shared" si="28"/>
        <v>2</v>
      </c>
      <c r="X204">
        <f t="shared" si="29"/>
        <v>0</v>
      </c>
      <c r="Y204" t="str">
        <f>IF(N204:N253="Лист/Плита","шт.","м.")</f>
        <v>м.</v>
      </c>
    </row>
    <row r="205" spans="1:25" x14ac:dyDescent="0.2">
      <c r="A205">
        <v>202</v>
      </c>
      <c r="H205">
        <f t="shared" si="30"/>
        <v>0</v>
      </c>
      <c r="J205" t="str">
        <f t="shared" si="31"/>
        <v xml:space="preserve"> </v>
      </c>
      <c r="M205">
        <f>IFERROR(VLOOKUP(L205,Служебная!$B$3:$C$11,2,FALSE),0)</f>
        <v>0</v>
      </c>
      <c r="P205" t="str">
        <f t="shared" si="35"/>
        <v xml:space="preserve"> </v>
      </c>
      <c r="R205" t="str">
        <f t="shared" si="36"/>
        <v xml:space="preserve"> </v>
      </c>
      <c r="T205">
        <f t="shared" si="33"/>
        <v>1</v>
      </c>
      <c r="U205" t="str">
        <f t="shared" si="34"/>
        <v xml:space="preserve"> </v>
      </c>
      <c r="V205" t="str">
        <f t="shared" si="32"/>
        <v xml:space="preserve"> </v>
      </c>
      <c r="W205">
        <f t="shared" si="28"/>
        <v>2</v>
      </c>
      <c r="X205">
        <f t="shared" si="29"/>
        <v>0</v>
      </c>
      <c r="Y205" t="str">
        <f>IF(N205:N253="Лист/Плита","шт.","м.")</f>
        <v>м.</v>
      </c>
    </row>
    <row r="206" spans="1:25" x14ac:dyDescent="0.2">
      <c r="A206">
        <v>203</v>
      </c>
      <c r="H206">
        <f t="shared" si="30"/>
        <v>0</v>
      </c>
      <c r="J206" t="str">
        <f t="shared" si="31"/>
        <v xml:space="preserve"> </v>
      </c>
      <c r="M206">
        <f>IFERROR(VLOOKUP(L206,Служебная!$B$3:$C$11,2,FALSE),0)</f>
        <v>0</v>
      </c>
      <c r="P206" t="str">
        <f t="shared" si="35"/>
        <v xml:space="preserve"> </v>
      </c>
      <c r="R206" t="str">
        <f t="shared" si="36"/>
        <v xml:space="preserve"> </v>
      </c>
      <c r="T206">
        <f t="shared" si="33"/>
        <v>1</v>
      </c>
      <c r="U206" t="str">
        <f t="shared" si="34"/>
        <v xml:space="preserve"> </v>
      </c>
      <c r="V206" t="str">
        <f t="shared" si="32"/>
        <v xml:space="preserve"> </v>
      </c>
      <c r="W206">
        <f t="shared" si="28"/>
        <v>2</v>
      </c>
      <c r="X206">
        <f t="shared" si="29"/>
        <v>0</v>
      </c>
      <c r="Y206" t="str">
        <f>IF(N206:N253="Лист/Плита","шт.","м.")</f>
        <v>м.</v>
      </c>
    </row>
    <row r="207" spans="1:25" x14ac:dyDescent="0.2">
      <c r="A207">
        <v>204</v>
      </c>
      <c r="H207">
        <f t="shared" si="30"/>
        <v>0</v>
      </c>
      <c r="J207" t="str">
        <f t="shared" si="31"/>
        <v xml:space="preserve"> </v>
      </c>
      <c r="M207">
        <f>IFERROR(VLOOKUP(L207,Служебная!$B$3:$C$11,2,FALSE),0)</f>
        <v>0</v>
      </c>
      <c r="P207" t="str">
        <f t="shared" si="35"/>
        <v xml:space="preserve"> </v>
      </c>
      <c r="R207" t="str">
        <f t="shared" si="36"/>
        <v xml:space="preserve"> </v>
      </c>
      <c r="T207">
        <f t="shared" si="33"/>
        <v>1</v>
      </c>
      <c r="U207" t="str">
        <f t="shared" si="34"/>
        <v xml:space="preserve"> </v>
      </c>
      <c r="V207" t="str">
        <f t="shared" si="32"/>
        <v xml:space="preserve"> </v>
      </c>
      <c r="W207">
        <f t="shared" si="28"/>
        <v>2</v>
      </c>
      <c r="X207">
        <f t="shared" si="29"/>
        <v>0</v>
      </c>
      <c r="Y207" t="str">
        <f>IF(N207:N253="Лист/Плита","шт.","м.")</f>
        <v>м.</v>
      </c>
    </row>
    <row r="208" spans="1:25" x14ac:dyDescent="0.2">
      <c r="A208">
        <v>205</v>
      </c>
      <c r="H208">
        <f t="shared" si="30"/>
        <v>0</v>
      </c>
      <c r="J208" t="str">
        <f t="shared" si="31"/>
        <v xml:space="preserve"> </v>
      </c>
      <c r="M208">
        <f>IFERROR(VLOOKUP(L208,Служебная!$B$3:$C$11,2,FALSE),0)</f>
        <v>0</v>
      </c>
      <c r="P208" t="str">
        <f t="shared" si="35"/>
        <v xml:space="preserve"> </v>
      </c>
      <c r="R208" t="str">
        <f t="shared" si="36"/>
        <v xml:space="preserve"> </v>
      </c>
      <c r="T208">
        <f t="shared" si="33"/>
        <v>1</v>
      </c>
      <c r="U208" t="str">
        <f t="shared" si="34"/>
        <v xml:space="preserve"> </v>
      </c>
      <c r="V208" t="str">
        <f t="shared" si="32"/>
        <v xml:space="preserve"> </v>
      </c>
      <c r="W208">
        <f t="shared" si="28"/>
        <v>2</v>
      </c>
      <c r="X208">
        <f t="shared" si="29"/>
        <v>0</v>
      </c>
      <c r="Y208" t="str">
        <f>IF(N208:N253="Лист/Плита","шт.","м.")</f>
        <v>м.</v>
      </c>
    </row>
    <row r="209" spans="1:25" x14ac:dyDescent="0.2">
      <c r="A209">
        <v>206</v>
      </c>
      <c r="H209">
        <f t="shared" si="30"/>
        <v>0</v>
      </c>
      <c r="J209" t="str">
        <f t="shared" si="31"/>
        <v xml:space="preserve"> </v>
      </c>
      <c r="M209">
        <f>IFERROR(VLOOKUP(L209,Служебная!$B$3:$C$11,2,FALSE),0)</f>
        <v>0</v>
      </c>
      <c r="P209" t="str">
        <f t="shared" si="35"/>
        <v xml:space="preserve"> </v>
      </c>
      <c r="R209" t="str">
        <f t="shared" si="36"/>
        <v xml:space="preserve"> </v>
      </c>
      <c r="T209">
        <f t="shared" si="33"/>
        <v>1</v>
      </c>
      <c r="U209" t="str">
        <f t="shared" si="34"/>
        <v xml:space="preserve"> </v>
      </c>
      <c r="V209" t="str">
        <f t="shared" si="32"/>
        <v xml:space="preserve"> </v>
      </c>
      <c r="W209">
        <f t="shared" si="28"/>
        <v>2</v>
      </c>
      <c r="X209">
        <f t="shared" si="29"/>
        <v>0</v>
      </c>
      <c r="Y209" t="str">
        <f>IF(N209:N253="Лист/Плита","шт.","м.")</f>
        <v>м.</v>
      </c>
    </row>
    <row r="210" spans="1:25" x14ac:dyDescent="0.2">
      <c r="A210">
        <v>207</v>
      </c>
      <c r="H210">
        <f t="shared" si="30"/>
        <v>0</v>
      </c>
      <c r="J210" t="str">
        <f t="shared" si="31"/>
        <v xml:space="preserve"> </v>
      </c>
      <c r="M210">
        <f>IFERROR(VLOOKUP(L210,Служебная!$B$3:$C$11,2,FALSE),0)</f>
        <v>0</v>
      </c>
      <c r="P210" t="str">
        <f t="shared" si="35"/>
        <v xml:space="preserve"> </v>
      </c>
      <c r="R210" t="str">
        <f t="shared" si="36"/>
        <v xml:space="preserve"> </v>
      </c>
      <c r="T210">
        <f t="shared" si="33"/>
        <v>1</v>
      </c>
      <c r="U210" t="str">
        <f t="shared" si="34"/>
        <v xml:space="preserve"> </v>
      </c>
      <c r="V210" t="str">
        <f t="shared" si="32"/>
        <v xml:space="preserve"> </v>
      </c>
      <c r="W210">
        <f t="shared" si="28"/>
        <v>2</v>
      </c>
      <c r="X210">
        <f t="shared" si="29"/>
        <v>0</v>
      </c>
      <c r="Y210" t="str">
        <f>IF(N210:N253="Лист/Плита","шт.","м.")</f>
        <v>м.</v>
      </c>
    </row>
    <row r="211" spans="1:25" x14ac:dyDescent="0.2">
      <c r="A211">
        <v>208</v>
      </c>
      <c r="H211">
        <f t="shared" si="30"/>
        <v>0</v>
      </c>
      <c r="J211" t="str">
        <f t="shared" si="31"/>
        <v xml:space="preserve"> </v>
      </c>
      <c r="M211">
        <f>IFERROR(VLOOKUP(L211,Служебная!$B$3:$C$11,2,FALSE),0)</f>
        <v>0</v>
      </c>
      <c r="P211" t="str">
        <f t="shared" si="35"/>
        <v xml:space="preserve"> </v>
      </c>
      <c r="R211" t="str">
        <f t="shared" si="36"/>
        <v xml:space="preserve"> </v>
      </c>
      <c r="T211">
        <f t="shared" si="33"/>
        <v>1</v>
      </c>
      <c r="U211" t="str">
        <f t="shared" si="34"/>
        <v xml:space="preserve"> </v>
      </c>
      <c r="V211" t="str">
        <f t="shared" si="32"/>
        <v xml:space="preserve"> </v>
      </c>
      <c r="W211">
        <f t="shared" si="28"/>
        <v>2</v>
      </c>
      <c r="X211">
        <f t="shared" si="29"/>
        <v>0</v>
      </c>
      <c r="Y211" t="str">
        <f>IF(N211:N253="Лист/Плита","шт.","м.")</f>
        <v>м.</v>
      </c>
    </row>
    <row r="212" spans="1:25" x14ac:dyDescent="0.2">
      <c r="A212">
        <v>209</v>
      </c>
      <c r="H212">
        <f t="shared" si="30"/>
        <v>0</v>
      </c>
      <c r="J212" t="str">
        <f t="shared" si="31"/>
        <v xml:space="preserve"> </v>
      </c>
      <c r="M212">
        <f>IFERROR(VLOOKUP(L212,Служебная!$B$3:$C$11,2,FALSE),0)</f>
        <v>0</v>
      </c>
      <c r="P212" t="str">
        <f t="shared" si="35"/>
        <v xml:space="preserve"> </v>
      </c>
      <c r="R212" t="str">
        <f t="shared" si="36"/>
        <v xml:space="preserve"> </v>
      </c>
      <c r="T212">
        <f t="shared" si="33"/>
        <v>1</v>
      </c>
      <c r="U212" t="str">
        <f t="shared" si="34"/>
        <v xml:space="preserve"> </v>
      </c>
      <c r="V212" t="str">
        <f t="shared" si="32"/>
        <v xml:space="preserve"> </v>
      </c>
      <c r="W212">
        <f t="shared" si="28"/>
        <v>2</v>
      </c>
      <c r="X212">
        <f t="shared" si="29"/>
        <v>0</v>
      </c>
      <c r="Y212" t="str">
        <f>IF(N212:N253="Лист/Плита","шт.","м.")</f>
        <v>м.</v>
      </c>
    </row>
    <row r="213" spans="1:25" x14ac:dyDescent="0.2">
      <c r="A213">
        <v>210</v>
      </c>
      <c r="H213">
        <f t="shared" si="30"/>
        <v>0</v>
      </c>
      <c r="J213" t="str">
        <f t="shared" si="31"/>
        <v xml:space="preserve"> </v>
      </c>
      <c r="M213">
        <f>IFERROR(VLOOKUP(L213,Служебная!$B$3:$C$11,2,FALSE),0)</f>
        <v>0</v>
      </c>
      <c r="P213" t="str">
        <f t="shared" si="35"/>
        <v xml:space="preserve"> </v>
      </c>
      <c r="R213" t="str">
        <f t="shared" si="36"/>
        <v xml:space="preserve"> </v>
      </c>
      <c r="T213">
        <f t="shared" si="33"/>
        <v>1</v>
      </c>
      <c r="U213" t="str">
        <f t="shared" si="34"/>
        <v xml:space="preserve"> </v>
      </c>
      <c r="V213" t="str">
        <f t="shared" si="32"/>
        <v xml:space="preserve"> </v>
      </c>
      <c r="W213">
        <f t="shared" si="28"/>
        <v>2</v>
      </c>
      <c r="X213">
        <f t="shared" si="29"/>
        <v>0</v>
      </c>
      <c r="Y213" t="str">
        <f>IF(N213:N253="Лист/Плита","шт.","м.")</f>
        <v>м.</v>
      </c>
    </row>
    <row r="214" spans="1:25" x14ac:dyDescent="0.2">
      <c r="A214">
        <v>211</v>
      </c>
      <c r="H214">
        <f t="shared" si="30"/>
        <v>0</v>
      </c>
      <c r="J214" t="str">
        <f t="shared" si="31"/>
        <v xml:space="preserve"> </v>
      </c>
      <c r="M214">
        <f>IFERROR(VLOOKUP(L214,Служебная!$B$3:$C$11,2,FALSE),0)</f>
        <v>0</v>
      </c>
      <c r="P214" t="str">
        <f t="shared" si="35"/>
        <v xml:space="preserve"> </v>
      </c>
      <c r="R214" t="str">
        <f t="shared" si="36"/>
        <v xml:space="preserve"> </v>
      </c>
      <c r="T214">
        <f t="shared" si="33"/>
        <v>1</v>
      </c>
      <c r="U214" t="str">
        <f t="shared" si="34"/>
        <v xml:space="preserve"> </v>
      </c>
      <c r="V214" t="str">
        <f t="shared" si="32"/>
        <v xml:space="preserve"> </v>
      </c>
      <c r="W214">
        <f t="shared" si="28"/>
        <v>2</v>
      </c>
      <c r="X214">
        <f t="shared" si="29"/>
        <v>0</v>
      </c>
      <c r="Y214" t="str">
        <f>IF(N214:N253="Лист/Плита","шт.","м.")</f>
        <v>м.</v>
      </c>
    </row>
    <row r="215" spans="1:25" x14ac:dyDescent="0.2">
      <c r="A215">
        <v>212</v>
      </c>
      <c r="H215">
        <f t="shared" si="30"/>
        <v>0</v>
      </c>
      <c r="J215" t="str">
        <f t="shared" si="31"/>
        <v xml:space="preserve"> </v>
      </c>
      <c r="M215">
        <f>IFERROR(VLOOKUP(L215,Служебная!$B$3:$C$11,2,FALSE),0)</f>
        <v>0</v>
      </c>
      <c r="P215" t="str">
        <f t="shared" si="35"/>
        <v xml:space="preserve"> </v>
      </c>
      <c r="R215" t="str">
        <f t="shared" si="36"/>
        <v xml:space="preserve"> </v>
      </c>
      <c r="T215">
        <f t="shared" si="33"/>
        <v>1</v>
      </c>
      <c r="U215" t="str">
        <f t="shared" si="34"/>
        <v xml:space="preserve"> </v>
      </c>
      <c r="V215" t="str">
        <f t="shared" si="32"/>
        <v xml:space="preserve"> </v>
      </c>
      <c r="W215">
        <f t="shared" si="28"/>
        <v>2</v>
      </c>
      <c r="X215">
        <f t="shared" si="29"/>
        <v>0</v>
      </c>
      <c r="Y215" t="str">
        <f>IF(N215:N253="Лист/Плита","шт.","м.")</f>
        <v>м.</v>
      </c>
    </row>
    <row r="216" spans="1:25" x14ac:dyDescent="0.2">
      <c r="A216">
        <v>213</v>
      </c>
      <c r="H216">
        <f t="shared" si="30"/>
        <v>0</v>
      </c>
      <c r="J216" t="str">
        <f t="shared" si="31"/>
        <v xml:space="preserve"> </v>
      </c>
      <c r="M216">
        <f>IFERROR(VLOOKUP(L216,Служебная!$B$3:$C$11,2,FALSE),0)</f>
        <v>0</v>
      </c>
      <c r="P216" t="str">
        <f t="shared" si="35"/>
        <v xml:space="preserve"> </v>
      </c>
      <c r="R216" t="str">
        <f t="shared" si="36"/>
        <v xml:space="preserve"> </v>
      </c>
      <c r="T216">
        <f t="shared" si="33"/>
        <v>1</v>
      </c>
      <c r="U216" t="str">
        <f t="shared" si="34"/>
        <v xml:space="preserve"> </v>
      </c>
      <c r="V216" t="str">
        <f t="shared" si="32"/>
        <v xml:space="preserve"> </v>
      </c>
      <c r="W216">
        <f t="shared" si="28"/>
        <v>2</v>
      </c>
      <c r="X216">
        <f t="shared" si="29"/>
        <v>0</v>
      </c>
      <c r="Y216" t="str">
        <f>IF(N216:N253="Лист/Плита","шт.","м.")</f>
        <v>м.</v>
      </c>
    </row>
    <row r="217" spans="1:25" x14ac:dyDescent="0.2">
      <c r="A217">
        <v>214</v>
      </c>
      <c r="H217">
        <f t="shared" si="30"/>
        <v>0</v>
      </c>
      <c r="J217" t="str">
        <f t="shared" si="31"/>
        <v xml:space="preserve"> </v>
      </c>
      <c r="M217">
        <f>IFERROR(VLOOKUP(L217,Служебная!$B$3:$C$11,2,FALSE),0)</f>
        <v>0</v>
      </c>
      <c r="P217" t="str">
        <f t="shared" si="35"/>
        <v xml:space="preserve"> </v>
      </c>
      <c r="R217" t="str">
        <f t="shared" si="36"/>
        <v xml:space="preserve"> </v>
      </c>
      <c r="T217">
        <f t="shared" si="33"/>
        <v>1</v>
      </c>
      <c r="U217" t="str">
        <f t="shared" si="34"/>
        <v xml:space="preserve"> </v>
      </c>
      <c r="V217" t="str">
        <f t="shared" si="32"/>
        <v xml:space="preserve"> </v>
      </c>
      <c r="W217">
        <f t="shared" si="28"/>
        <v>2</v>
      </c>
      <c r="X217">
        <f t="shared" si="29"/>
        <v>0</v>
      </c>
      <c r="Y217" t="str">
        <f>IF(N217:N253="Лист/Плита","шт.","м.")</f>
        <v>м.</v>
      </c>
    </row>
    <row r="218" spans="1:25" x14ac:dyDescent="0.2">
      <c r="A218">
        <v>215</v>
      </c>
      <c r="H218">
        <f t="shared" si="30"/>
        <v>0</v>
      </c>
      <c r="J218" t="str">
        <f t="shared" si="31"/>
        <v xml:space="preserve"> </v>
      </c>
      <c r="M218">
        <f>IFERROR(VLOOKUP(L218,Служебная!$B$3:$C$11,2,FALSE),0)</f>
        <v>0</v>
      </c>
      <c r="P218" t="str">
        <f t="shared" si="35"/>
        <v xml:space="preserve"> </v>
      </c>
      <c r="R218" t="str">
        <f t="shared" si="36"/>
        <v xml:space="preserve"> </v>
      </c>
      <c r="T218">
        <f t="shared" si="33"/>
        <v>1</v>
      </c>
      <c r="U218" t="str">
        <f t="shared" si="34"/>
        <v xml:space="preserve"> </v>
      </c>
      <c r="V218" t="str">
        <f t="shared" si="32"/>
        <v xml:space="preserve"> </v>
      </c>
      <c r="W218">
        <f t="shared" si="28"/>
        <v>2</v>
      </c>
      <c r="X218">
        <f t="shared" si="29"/>
        <v>0</v>
      </c>
      <c r="Y218" t="str">
        <f>IF(N218:N253="Лист/Плита","шт.","м.")</f>
        <v>м.</v>
      </c>
    </row>
    <row r="219" spans="1:25" x14ac:dyDescent="0.2">
      <c r="A219">
        <v>216</v>
      </c>
      <c r="H219">
        <f t="shared" si="30"/>
        <v>0</v>
      </c>
      <c r="J219" t="str">
        <f t="shared" si="31"/>
        <v xml:space="preserve"> </v>
      </c>
      <c r="M219">
        <f>IFERROR(VLOOKUP(L219,Служебная!$B$3:$C$11,2,FALSE),0)</f>
        <v>0</v>
      </c>
      <c r="P219" t="str">
        <f t="shared" si="35"/>
        <v xml:space="preserve"> </v>
      </c>
      <c r="R219" t="str">
        <f t="shared" si="36"/>
        <v xml:space="preserve"> </v>
      </c>
      <c r="T219">
        <f t="shared" si="33"/>
        <v>1</v>
      </c>
      <c r="U219" t="str">
        <f t="shared" si="34"/>
        <v xml:space="preserve"> </v>
      </c>
      <c r="V219" t="str">
        <f t="shared" si="32"/>
        <v xml:space="preserve"> </v>
      </c>
      <c r="W219">
        <f t="shared" si="28"/>
        <v>2</v>
      </c>
      <c r="X219">
        <f t="shared" si="29"/>
        <v>0</v>
      </c>
      <c r="Y219" t="str">
        <f>IF(N219:N253="Лист/Плита","шт.","м.")</f>
        <v>м.</v>
      </c>
    </row>
    <row r="220" spans="1:25" x14ac:dyDescent="0.2">
      <c r="A220">
        <v>217</v>
      </c>
      <c r="H220">
        <f t="shared" si="30"/>
        <v>0</v>
      </c>
      <c r="J220" t="str">
        <f t="shared" si="31"/>
        <v xml:space="preserve"> </v>
      </c>
      <c r="M220">
        <f>IFERROR(VLOOKUP(L220,Служебная!$B$3:$C$11,2,FALSE),0)</f>
        <v>0</v>
      </c>
      <c r="P220" t="str">
        <f t="shared" si="35"/>
        <v xml:space="preserve"> </v>
      </c>
      <c r="R220" t="str">
        <f t="shared" si="36"/>
        <v xml:space="preserve"> </v>
      </c>
      <c r="T220">
        <f t="shared" si="33"/>
        <v>1</v>
      </c>
      <c r="U220" t="str">
        <f t="shared" si="34"/>
        <v xml:space="preserve"> </v>
      </c>
      <c r="V220" t="str">
        <f t="shared" si="32"/>
        <v xml:space="preserve"> </v>
      </c>
      <c r="W220">
        <f t="shared" si="28"/>
        <v>2</v>
      </c>
      <c r="X220">
        <f t="shared" si="29"/>
        <v>0</v>
      </c>
      <c r="Y220" t="str">
        <f>IF(N220:N253="Лист/Плита","шт.","м.")</f>
        <v>м.</v>
      </c>
    </row>
    <row r="221" spans="1:25" x14ac:dyDescent="0.2">
      <c r="A221">
        <v>218</v>
      </c>
      <c r="H221">
        <f t="shared" si="30"/>
        <v>0</v>
      </c>
      <c r="J221" t="str">
        <f t="shared" si="31"/>
        <v xml:space="preserve"> </v>
      </c>
      <c r="M221">
        <f>IFERROR(VLOOKUP(L221,Служебная!$B$3:$C$11,2,FALSE),0)</f>
        <v>0</v>
      </c>
      <c r="P221" t="str">
        <f t="shared" si="35"/>
        <v xml:space="preserve"> </v>
      </c>
      <c r="R221" t="str">
        <f t="shared" si="36"/>
        <v xml:space="preserve"> </v>
      </c>
      <c r="T221">
        <f t="shared" si="33"/>
        <v>1</v>
      </c>
      <c r="U221" t="str">
        <f t="shared" si="34"/>
        <v xml:space="preserve"> </v>
      </c>
      <c r="V221" t="str">
        <f t="shared" si="32"/>
        <v xml:space="preserve"> </v>
      </c>
      <c r="W221">
        <f t="shared" si="28"/>
        <v>2</v>
      </c>
      <c r="X221">
        <f t="shared" si="29"/>
        <v>0</v>
      </c>
      <c r="Y221" t="str">
        <f>IF(N221:N253="Лист/Плита","шт.","м.")</f>
        <v>м.</v>
      </c>
    </row>
    <row r="222" spans="1:25" x14ac:dyDescent="0.2">
      <c r="A222">
        <v>219</v>
      </c>
      <c r="H222">
        <f t="shared" si="30"/>
        <v>0</v>
      </c>
      <c r="J222" t="str">
        <f t="shared" si="31"/>
        <v xml:space="preserve"> </v>
      </c>
      <c r="M222">
        <f>IFERROR(VLOOKUP(L222,Служебная!$B$3:$C$11,2,FALSE),0)</f>
        <v>0</v>
      </c>
      <c r="P222" t="str">
        <f t="shared" si="35"/>
        <v xml:space="preserve"> </v>
      </c>
      <c r="R222" t="str">
        <f t="shared" si="36"/>
        <v xml:space="preserve"> </v>
      </c>
      <c r="T222">
        <f t="shared" si="33"/>
        <v>1</v>
      </c>
      <c r="U222" t="str">
        <f t="shared" si="34"/>
        <v xml:space="preserve"> </v>
      </c>
      <c r="V222" t="str">
        <f t="shared" si="32"/>
        <v xml:space="preserve"> </v>
      </c>
      <c r="W222">
        <f t="shared" si="28"/>
        <v>2</v>
      </c>
      <c r="X222">
        <f t="shared" si="29"/>
        <v>0</v>
      </c>
      <c r="Y222" t="str">
        <f>IF(N222:N253="Лист/Плита","шт.","м.")</f>
        <v>м.</v>
      </c>
    </row>
    <row r="223" spans="1:25" x14ac:dyDescent="0.2">
      <c r="A223">
        <v>220</v>
      </c>
      <c r="H223">
        <f t="shared" si="30"/>
        <v>0</v>
      </c>
      <c r="J223" t="str">
        <f t="shared" si="31"/>
        <v xml:space="preserve"> </v>
      </c>
      <c r="M223">
        <f>IFERROR(VLOOKUP(L223,Служебная!$B$3:$C$11,2,FALSE),0)</f>
        <v>0</v>
      </c>
      <c r="P223" t="str">
        <f t="shared" si="35"/>
        <v xml:space="preserve"> </v>
      </c>
      <c r="R223" t="str">
        <f t="shared" si="36"/>
        <v xml:space="preserve"> </v>
      </c>
      <c r="T223">
        <f t="shared" si="33"/>
        <v>1</v>
      </c>
      <c r="U223" t="str">
        <f t="shared" si="34"/>
        <v xml:space="preserve"> </v>
      </c>
      <c r="V223" t="str">
        <f t="shared" si="32"/>
        <v xml:space="preserve"> </v>
      </c>
      <c r="W223">
        <f t="shared" si="28"/>
        <v>2</v>
      </c>
      <c r="X223">
        <f t="shared" si="29"/>
        <v>0</v>
      </c>
      <c r="Y223" t="str">
        <f>IF(N223:N253="Лист/Плита","шт.","м.")</f>
        <v>м.</v>
      </c>
    </row>
    <row r="224" spans="1:25" x14ac:dyDescent="0.2">
      <c r="A224">
        <v>221</v>
      </c>
      <c r="H224">
        <f t="shared" si="30"/>
        <v>0</v>
      </c>
      <c r="J224" t="str">
        <f t="shared" si="31"/>
        <v xml:space="preserve"> </v>
      </c>
      <c r="M224">
        <f>IFERROR(VLOOKUP(L224,Служебная!$B$3:$C$11,2,FALSE),0)</f>
        <v>0</v>
      </c>
      <c r="P224" t="str">
        <f t="shared" si="35"/>
        <v xml:space="preserve"> </v>
      </c>
      <c r="R224" t="str">
        <f t="shared" si="36"/>
        <v xml:space="preserve"> </v>
      </c>
      <c r="T224">
        <f t="shared" si="33"/>
        <v>1</v>
      </c>
      <c r="U224" t="str">
        <f t="shared" si="34"/>
        <v xml:space="preserve"> </v>
      </c>
      <c r="V224" t="str">
        <f t="shared" si="32"/>
        <v xml:space="preserve"> </v>
      </c>
      <c r="W224">
        <f t="shared" si="28"/>
        <v>2</v>
      </c>
      <c r="X224">
        <f t="shared" si="29"/>
        <v>0</v>
      </c>
      <c r="Y224" t="str">
        <f>IF(N224:N253="Лист/Плита","шт.","м.")</f>
        <v>м.</v>
      </c>
    </row>
    <row r="225" spans="1:25" x14ac:dyDescent="0.2">
      <c r="A225">
        <v>222</v>
      </c>
      <c r="H225">
        <f t="shared" si="30"/>
        <v>0</v>
      </c>
      <c r="J225" t="str">
        <f t="shared" si="31"/>
        <v xml:space="preserve"> </v>
      </c>
      <c r="M225">
        <f>IFERROR(VLOOKUP(L225,Служебная!$B$3:$C$11,2,FALSE),0)</f>
        <v>0</v>
      </c>
      <c r="P225" t="str">
        <f t="shared" si="35"/>
        <v xml:space="preserve"> </v>
      </c>
      <c r="R225" t="str">
        <f t="shared" si="36"/>
        <v xml:space="preserve"> </v>
      </c>
      <c r="T225">
        <f t="shared" si="33"/>
        <v>1</v>
      </c>
      <c r="U225" t="str">
        <f t="shared" si="34"/>
        <v xml:space="preserve"> </v>
      </c>
      <c r="V225" t="str">
        <f t="shared" si="32"/>
        <v xml:space="preserve"> </v>
      </c>
      <c r="W225">
        <f t="shared" si="28"/>
        <v>2</v>
      </c>
      <c r="X225">
        <f t="shared" si="29"/>
        <v>0</v>
      </c>
      <c r="Y225" t="str">
        <f>IF(N225:N253="Лист/Плита","шт.","м.")</f>
        <v>м.</v>
      </c>
    </row>
    <row r="226" spans="1:25" x14ac:dyDescent="0.2">
      <c r="A226">
        <v>223</v>
      </c>
      <c r="H226">
        <f t="shared" si="30"/>
        <v>0</v>
      </c>
      <c r="J226" t="str">
        <f t="shared" si="31"/>
        <v xml:space="preserve"> </v>
      </c>
      <c r="M226">
        <f>IFERROR(VLOOKUP(L226,Служебная!$B$3:$C$11,2,FALSE),0)</f>
        <v>0</v>
      </c>
      <c r="P226" t="str">
        <f t="shared" si="35"/>
        <v xml:space="preserve"> </v>
      </c>
      <c r="R226" t="str">
        <f t="shared" si="36"/>
        <v xml:space="preserve"> </v>
      </c>
      <c r="T226">
        <f t="shared" si="33"/>
        <v>1</v>
      </c>
      <c r="U226" t="str">
        <f t="shared" si="34"/>
        <v xml:space="preserve"> </v>
      </c>
      <c r="V226" t="str">
        <f t="shared" si="32"/>
        <v xml:space="preserve"> </v>
      </c>
      <c r="W226">
        <f t="shared" si="28"/>
        <v>2</v>
      </c>
      <c r="X226">
        <f t="shared" si="29"/>
        <v>0</v>
      </c>
      <c r="Y226" t="str">
        <f>IF(N226:N253="Лист/Плита","шт.","м.")</f>
        <v>м.</v>
      </c>
    </row>
    <row r="227" spans="1:25" x14ac:dyDescent="0.2">
      <c r="A227">
        <v>224</v>
      </c>
      <c r="H227">
        <f t="shared" si="30"/>
        <v>0</v>
      </c>
      <c r="J227" t="str">
        <f t="shared" si="31"/>
        <v xml:space="preserve"> </v>
      </c>
      <c r="M227">
        <f>IFERROR(VLOOKUP(L227,Служебная!$B$3:$C$11,2,FALSE),0)</f>
        <v>0</v>
      </c>
      <c r="P227" t="str">
        <f t="shared" si="35"/>
        <v xml:space="preserve"> </v>
      </c>
      <c r="R227" t="str">
        <f t="shared" si="36"/>
        <v xml:space="preserve"> </v>
      </c>
      <c r="T227">
        <f t="shared" si="33"/>
        <v>1</v>
      </c>
      <c r="U227" t="str">
        <f t="shared" si="34"/>
        <v xml:space="preserve"> </v>
      </c>
      <c r="V227" t="str">
        <f t="shared" si="32"/>
        <v xml:space="preserve"> </v>
      </c>
      <c r="W227">
        <f t="shared" si="28"/>
        <v>2</v>
      </c>
      <c r="X227">
        <f t="shared" si="29"/>
        <v>0</v>
      </c>
      <c r="Y227" t="str">
        <f>IF(N227:N253="Лист/Плита","шт.","м.")</f>
        <v>м.</v>
      </c>
    </row>
    <row r="228" spans="1:25" x14ac:dyDescent="0.2">
      <c r="A228">
        <v>225</v>
      </c>
      <c r="H228">
        <f t="shared" si="30"/>
        <v>0</v>
      </c>
      <c r="J228" t="str">
        <f t="shared" si="31"/>
        <v xml:space="preserve"> </v>
      </c>
      <c r="M228">
        <f>IFERROR(VLOOKUP(L228,Служебная!$B$3:$C$11,2,FALSE),0)</f>
        <v>0</v>
      </c>
      <c r="P228" t="str">
        <f t="shared" si="35"/>
        <v xml:space="preserve"> </v>
      </c>
      <c r="R228" t="str">
        <f t="shared" si="36"/>
        <v xml:space="preserve"> </v>
      </c>
      <c r="T228">
        <f t="shared" si="33"/>
        <v>1</v>
      </c>
      <c r="U228" t="str">
        <f t="shared" si="34"/>
        <v xml:space="preserve"> </v>
      </c>
      <c r="V228" t="str">
        <f t="shared" si="32"/>
        <v xml:space="preserve"> </v>
      </c>
      <c r="W228">
        <f t="shared" si="28"/>
        <v>2</v>
      </c>
      <c r="X228">
        <f t="shared" si="29"/>
        <v>0</v>
      </c>
      <c r="Y228" t="str">
        <f>IF(N228:N253="Лист/Плита","шт.","м.")</f>
        <v>м.</v>
      </c>
    </row>
    <row r="229" spans="1:25" x14ac:dyDescent="0.2">
      <c r="A229">
        <v>226</v>
      </c>
      <c r="H229">
        <f t="shared" si="30"/>
        <v>0</v>
      </c>
      <c r="J229" t="str">
        <f t="shared" si="31"/>
        <v xml:space="preserve"> </v>
      </c>
      <c r="M229">
        <f>IFERROR(VLOOKUP(L229,Служебная!$B$3:$C$11,2,FALSE),0)</f>
        <v>0</v>
      </c>
      <c r="P229" t="str">
        <f t="shared" si="35"/>
        <v xml:space="preserve"> </v>
      </c>
      <c r="R229" t="str">
        <f t="shared" si="36"/>
        <v xml:space="preserve"> </v>
      </c>
      <c r="T229">
        <f t="shared" si="33"/>
        <v>1</v>
      </c>
      <c r="U229" t="str">
        <f t="shared" si="34"/>
        <v xml:space="preserve"> </v>
      </c>
      <c r="V229" t="str">
        <f t="shared" si="32"/>
        <v xml:space="preserve"> </v>
      </c>
      <c r="W229">
        <f t="shared" si="28"/>
        <v>2</v>
      </c>
      <c r="X229">
        <f t="shared" si="29"/>
        <v>0</v>
      </c>
      <c r="Y229" t="str">
        <f>IF(N229:N253="Лист/Плита","шт.","м.")</f>
        <v>м.</v>
      </c>
    </row>
    <row r="230" spans="1:25" x14ac:dyDescent="0.2">
      <c r="A230">
        <v>227</v>
      </c>
      <c r="H230">
        <f t="shared" si="30"/>
        <v>0</v>
      </c>
      <c r="J230" t="str">
        <f t="shared" si="31"/>
        <v xml:space="preserve"> </v>
      </c>
      <c r="M230">
        <f>IFERROR(VLOOKUP(L230,Служебная!$B$3:$C$11,2,FALSE),0)</f>
        <v>0</v>
      </c>
      <c r="P230" t="str">
        <f t="shared" si="35"/>
        <v xml:space="preserve"> </v>
      </c>
      <c r="R230" t="str">
        <f t="shared" si="36"/>
        <v xml:space="preserve"> </v>
      </c>
      <c r="T230">
        <f t="shared" si="33"/>
        <v>1</v>
      </c>
      <c r="U230" t="str">
        <f t="shared" si="34"/>
        <v xml:space="preserve"> </v>
      </c>
      <c r="V230" t="str">
        <f t="shared" si="32"/>
        <v xml:space="preserve"> </v>
      </c>
      <c r="W230">
        <f t="shared" si="28"/>
        <v>2</v>
      </c>
      <c r="X230">
        <f t="shared" si="29"/>
        <v>0</v>
      </c>
      <c r="Y230" t="str">
        <f>IF(N230:N253="Лист/Плита","шт.","м.")</f>
        <v>м.</v>
      </c>
    </row>
    <row r="231" spans="1:25" x14ac:dyDescent="0.2">
      <c r="A231">
        <v>228</v>
      </c>
      <c r="H231">
        <f t="shared" si="30"/>
        <v>0</v>
      </c>
      <c r="J231" t="str">
        <f t="shared" si="31"/>
        <v xml:space="preserve"> </v>
      </c>
      <c r="M231">
        <f>IFERROR(VLOOKUP(L231,Служебная!$B$3:$C$11,2,FALSE),0)</f>
        <v>0</v>
      </c>
      <c r="P231" t="str">
        <f t="shared" si="35"/>
        <v xml:space="preserve"> </v>
      </c>
      <c r="R231" t="str">
        <f t="shared" si="36"/>
        <v xml:space="preserve"> </v>
      </c>
      <c r="T231">
        <f t="shared" si="33"/>
        <v>1</v>
      </c>
      <c r="U231" t="str">
        <f t="shared" si="34"/>
        <v xml:space="preserve"> </v>
      </c>
      <c r="V231" t="str">
        <f t="shared" si="32"/>
        <v xml:space="preserve"> </v>
      </c>
      <c r="W231">
        <f t="shared" si="28"/>
        <v>2</v>
      </c>
      <c r="X231">
        <f t="shared" si="29"/>
        <v>0</v>
      </c>
      <c r="Y231" t="str">
        <f>IF(N231:N253="Лист/Плита","шт.","м.")</f>
        <v>м.</v>
      </c>
    </row>
    <row r="232" spans="1:25" x14ac:dyDescent="0.2">
      <c r="A232">
        <v>229</v>
      </c>
      <c r="H232">
        <f t="shared" si="30"/>
        <v>0</v>
      </c>
      <c r="J232" t="str">
        <f t="shared" si="31"/>
        <v xml:space="preserve"> </v>
      </c>
      <c r="M232">
        <f>IFERROR(VLOOKUP(L232,Служебная!$B$3:$C$11,2,FALSE),0)</f>
        <v>0</v>
      </c>
      <c r="P232" t="str">
        <f t="shared" si="35"/>
        <v xml:space="preserve"> </v>
      </c>
      <c r="R232" t="str">
        <f t="shared" si="36"/>
        <v xml:space="preserve"> </v>
      </c>
      <c r="T232">
        <f t="shared" si="33"/>
        <v>1</v>
      </c>
      <c r="U232" t="str">
        <f t="shared" si="34"/>
        <v xml:space="preserve"> </v>
      </c>
      <c r="V232" t="str">
        <f t="shared" si="32"/>
        <v xml:space="preserve"> </v>
      </c>
      <c r="W232">
        <f t="shared" si="28"/>
        <v>2</v>
      </c>
      <c r="X232">
        <f t="shared" si="29"/>
        <v>0</v>
      </c>
      <c r="Y232" t="str">
        <f>IF(N232:N253="Лист/Плита","шт.","м.")</f>
        <v>м.</v>
      </c>
    </row>
    <row r="233" spans="1:25" x14ac:dyDescent="0.2">
      <c r="A233">
        <v>230</v>
      </c>
      <c r="H233">
        <f t="shared" si="30"/>
        <v>0</v>
      </c>
      <c r="J233" t="str">
        <f t="shared" si="31"/>
        <v xml:space="preserve"> </v>
      </c>
      <c r="M233">
        <f>IFERROR(VLOOKUP(L233,Служебная!$B$3:$C$11,2,FALSE),0)</f>
        <v>0</v>
      </c>
      <c r="P233" t="str">
        <f t="shared" si="35"/>
        <v xml:space="preserve"> </v>
      </c>
      <c r="R233" t="str">
        <f t="shared" si="36"/>
        <v xml:space="preserve"> </v>
      </c>
      <c r="T233">
        <f t="shared" si="33"/>
        <v>1</v>
      </c>
      <c r="U233" t="str">
        <f t="shared" si="34"/>
        <v xml:space="preserve"> </v>
      </c>
      <c r="V233" t="str">
        <f t="shared" si="32"/>
        <v xml:space="preserve"> </v>
      </c>
      <c r="W233">
        <f t="shared" si="28"/>
        <v>2</v>
      </c>
      <c r="X233">
        <f t="shared" si="29"/>
        <v>0</v>
      </c>
      <c r="Y233" t="str">
        <f>IF(N233:N253="Лист/Плита","шт.","м.")</f>
        <v>м.</v>
      </c>
    </row>
    <row r="234" spans="1:25" x14ac:dyDescent="0.2">
      <c r="A234">
        <v>231</v>
      </c>
      <c r="H234">
        <f t="shared" si="30"/>
        <v>0</v>
      </c>
      <c r="J234" t="str">
        <f t="shared" si="31"/>
        <v xml:space="preserve"> </v>
      </c>
      <c r="M234">
        <f>IFERROR(VLOOKUP(L234,Служебная!$B$3:$C$11,2,FALSE),0)</f>
        <v>0</v>
      </c>
      <c r="P234" t="str">
        <f t="shared" si="35"/>
        <v xml:space="preserve"> </v>
      </c>
      <c r="R234" t="str">
        <f t="shared" si="36"/>
        <v xml:space="preserve"> </v>
      </c>
      <c r="T234">
        <f t="shared" si="33"/>
        <v>1</v>
      </c>
      <c r="U234" t="str">
        <f t="shared" si="34"/>
        <v xml:space="preserve"> </v>
      </c>
      <c r="V234" t="str">
        <f t="shared" si="32"/>
        <v xml:space="preserve"> </v>
      </c>
      <c r="W234">
        <f t="shared" si="28"/>
        <v>2</v>
      </c>
      <c r="X234">
        <f t="shared" si="29"/>
        <v>0</v>
      </c>
      <c r="Y234" t="str">
        <f>IF(N234:N253="Лист/Плита","шт.","м.")</f>
        <v>м.</v>
      </c>
    </row>
    <row r="235" spans="1:25" x14ac:dyDescent="0.2">
      <c r="A235">
        <v>232</v>
      </c>
      <c r="H235">
        <f t="shared" si="30"/>
        <v>0</v>
      </c>
      <c r="J235" t="str">
        <f t="shared" si="31"/>
        <v xml:space="preserve"> </v>
      </c>
      <c r="M235">
        <f>IFERROR(VLOOKUP(L235,Служебная!$B$3:$C$11,2,FALSE),0)</f>
        <v>0</v>
      </c>
      <c r="P235" t="str">
        <f t="shared" si="35"/>
        <v xml:space="preserve"> </v>
      </c>
      <c r="R235" t="str">
        <f t="shared" si="36"/>
        <v xml:space="preserve"> </v>
      </c>
      <c r="T235">
        <f t="shared" si="33"/>
        <v>1</v>
      </c>
      <c r="U235" t="str">
        <f t="shared" si="34"/>
        <v xml:space="preserve"> </v>
      </c>
      <c r="V235" t="str">
        <f t="shared" si="32"/>
        <v xml:space="preserve"> </v>
      </c>
      <c r="W235">
        <f t="shared" si="28"/>
        <v>2</v>
      </c>
      <c r="X235">
        <f t="shared" si="29"/>
        <v>0</v>
      </c>
      <c r="Y235" t="str">
        <f>IF(N235:N253="Лист/Плита","шт.","м.")</f>
        <v>м.</v>
      </c>
    </row>
    <row r="236" spans="1:25" x14ac:dyDescent="0.2">
      <c r="A236">
        <v>233</v>
      </c>
      <c r="H236">
        <f t="shared" si="30"/>
        <v>0</v>
      </c>
      <c r="J236" t="str">
        <f t="shared" si="31"/>
        <v xml:space="preserve"> </v>
      </c>
      <c r="M236">
        <f>IFERROR(VLOOKUP(L236,Служебная!$B$3:$C$11,2,FALSE),0)</f>
        <v>0</v>
      </c>
      <c r="P236" t="str">
        <f t="shared" si="35"/>
        <v xml:space="preserve"> </v>
      </c>
      <c r="R236" t="str">
        <f t="shared" si="36"/>
        <v xml:space="preserve"> </v>
      </c>
      <c r="T236">
        <f t="shared" si="33"/>
        <v>1</v>
      </c>
      <c r="U236" t="str">
        <f t="shared" si="34"/>
        <v xml:space="preserve"> </v>
      </c>
      <c r="V236" t="str">
        <f t="shared" si="32"/>
        <v xml:space="preserve"> </v>
      </c>
      <c r="W236">
        <f t="shared" si="28"/>
        <v>2</v>
      </c>
      <c r="X236">
        <f t="shared" si="29"/>
        <v>0</v>
      </c>
      <c r="Y236" t="str">
        <f>IF(N236:N253="Лист/Плита","шт.","м.")</f>
        <v>м.</v>
      </c>
    </row>
    <row r="237" spans="1:25" x14ac:dyDescent="0.2">
      <c r="A237">
        <v>234</v>
      </c>
      <c r="H237">
        <f t="shared" si="30"/>
        <v>0</v>
      </c>
      <c r="J237" t="str">
        <f t="shared" si="31"/>
        <v xml:space="preserve"> </v>
      </c>
      <c r="M237">
        <f>IFERROR(VLOOKUP(L237,Служебная!$B$3:$C$11,2,FALSE),0)</f>
        <v>0</v>
      </c>
      <c r="P237" t="str">
        <f t="shared" si="35"/>
        <v xml:space="preserve"> </v>
      </c>
      <c r="R237" t="str">
        <f t="shared" si="36"/>
        <v xml:space="preserve"> </v>
      </c>
      <c r="T237">
        <f t="shared" si="33"/>
        <v>1</v>
      </c>
      <c r="U237" t="str">
        <f t="shared" si="34"/>
        <v xml:space="preserve"> </v>
      </c>
      <c r="V237" t="str">
        <f t="shared" si="32"/>
        <v xml:space="preserve"> </v>
      </c>
      <c r="W237">
        <f t="shared" si="28"/>
        <v>2</v>
      </c>
      <c r="X237">
        <f t="shared" si="29"/>
        <v>0</v>
      </c>
      <c r="Y237" t="str">
        <f>IF(N237:N253="Лист/Плита","шт.","м.")</f>
        <v>м.</v>
      </c>
    </row>
    <row r="238" spans="1:25" x14ac:dyDescent="0.2">
      <c r="A238">
        <v>235</v>
      </c>
      <c r="H238">
        <f t="shared" si="30"/>
        <v>0</v>
      </c>
      <c r="J238" t="str">
        <f t="shared" si="31"/>
        <v xml:space="preserve"> </v>
      </c>
      <c r="M238">
        <f>IFERROR(VLOOKUP(L238,Служебная!$B$3:$C$11,2,FALSE),0)</f>
        <v>0</v>
      </c>
      <c r="P238" t="str">
        <f t="shared" si="35"/>
        <v xml:space="preserve"> </v>
      </c>
      <c r="R238" t="str">
        <f t="shared" si="36"/>
        <v xml:space="preserve"> </v>
      </c>
      <c r="T238">
        <f t="shared" si="33"/>
        <v>1</v>
      </c>
      <c r="U238" t="str">
        <f t="shared" si="34"/>
        <v xml:space="preserve"> </v>
      </c>
      <c r="V238" t="str">
        <f t="shared" si="32"/>
        <v xml:space="preserve"> </v>
      </c>
      <c r="W238">
        <f t="shared" si="28"/>
        <v>2</v>
      </c>
      <c r="X238">
        <f t="shared" si="29"/>
        <v>0</v>
      </c>
      <c r="Y238" t="str">
        <f>IF(N238:N253="Лист/Плита","шт.","м.")</f>
        <v>м.</v>
      </c>
    </row>
    <row r="239" spans="1:25" x14ac:dyDescent="0.2">
      <c r="A239">
        <v>236</v>
      </c>
      <c r="H239">
        <f t="shared" si="30"/>
        <v>0</v>
      </c>
      <c r="J239" t="str">
        <f t="shared" si="31"/>
        <v xml:space="preserve"> </v>
      </c>
      <c r="M239">
        <f>IFERROR(VLOOKUP(L239,Служебная!$B$3:$C$11,2,FALSE),0)</f>
        <v>0</v>
      </c>
      <c r="P239" t="str">
        <f t="shared" si="35"/>
        <v xml:space="preserve"> </v>
      </c>
      <c r="R239" t="str">
        <f t="shared" si="36"/>
        <v xml:space="preserve"> </v>
      </c>
      <c r="T239">
        <f t="shared" si="33"/>
        <v>1</v>
      </c>
      <c r="U239" t="str">
        <f t="shared" si="34"/>
        <v xml:space="preserve"> </v>
      </c>
      <c r="V239" t="str">
        <f t="shared" si="32"/>
        <v xml:space="preserve"> </v>
      </c>
      <c r="W239">
        <f t="shared" si="28"/>
        <v>2</v>
      </c>
      <c r="X239">
        <f t="shared" si="29"/>
        <v>0</v>
      </c>
      <c r="Y239" t="str">
        <f>IF(N239:N253="Лист/Плита","шт.","м.")</f>
        <v>м.</v>
      </c>
    </row>
    <row r="240" spans="1:25" x14ac:dyDescent="0.2">
      <c r="A240">
        <v>237</v>
      </c>
      <c r="H240">
        <f t="shared" si="30"/>
        <v>0</v>
      </c>
      <c r="J240" t="str">
        <f t="shared" si="31"/>
        <v xml:space="preserve"> </v>
      </c>
      <c r="M240">
        <f>IFERROR(VLOOKUP(L240,Служебная!$B$3:$C$11,2,FALSE),0)</f>
        <v>0</v>
      </c>
      <c r="P240" t="str">
        <f t="shared" si="35"/>
        <v xml:space="preserve"> </v>
      </c>
      <c r="R240" t="str">
        <f t="shared" si="36"/>
        <v xml:space="preserve"> </v>
      </c>
      <c r="T240">
        <f t="shared" si="33"/>
        <v>1</v>
      </c>
      <c r="U240" t="str">
        <f t="shared" si="34"/>
        <v xml:space="preserve"> </v>
      </c>
      <c r="V240" t="str">
        <f t="shared" si="32"/>
        <v xml:space="preserve"> </v>
      </c>
      <c r="W240">
        <f t="shared" si="28"/>
        <v>2</v>
      </c>
      <c r="X240">
        <f t="shared" si="29"/>
        <v>0</v>
      </c>
      <c r="Y240" t="str">
        <f>IF(N240:N253="Лист/Плита","шт.","м.")</f>
        <v>м.</v>
      </c>
    </row>
    <row r="241" spans="1:25" x14ac:dyDescent="0.2">
      <c r="A241">
        <v>238</v>
      </c>
      <c r="H241">
        <f t="shared" si="30"/>
        <v>0</v>
      </c>
      <c r="J241" t="str">
        <f t="shared" si="31"/>
        <v xml:space="preserve"> </v>
      </c>
      <c r="M241">
        <f>IFERROR(VLOOKUP(L241,Служебная!$B$3:$C$11,2,FALSE),0)</f>
        <v>0</v>
      </c>
      <c r="P241" t="str">
        <f t="shared" si="35"/>
        <v xml:space="preserve"> </v>
      </c>
      <c r="R241" t="str">
        <f t="shared" si="36"/>
        <v xml:space="preserve"> </v>
      </c>
      <c r="T241">
        <f t="shared" si="33"/>
        <v>1</v>
      </c>
      <c r="U241" t="str">
        <f t="shared" si="34"/>
        <v xml:space="preserve"> </v>
      </c>
      <c r="V241" t="str">
        <f t="shared" si="32"/>
        <v xml:space="preserve"> </v>
      </c>
      <c r="W241">
        <f t="shared" si="28"/>
        <v>2</v>
      </c>
      <c r="X241">
        <f t="shared" si="29"/>
        <v>0</v>
      </c>
      <c r="Y241" t="str">
        <f>IF(N241:N253="Лист/Плита","шт.","м.")</f>
        <v>м.</v>
      </c>
    </row>
    <row r="242" spans="1:25" x14ac:dyDescent="0.2">
      <c r="A242">
        <v>239</v>
      </c>
      <c r="H242">
        <f t="shared" si="30"/>
        <v>0</v>
      </c>
      <c r="J242" t="str">
        <f t="shared" si="31"/>
        <v xml:space="preserve"> </v>
      </c>
      <c r="M242">
        <f>IFERROR(VLOOKUP(L242,Служебная!$B$3:$C$11,2,FALSE),0)</f>
        <v>0</v>
      </c>
      <c r="P242" t="str">
        <f t="shared" si="35"/>
        <v xml:space="preserve"> </v>
      </c>
      <c r="R242" t="str">
        <f t="shared" si="36"/>
        <v xml:space="preserve"> </v>
      </c>
      <c r="T242">
        <f t="shared" si="33"/>
        <v>1</v>
      </c>
      <c r="U242" t="str">
        <f t="shared" si="34"/>
        <v xml:space="preserve"> </v>
      </c>
      <c r="V242" t="str">
        <f t="shared" si="32"/>
        <v xml:space="preserve"> </v>
      </c>
      <c r="W242">
        <f t="shared" si="28"/>
        <v>2</v>
      </c>
      <c r="X242">
        <f t="shared" si="29"/>
        <v>0</v>
      </c>
      <c r="Y242" t="str">
        <f>IF(N242:N253="Лист/Плита","шт.","м.")</f>
        <v>м.</v>
      </c>
    </row>
    <row r="243" spans="1:25" x14ac:dyDescent="0.2">
      <c r="A243">
        <v>240</v>
      </c>
      <c r="H243">
        <f t="shared" si="30"/>
        <v>0</v>
      </c>
      <c r="J243" t="str">
        <f t="shared" si="31"/>
        <v xml:space="preserve"> </v>
      </c>
      <c r="M243">
        <f>IFERROR(VLOOKUP(L243,Служебная!$B$3:$C$11,2,FALSE),0)</f>
        <v>0</v>
      </c>
      <c r="P243" t="str">
        <f t="shared" si="35"/>
        <v xml:space="preserve"> </v>
      </c>
      <c r="R243" t="str">
        <f t="shared" si="36"/>
        <v xml:space="preserve"> </v>
      </c>
      <c r="T243">
        <f t="shared" si="33"/>
        <v>1</v>
      </c>
      <c r="U243" t="str">
        <f t="shared" si="34"/>
        <v xml:space="preserve"> </v>
      </c>
      <c r="V243" t="str">
        <f t="shared" si="32"/>
        <v xml:space="preserve"> </v>
      </c>
      <c r="W243">
        <f t="shared" si="28"/>
        <v>2</v>
      </c>
      <c r="X243">
        <f t="shared" si="29"/>
        <v>0</v>
      </c>
      <c r="Y243" t="str">
        <f>IF(N243:N253="Лист/Плита","шт.","м.")</f>
        <v>м.</v>
      </c>
    </row>
    <row r="244" spans="1:25" x14ac:dyDescent="0.2">
      <c r="A244">
        <v>241</v>
      </c>
      <c r="H244">
        <f t="shared" si="30"/>
        <v>0</v>
      </c>
      <c r="J244" t="str">
        <f t="shared" si="31"/>
        <v xml:space="preserve"> </v>
      </c>
      <c r="M244">
        <f>IFERROR(VLOOKUP(L244,Служебная!$B$3:$C$11,2,FALSE),0)</f>
        <v>0</v>
      </c>
      <c r="P244" t="str">
        <f t="shared" si="35"/>
        <v xml:space="preserve"> </v>
      </c>
      <c r="R244" t="str">
        <f t="shared" si="36"/>
        <v xml:space="preserve"> </v>
      </c>
      <c r="T244">
        <f t="shared" si="33"/>
        <v>1</v>
      </c>
      <c r="U244" t="str">
        <f t="shared" si="34"/>
        <v xml:space="preserve"> </v>
      </c>
      <c r="V244" t="str">
        <f t="shared" si="32"/>
        <v xml:space="preserve"> </v>
      </c>
      <c r="W244">
        <f t="shared" si="28"/>
        <v>2</v>
      </c>
      <c r="X244">
        <f t="shared" si="29"/>
        <v>0</v>
      </c>
      <c r="Y244" t="str">
        <f>IF(N244:N253="Лист/Плита","шт.","м.")</f>
        <v>м.</v>
      </c>
    </row>
    <row r="245" spans="1:25" x14ac:dyDescent="0.2">
      <c r="A245">
        <v>242</v>
      </c>
      <c r="H245">
        <f t="shared" si="30"/>
        <v>0</v>
      </c>
      <c r="J245" t="str">
        <f t="shared" si="31"/>
        <v xml:space="preserve"> </v>
      </c>
      <c r="M245">
        <f>IFERROR(VLOOKUP(L245,Служебная!$B$3:$C$11,2,FALSE),0)</f>
        <v>0</v>
      </c>
      <c r="P245" t="str">
        <f t="shared" si="35"/>
        <v xml:space="preserve"> </v>
      </c>
      <c r="R245" t="str">
        <f t="shared" si="36"/>
        <v xml:space="preserve"> </v>
      </c>
      <c r="T245">
        <f t="shared" si="33"/>
        <v>1</v>
      </c>
      <c r="U245" t="str">
        <f t="shared" si="34"/>
        <v xml:space="preserve"> </v>
      </c>
      <c r="V245" t="str">
        <f t="shared" si="32"/>
        <v xml:space="preserve"> </v>
      </c>
      <c r="W245">
        <f t="shared" si="28"/>
        <v>2</v>
      </c>
      <c r="X245">
        <f t="shared" si="29"/>
        <v>0</v>
      </c>
      <c r="Y245" t="str">
        <f>IF(N245:N253="Лист/Плита","шт.","м.")</f>
        <v>м.</v>
      </c>
    </row>
    <row r="246" spans="1:25" x14ac:dyDescent="0.2">
      <c r="A246">
        <v>243</v>
      </c>
      <c r="H246">
        <f t="shared" si="30"/>
        <v>0</v>
      </c>
      <c r="J246" t="str">
        <f t="shared" si="31"/>
        <v xml:space="preserve"> </v>
      </c>
      <c r="M246">
        <f>IFERROR(VLOOKUP(L246,Служебная!$B$3:$C$11,2,FALSE),0)</f>
        <v>0</v>
      </c>
      <c r="P246" t="str">
        <f t="shared" si="35"/>
        <v xml:space="preserve"> </v>
      </c>
      <c r="R246" t="str">
        <f t="shared" si="36"/>
        <v xml:space="preserve"> </v>
      </c>
      <c r="T246">
        <f t="shared" si="33"/>
        <v>1</v>
      </c>
      <c r="U246" t="str">
        <f t="shared" si="34"/>
        <v xml:space="preserve"> </v>
      </c>
      <c r="V246" t="str">
        <f t="shared" si="32"/>
        <v xml:space="preserve"> </v>
      </c>
      <c r="W246">
        <f t="shared" si="28"/>
        <v>2</v>
      </c>
      <c r="X246">
        <f t="shared" si="29"/>
        <v>0</v>
      </c>
      <c r="Y246" t="str">
        <f>IF(N246:N253="Лист/Плита","шт.","м.")</f>
        <v>м.</v>
      </c>
    </row>
    <row r="247" spans="1:25" x14ac:dyDescent="0.2">
      <c r="A247">
        <v>244</v>
      </c>
      <c r="H247">
        <f t="shared" si="30"/>
        <v>0</v>
      </c>
      <c r="J247" t="str">
        <f t="shared" si="31"/>
        <v xml:space="preserve"> </v>
      </c>
      <c r="M247">
        <f>IFERROR(VLOOKUP(L247,Служебная!$B$3:$C$11,2,FALSE),0)</f>
        <v>0</v>
      </c>
      <c r="P247" t="str">
        <f t="shared" si="35"/>
        <v xml:space="preserve"> </v>
      </c>
      <c r="R247" t="str">
        <f t="shared" si="36"/>
        <v xml:space="preserve"> </v>
      </c>
      <c r="T247">
        <f t="shared" si="33"/>
        <v>1</v>
      </c>
      <c r="U247" t="str">
        <f t="shared" si="34"/>
        <v xml:space="preserve"> </v>
      </c>
      <c r="V247" t="str">
        <f t="shared" si="32"/>
        <v xml:space="preserve"> </v>
      </c>
      <c r="W247">
        <f t="shared" si="28"/>
        <v>2</v>
      </c>
      <c r="X247">
        <f t="shared" si="29"/>
        <v>0</v>
      </c>
      <c r="Y247" t="str">
        <f>IF(N247:N253="Лист/Плита","шт.","м.")</f>
        <v>м.</v>
      </c>
    </row>
    <row r="248" spans="1:25" x14ac:dyDescent="0.2">
      <c r="A248">
        <v>245</v>
      </c>
      <c r="H248">
        <f t="shared" si="30"/>
        <v>0</v>
      </c>
      <c r="J248" t="str">
        <f t="shared" si="31"/>
        <v xml:space="preserve"> </v>
      </c>
      <c r="M248">
        <f>IFERROR(VLOOKUP(L248,Служебная!$B$3:$C$11,2,FALSE),0)</f>
        <v>0</v>
      </c>
      <c r="P248" t="str">
        <f t="shared" si="35"/>
        <v xml:space="preserve"> </v>
      </c>
      <c r="R248" t="str">
        <f t="shared" si="36"/>
        <v xml:space="preserve"> </v>
      </c>
      <c r="T248">
        <f t="shared" si="33"/>
        <v>1</v>
      </c>
      <c r="U248" t="str">
        <f t="shared" si="34"/>
        <v xml:space="preserve"> </v>
      </c>
      <c r="V248" t="str">
        <f t="shared" si="32"/>
        <v xml:space="preserve"> </v>
      </c>
      <c r="W248">
        <f t="shared" si="28"/>
        <v>2</v>
      </c>
      <c r="X248">
        <f t="shared" si="29"/>
        <v>0</v>
      </c>
      <c r="Y248" t="str">
        <f>IF(N248:N253="Лист/Плита","шт.","м.")</f>
        <v>м.</v>
      </c>
    </row>
    <row r="249" spans="1:25" x14ac:dyDescent="0.2">
      <c r="A249">
        <v>246</v>
      </c>
      <c r="H249">
        <f t="shared" si="30"/>
        <v>0</v>
      </c>
      <c r="J249" t="str">
        <f t="shared" si="31"/>
        <v xml:space="preserve"> </v>
      </c>
      <c r="M249">
        <f>IFERROR(VLOOKUP(L249,Служебная!$B$3:$C$11,2,FALSE),0)</f>
        <v>0</v>
      </c>
      <c r="P249" t="str">
        <f t="shared" si="35"/>
        <v xml:space="preserve"> </v>
      </c>
      <c r="R249" t="str">
        <f t="shared" si="36"/>
        <v xml:space="preserve"> </v>
      </c>
      <c r="T249">
        <f t="shared" si="33"/>
        <v>1</v>
      </c>
      <c r="U249" t="str">
        <f t="shared" si="34"/>
        <v xml:space="preserve"> </v>
      </c>
      <c r="V249" t="str">
        <f t="shared" si="32"/>
        <v xml:space="preserve"> </v>
      </c>
      <c r="W249">
        <f t="shared" si="28"/>
        <v>2</v>
      </c>
      <c r="X249">
        <f t="shared" si="29"/>
        <v>0</v>
      </c>
      <c r="Y249" t="str">
        <f>IF(N249:N253="Лист/Плита","шт.","м.")</f>
        <v>м.</v>
      </c>
    </row>
    <row r="250" spans="1:25" x14ac:dyDescent="0.2">
      <c r="A250">
        <v>247</v>
      </c>
      <c r="H250">
        <f t="shared" si="30"/>
        <v>0</v>
      </c>
      <c r="J250" t="str">
        <f t="shared" si="31"/>
        <v xml:space="preserve"> </v>
      </c>
      <c r="M250">
        <f>IFERROR(VLOOKUP(L250,Служебная!$B$3:$C$11,2,FALSE),0)</f>
        <v>0</v>
      </c>
      <c r="P250" t="str">
        <f t="shared" si="35"/>
        <v xml:space="preserve"> </v>
      </c>
      <c r="R250" t="str">
        <f t="shared" si="36"/>
        <v xml:space="preserve"> </v>
      </c>
      <c r="T250">
        <f t="shared" si="33"/>
        <v>1</v>
      </c>
      <c r="U250" t="str">
        <f t="shared" si="34"/>
        <v xml:space="preserve"> </v>
      </c>
      <c r="V250" t="str">
        <f t="shared" si="32"/>
        <v xml:space="preserve"> </v>
      </c>
      <c r="W250">
        <f t="shared" si="28"/>
        <v>2</v>
      </c>
      <c r="X250">
        <f t="shared" si="29"/>
        <v>0</v>
      </c>
      <c r="Y250" t="str">
        <f>IF(N250:N253="Лист/Плита","шт.","м.")</f>
        <v>м.</v>
      </c>
    </row>
    <row r="251" spans="1:25" x14ac:dyDescent="0.2">
      <c r="A251">
        <v>248</v>
      </c>
      <c r="H251">
        <f t="shared" si="30"/>
        <v>0</v>
      </c>
      <c r="J251" t="str">
        <f t="shared" si="31"/>
        <v xml:space="preserve"> </v>
      </c>
      <c r="M251">
        <f>IFERROR(VLOOKUP(L251,Служебная!$B$3:$C$11,2,FALSE),0)</f>
        <v>0</v>
      </c>
      <c r="P251" t="str">
        <f t="shared" si="35"/>
        <v xml:space="preserve"> </v>
      </c>
      <c r="R251" t="str">
        <f t="shared" si="36"/>
        <v xml:space="preserve"> </v>
      </c>
      <c r="T251">
        <f t="shared" si="33"/>
        <v>1</v>
      </c>
      <c r="U251" t="str">
        <f t="shared" si="34"/>
        <v xml:space="preserve"> </v>
      </c>
      <c r="V251" t="str">
        <f t="shared" si="32"/>
        <v xml:space="preserve"> </v>
      </c>
      <c r="W251">
        <f t="shared" si="28"/>
        <v>2</v>
      </c>
      <c r="X251">
        <f t="shared" si="29"/>
        <v>0</v>
      </c>
      <c r="Y251" t="str">
        <f>IF(N251:N253="Лист/Плита","шт.","м.")</f>
        <v>м.</v>
      </c>
    </row>
    <row r="252" spans="1:25" x14ac:dyDescent="0.2">
      <c r="A252">
        <v>249</v>
      </c>
      <c r="H252">
        <f t="shared" si="30"/>
        <v>0</v>
      </c>
      <c r="J252" t="str">
        <f t="shared" si="31"/>
        <v xml:space="preserve"> </v>
      </c>
      <c r="M252">
        <f>IFERROR(VLOOKUP(L252,Служебная!$B$3:$C$11,2,FALSE),0)</f>
        <v>0</v>
      </c>
      <c r="P252" t="str">
        <f t="shared" si="35"/>
        <v xml:space="preserve"> </v>
      </c>
      <c r="R252" t="str">
        <f t="shared" si="36"/>
        <v xml:space="preserve"> </v>
      </c>
      <c r="T252">
        <f t="shared" si="33"/>
        <v>1</v>
      </c>
      <c r="U252" t="str">
        <f t="shared" si="34"/>
        <v xml:space="preserve"> </v>
      </c>
      <c r="V252" t="str">
        <f t="shared" si="32"/>
        <v xml:space="preserve"> </v>
      </c>
      <c r="W252">
        <f t="shared" si="28"/>
        <v>2</v>
      </c>
      <c r="X252">
        <f t="shared" si="29"/>
        <v>0</v>
      </c>
      <c r="Y252" t="str">
        <f>IF(N252:N253="Лист/Плита","шт.","м.")</f>
        <v>м.</v>
      </c>
    </row>
    <row r="253" spans="1:25" x14ac:dyDescent="0.2">
      <c r="A253">
        <v>250</v>
      </c>
      <c r="H253">
        <f t="shared" si="30"/>
        <v>0</v>
      </c>
      <c r="J253" t="str">
        <f t="shared" si="31"/>
        <v xml:space="preserve"> </v>
      </c>
      <c r="M253">
        <f>IFERROR(VLOOKUP(L253,Служебная!$B$3:$C$11,2,FALSE),0)</f>
        <v>0</v>
      </c>
      <c r="P253" t="str">
        <f t="shared" si="35"/>
        <v xml:space="preserve"> </v>
      </c>
      <c r="R253" t="str">
        <f t="shared" si="36"/>
        <v xml:space="preserve"> </v>
      </c>
      <c r="T253">
        <f t="shared" si="33"/>
        <v>1</v>
      </c>
      <c r="U253" t="str">
        <f t="shared" si="34"/>
        <v xml:space="preserve"> </v>
      </c>
      <c r="V253" t="str">
        <f t="shared" si="32"/>
        <v xml:space="preserve"> </v>
      </c>
      <c r="W253">
        <f t="shared" si="28"/>
        <v>2</v>
      </c>
      <c r="X253">
        <f t="shared" si="29"/>
        <v>0</v>
      </c>
      <c r="Y253" t="str">
        <f>IF(N253:N253="Лист/Плита","шт.","м.")</f>
        <v>м.</v>
      </c>
    </row>
  </sheetData>
  <sheetProtection formatCells="0" formatColumns="0" formatRows="0" insertColumns="0" insertRows="0" insertHyperlinks="0" deleteColumns="0" deleteRows="0" sort="0" autoFilter="0" pivotTables="0"/>
  <dataConsolidate/>
  <dataValidations count="2">
    <dataValidation type="list" allowBlank="1" sqref="N4:N253">
      <formula1>"Балка/Двутавр,Квадрат,Круг/Пруток,Лента,Лист/Плита,Труба Круглая,Труба профильная,Уголок,Штанга резьбовая,Швеллер,Шестигранник"</formula1>
    </dataValidation>
    <dataValidation type="list" allowBlank="1" showInputMessage="1" showErrorMessage="1" sqref="L4:L253">
      <formula1>INDIRECT("ТМ[Материал]")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showZeros="0" tabSelected="1" showRuler="0" view="pageLayout" zoomScaleNormal="100" workbookViewId="0">
      <selection activeCell="B4" sqref="B4"/>
    </sheetView>
  </sheetViews>
  <sheetFormatPr defaultRowHeight="12.75" customHeight="1" x14ac:dyDescent="0.2"/>
  <cols>
    <col min="1" max="1" width="4" customWidth="1"/>
    <col min="2" max="2" width="21" customWidth="1"/>
    <col min="3" max="3" width="20.140625" customWidth="1"/>
    <col min="4" max="4" width="14.28515625" customWidth="1"/>
    <col min="5" max="5" width="23.140625" customWidth="1"/>
    <col min="6" max="6" width="12.7109375" customWidth="1"/>
    <col min="7" max="7" width="14.140625" customWidth="1"/>
    <col min="8" max="8" width="15.28515625" customWidth="1"/>
    <col min="9" max="9" width="18.85546875" customWidth="1"/>
  </cols>
  <sheetData>
    <row r="1" spans="1:9" ht="25.5" customHeight="1" x14ac:dyDescent="0.3">
      <c r="A1" s="4"/>
      <c r="B1" s="50" t="s">
        <v>67</v>
      </c>
      <c r="C1" s="50"/>
      <c r="D1" s="51" t="str">
        <f>'Расчет материала'!I1</f>
        <v>25 октября 2019</v>
      </c>
      <c r="E1" s="52"/>
      <c r="F1" s="4"/>
      <c r="G1" s="4"/>
      <c r="H1" s="4"/>
      <c r="I1" s="4"/>
    </row>
    <row r="2" spans="1:9" x14ac:dyDescent="0.2">
      <c r="A2" s="4"/>
      <c r="B2" s="4"/>
      <c r="C2" s="4"/>
      <c r="D2" s="4"/>
      <c r="E2" s="4"/>
      <c r="F2" s="4"/>
      <c r="G2" s="4"/>
      <c r="H2" s="4"/>
      <c r="I2" s="4"/>
    </row>
    <row r="3" spans="1:9" ht="40.5" customHeight="1" x14ac:dyDescent="0.2">
      <c r="A3" s="5" t="s">
        <v>45</v>
      </c>
      <c r="B3" s="6" t="s">
        <v>71</v>
      </c>
      <c r="C3" s="7"/>
      <c r="D3" s="8"/>
      <c r="E3" s="5" t="s">
        <v>27</v>
      </c>
      <c r="F3" s="1" t="s">
        <v>49</v>
      </c>
      <c r="G3" s="1" t="s">
        <v>46</v>
      </c>
      <c r="H3" s="1" t="s">
        <v>47</v>
      </c>
      <c r="I3" s="1" t="s">
        <v>48</v>
      </c>
    </row>
    <row r="4" spans="1:9" ht="28.35" customHeight="1" x14ac:dyDescent="0.25">
      <c r="A4" s="2">
        <v>1</v>
      </c>
      <c r="B4" s="43"/>
      <c r="C4" s="10"/>
      <c r="D4" s="44"/>
      <c r="E4" s="2">
        <f>IFERROR(VLOOKUP(B4,Служебная!$B$3:$C$11,2,FALSE),0)</f>
        <v>0</v>
      </c>
      <c r="F4" s="3" t="str">
        <f>IF(C4="Лист/Плита","шт.","м.")</f>
        <v>м.</v>
      </c>
      <c r="G4" s="9"/>
      <c r="H4" s="3" t="str">
        <f>'Расчет материала'!D1</f>
        <v>заказ № 14111</v>
      </c>
      <c r="I4" s="9"/>
    </row>
    <row r="5" spans="1:9" ht="28.35" customHeight="1" x14ac:dyDescent="0.25">
      <c r="A5" s="2">
        <v>2</v>
      </c>
      <c r="B5" s="43"/>
      <c r="C5" s="10"/>
      <c r="D5" s="44"/>
      <c r="E5" s="2">
        <f>IFERROR(VLOOKUP(B5,Служебная!$B$3:$C$11,2,FALSE),0)</f>
        <v>0</v>
      </c>
      <c r="F5" s="3" t="str">
        <f t="shared" ref="F5:F18" si="0">IF(C5="Лист/Плита","шт.","м.")</f>
        <v>м.</v>
      </c>
      <c r="G5" s="9"/>
      <c r="H5" s="3" t="str">
        <f>'Расчет материала'!D1</f>
        <v>заказ № 14111</v>
      </c>
      <c r="I5" s="9"/>
    </row>
    <row r="6" spans="1:9" ht="28.35" customHeight="1" x14ac:dyDescent="0.25">
      <c r="A6" s="2">
        <v>3</v>
      </c>
      <c r="B6" s="43"/>
      <c r="C6" s="10"/>
      <c r="D6" s="44"/>
      <c r="E6" s="2">
        <f>IFERROR(VLOOKUP(B6,Служебная!$B$3:$C$11,2,FALSE),0)</f>
        <v>0</v>
      </c>
      <c r="F6" s="3" t="str">
        <f t="shared" si="0"/>
        <v>м.</v>
      </c>
      <c r="G6" s="9"/>
      <c r="H6" s="3" t="str">
        <f>'Расчет материала'!D1</f>
        <v>заказ № 14111</v>
      </c>
      <c r="I6" s="9"/>
    </row>
    <row r="7" spans="1:9" ht="28.35" customHeight="1" x14ac:dyDescent="0.25">
      <c r="A7" s="2">
        <v>4</v>
      </c>
      <c r="B7" s="43"/>
      <c r="C7" s="10"/>
      <c r="D7" s="44"/>
      <c r="E7" s="2">
        <f>IFERROR(VLOOKUP(B7,Служебная!$B$3:$C$11,2,FALSE),0)</f>
        <v>0</v>
      </c>
      <c r="F7" s="3" t="str">
        <f t="shared" si="0"/>
        <v>м.</v>
      </c>
      <c r="G7" s="9"/>
      <c r="H7" s="3" t="str">
        <f>'Расчет материала'!D1</f>
        <v>заказ № 14111</v>
      </c>
      <c r="I7" s="9"/>
    </row>
    <row r="8" spans="1:9" ht="28.35" customHeight="1" x14ac:dyDescent="0.25">
      <c r="A8" s="2">
        <v>5</v>
      </c>
      <c r="B8" s="43"/>
      <c r="C8" s="10"/>
      <c r="D8" s="44"/>
      <c r="E8" s="2">
        <f>IFERROR(VLOOKUP(B8,Служебная!$B$3:$C$11,2,FALSE),0)</f>
        <v>0</v>
      </c>
      <c r="F8" s="3" t="str">
        <f t="shared" si="0"/>
        <v>м.</v>
      </c>
      <c r="G8" s="9"/>
      <c r="H8" s="3" t="str">
        <f>'Расчет материала'!D1</f>
        <v>заказ № 14111</v>
      </c>
      <c r="I8" s="9"/>
    </row>
    <row r="9" spans="1:9" ht="28.35" customHeight="1" x14ac:dyDescent="0.25">
      <c r="A9" s="2">
        <v>6</v>
      </c>
      <c r="B9" s="43"/>
      <c r="C9" s="10"/>
      <c r="D9" s="44"/>
      <c r="E9" s="2">
        <f>IFERROR(VLOOKUP(B9,Служебная!$B$3:$C$11,2,FALSE),0)</f>
        <v>0</v>
      </c>
      <c r="F9" s="3" t="str">
        <f t="shared" si="0"/>
        <v>м.</v>
      </c>
      <c r="G9" s="9"/>
      <c r="H9" s="3" t="str">
        <f>'Расчет материала'!D1</f>
        <v>заказ № 14111</v>
      </c>
      <c r="I9" s="9"/>
    </row>
    <row r="10" spans="1:9" ht="28.35" customHeight="1" x14ac:dyDescent="0.25">
      <c r="A10" s="2">
        <v>7</v>
      </c>
      <c r="B10" s="43"/>
      <c r="C10" s="10"/>
      <c r="D10" s="44"/>
      <c r="E10" s="2">
        <f>IFERROR(VLOOKUP(B10,Служебная!$B$3:$C$11,2,FALSE),0)</f>
        <v>0</v>
      </c>
      <c r="F10" s="3" t="str">
        <f t="shared" si="0"/>
        <v>м.</v>
      </c>
      <c r="G10" s="9"/>
      <c r="H10" s="3" t="str">
        <f>'Расчет материала'!D1</f>
        <v>заказ № 14111</v>
      </c>
      <c r="I10" s="9"/>
    </row>
    <row r="11" spans="1:9" ht="28.35" customHeight="1" x14ac:dyDescent="0.25">
      <c r="A11" s="2">
        <v>8</v>
      </c>
      <c r="B11" s="43"/>
      <c r="C11" s="10"/>
      <c r="D11" s="44"/>
      <c r="E11" s="2">
        <f>IFERROR(VLOOKUP(B11,Служебная!$B$3:$C$11,2,FALSE),0)</f>
        <v>0</v>
      </c>
      <c r="F11" s="3" t="str">
        <f t="shared" si="0"/>
        <v>м.</v>
      </c>
      <c r="G11" s="9"/>
      <c r="H11" s="3" t="str">
        <f>'Расчет материала'!D1</f>
        <v>заказ № 14111</v>
      </c>
      <c r="I11" s="9"/>
    </row>
    <row r="12" spans="1:9" ht="28.35" customHeight="1" x14ac:dyDescent="0.25">
      <c r="A12" s="2">
        <v>9</v>
      </c>
      <c r="B12" s="43"/>
      <c r="C12" s="10"/>
      <c r="D12" s="44"/>
      <c r="E12" s="2">
        <f>IFERROR(VLOOKUP(B12,Служебная!$B$3:$C$11,2,FALSE),0)</f>
        <v>0</v>
      </c>
      <c r="F12" s="3" t="str">
        <f t="shared" si="0"/>
        <v>м.</v>
      </c>
      <c r="G12" s="9"/>
      <c r="H12" s="3" t="str">
        <f>'Расчет материала'!D1</f>
        <v>заказ № 14111</v>
      </c>
      <c r="I12" s="9"/>
    </row>
    <row r="13" spans="1:9" ht="28.35" customHeight="1" x14ac:dyDescent="0.25">
      <c r="A13" s="2">
        <v>10</v>
      </c>
      <c r="B13" s="43"/>
      <c r="C13" s="10"/>
      <c r="D13" s="44"/>
      <c r="E13" s="2">
        <f>IFERROR(VLOOKUP(B13,Служебная!$B$3:$C$11,2,FALSE),0)</f>
        <v>0</v>
      </c>
      <c r="F13" s="3" t="str">
        <f t="shared" si="0"/>
        <v>м.</v>
      </c>
      <c r="G13" s="9"/>
      <c r="H13" s="3" t="str">
        <f>'Расчет материала'!D1</f>
        <v>заказ № 14111</v>
      </c>
      <c r="I13" s="9"/>
    </row>
    <row r="14" spans="1:9" ht="28.35" customHeight="1" x14ac:dyDescent="0.25">
      <c r="A14" s="2">
        <v>11</v>
      </c>
      <c r="B14" s="43"/>
      <c r="C14" s="10"/>
      <c r="D14" s="44"/>
      <c r="E14" s="2">
        <f>IFERROR(VLOOKUP(B14,Служебная!$B$3:$C$11,2,FALSE),0)</f>
        <v>0</v>
      </c>
      <c r="F14" s="3" t="str">
        <f t="shared" si="0"/>
        <v>м.</v>
      </c>
      <c r="G14" s="9"/>
      <c r="H14" s="3" t="str">
        <f>'Расчет материала'!D1</f>
        <v>заказ № 14111</v>
      </c>
      <c r="I14" s="9"/>
    </row>
    <row r="15" spans="1:9" ht="28.35" customHeight="1" x14ac:dyDescent="0.25">
      <c r="A15" s="2">
        <v>12</v>
      </c>
      <c r="B15" s="43"/>
      <c r="C15" s="10"/>
      <c r="D15" s="44"/>
      <c r="E15" s="2">
        <f>IFERROR(VLOOKUP(B15,Служебная!$B$3:$C$11,2,FALSE),0)</f>
        <v>0</v>
      </c>
      <c r="F15" s="3" t="str">
        <f t="shared" si="0"/>
        <v>м.</v>
      </c>
      <c r="G15" s="9"/>
      <c r="H15" s="3" t="str">
        <f>'Расчет материала'!D1</f>
        <v>заказ № 14111</v>
      </c>
      <c r="I15" s="9"/>
    </row>
    <row r="16" spans="1:9" ht="28.35" customHeight="1" x14ac:dyDescent="0.25">
      <c r="A16" s="2">
        <v>13</v>
      </c>
      <c r="B16" s="43"/>
      <c r="C16" s="10"/>
      <c r="D16" s="44"/>
      <c r="E16" s="2">
        <f>IFERROR(VLOOKUP(B16,Служебная!$B$3:$C$11,2,FALSE),0)</f>
        <v>0</v>
      </c>
      <c r="F16" s="3" t="str">
        <f t="shared" si="0"/>
        <v>м.</v>
      </c>
      <c r="G16" s="9"/>
      <c r="H16" s="3" t="str">
        <f>'Расчет материала'!D1</f>
        <v>заказ № 14111</v>
      </c>
      <c r="I16" s="9"/>
    </row>
    <row r="17" spans="1:9" ht="28.35" customHeight="1" x14ac:dyDescent="0.25">
      <c r="A17" s="2">
        <v>14</v>
      </c>
      <c r="B17" s="43"/>
      <c r="C17" s="10"/>
      <c r="D17" s="44"/>
      <c r="E17" s="2">
        <f>IFERROR(VLOOKUP(B17,Служебная!$B$3:$C$11,2,FALSE),0)</f>
        <v>0</v>
      </c>
      <c r="F17" s="3" t="str">
        <f t="shared" si="0"/>
        <v>м.</v>
      </c>
      <c r="G17" s="9"/>
      <c r="H17" s="3" t="str">
        <f>'Расчет материала'!D1</f>
        <v>заказ № 14111</v>
      </c>
      <c r="I17" s="9"/>
    </row>
    <row r="18" spans="1:9" ht="28.35" customHeight="1" x14ac:dyDescent="0.25">
      <c r="A18" s="2">
        <v>15</v>
      </c>
      <c r="B18" s="43"/>
      <c r="C18" s="10"/>
      <c r="D18" s="44"/>
      <c r="E18" s="2">
        <f>IFERROR(VLOOKUP(B18,Служебная!$B$3:$C$11,2,FALSE),0)</f>
        <v>0</v>
      </c>
      <c r="F18" s="3" t="str">
        <f t="shared" si="0"/>
        <v>м.</v>
      </c>
      <c r="G18" s="9"/>
      <c r="H18" s="3" t="str">
        <f>'Расчет материала'!D1</f>
        <v>заказ № 14111</v>
      </c>
      <c r="I18" s="9"/>
    </row>
    <row r="19" spans="1:9" ht="11.25" customHeight="1" x14ac:dyDescent="0.2">
      <c r="A19" s="4"/>
      <c r="B19" s="11"/>
      <c r="C19" s="12"/>
      <c r="D19" s="12"/>
      <c r="E19" s="4"/>
      <c r="F19" s="4"/>
      <c r="G19" s="4"/>
      <c r="H19" s="4"/>
      <c r="I19" s="4"/>
    </row>
    <row r="20" spans="1:9" ht="13.5" customHeight="1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ht="18" x14ac:dyDescent="0.25">
      <c r="A21" s="4"/>
      <c r="B21" s="13" t="s">
        <v>68</v>
      </c>
      <c r="C21" s="4"/>
      <c r="D21" s="4"/>
      <c r="E21" s="4"/>
      <c r="F21" s="4"/>
      <c r="G21" s="4"/>
      <c r="H21" s="4"/>
      <c r="I21" s="4"/>
    </row>
  </sheetData>
  <sheetProtection formatCells="0" formatColumns="0" formatRows="0" insertColumns="0" insertRows="0" insertHyperlinks="0" deleteColumns="0" deleteRows="0" sort="0" autoFilter="0" pivotTables="0"/>
  <mergeCells count="2">
    <mergeCell ref="B1:C1"/>
    <mergeCell ref="D1:E1"/>
  </mergeCell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showZeros="0" showRuler="0" view="pageLayout" topLeftCell="A16" zoomScale="85" zoomScaleNormal="100" zoomScalePageLayoutView="85" workbookViewId="0">
      <selection activeCell="D2" sqref="D2:I2"/>
    </sheetView>
  </sheetViews>
  <sheetFormatPr defaultColWidth="9.140625" defaultRowHeight="12.75" customHeight="1" x14ac:dyDescent="0.2"/>
  <cols>
    <col min="1" max="1" width="9.42578125" customWidth="1"/>
    <col min="2" max="2" width="7.85546875" customWidth="1"/>
    <col min="3" max="3" width="0.140625" hidden="1" customWidth="1"/>
    <col min="6" max="6" width="14.28515625" customWidth="1"/>
    <col min="7" max="7" width="0.28515625" customWidth="1"/>
    <col min="8" max="8" width="6.7109375" customWidth="1"/>
    <col min="9" max="9" width="5" customWidth="1"/>
    <col min="10" max="10" width="7.85546875" customWidth="1"/>
    <col min="11" max="11" width="5.5703125" customWidth="1"/>
    <col min="12" max="12" width="17.5703125" customWidth="1"/>
    <col min="13" max="13" width="4.85546875" customWidth="1"/>
    <col min="14" max="14" width="2" customWidth="1"/>
    <col min="15" max="15" width="4.5703125" customWidth="1"/>
    <col min="16" max="16" width="1.85546875" customWidth="1"/>
    <col min="17" max="17" width="3.7109375" customWidth="1"/>
    <col min="18" max="18" width="8.28515625" customWidth="1"/>
    <col min="19" max="19" width="2.28515625" customWidth="1"/>
    <col min="20" max="20" width="6" customWidth="1"/>
    <col min="21" max="21" width="4.5703125" customWidth="1"/>
    <col min="22" max="22" width="18.28515625" customWidth="1"/>
    <col min="23" max="23" width="17.5703125" customWidth="1"/>
    <col min="24" max="24" width="9.140625" customWidth="1"/>
  </cols>
  <sheetData>
    <row r="1" spans="1:24" ht="25.5" customHeight="1" thickBot="1" x14ac:dyDescent="0.25">
      <c r="A1" s="80" t="s">
        <v>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ht="20.100000000000001" customHeight="1" thickBot="1" x14ac:dyDescent="0.25">
      <c r="A2" s="86" t="s">
        <v>55</v>
      </c>
      <c r="B2" s="87"/>
      <c r="C2" s="88"/>
      <c r="D2" s="83" t="s">
        <v>92</v>
      </c>
      <c r="E2" s="84"/>
      <c r="F2" s="84"/>
      <c r="G2" s="84"/>
      <c r="H2" s="84"/>
      <c r="I2" s="85"/>
      <c r="J2" s="86" t="s">
        <v>4</v>
      </c>
      <c r="K2" s="88"/>
      <c r="L2" s="68" t="str">
        <f>INDEX('Расчет материала'!B4:AV253,MATCH('Сопроводительный паспорт'!D2,'Расчет материала'!E4:E253,0),11)</f>
        <v>Сталь Ст3</v>
      </c>
      <c r="M2" s="69"/>
      <c r="N2" s="69"/>
      <c r="O2" s="69"/>
      <c r="P2" s="69"/>
      <c r="Q2" s="69"/>
      <c r="R2" s="69"/>
      <c r="S2" s="69"/>
      <c r="T2" s="69"/>
      <c r="U2" s="70"/>
      <c r="V2" s="25" t="s">
        <v>62</v>
      </c>
      <c r="W2" s="68">
        <f>INDEX('Расчет материала'!B4:AV253,MATCH('Сопроводительный паспорт'!D2,'Расчет материала'!E4:E253,0),7)</f>
        <v>6</v>
      </c>
      <c r="X2" s="70"/>
    </row>
    <row r="3" spans="1:24" ht="20.100000000000001" customHeight="1" thickBot="1" x14ac:dyDescent="0.25">
      <c r="A3" s="86" t="s">
        <v>56</v>
      </c>
      <c r="B3" s="87"/>
      <c r="C3" s="88"/>
      <c r="D3" s="83" t="str">
        <f>INDEX('Расчет материала'!B4:AV253,MATCH('Сопроводительный паспорт'!D2,'Расчет материала'!E4:E253,0),5)</f>
        <v>Балка</v>
      </c>
      <c r="E3" s="84"/>
      <c r="F3" s="84"/>
      <c r="G3" s="84"/>
      <c r="H3" s="84"/>
      <c r="I3" s="85"/>
      <c r="J3" s="86" t="s">
        <v>57</v>
      </c>
      <c r="K3" s="88"/>
      <c r="L3" s="23" t="str">
        <f>INDEX('Расчет материала'!B4:AV253,MATCH('Сопроводительный паспорт'!D2,'Расчет материала'!E4:E253,0),13)</f>
        <v>Труба профильная</v>
      </c>
      <c r="M3" s="22">
        <f>INDEX('Расчет материала'!B4:AV253,MATCH('Сопроводительный паспорт'!D2,'Расчет материала'!E4:E253,0),14)</f>
        <v>180</v>
      </c>
      <c r="N3" s="23" t="str">
        <f>INDEX('Расчет материала'!B4:AV253,MATCH('Сопроводительный паспорт'!D2,'Расчет материала'!E4:E253,0),15)</f>
        <v>х</v>
      </c>
      <c r="O3" s="23">
        <f>INDEX('Расчет материала'!B4:AV253,MATCH('Сопроводительный паспорт'!D2,'Расчет материала'!E4:E253,0),16)</f>
        <v>120</v>
      </c>
      <c r="P3" s="32" t="str">
        <f>INDEX('Расчет материала'!B4:AV253,MATCH('Сопроводительный паспорт'!D2,'Расчет материала'!E4:E253,0),17)</f>
        <v>х</v>
      </c>
      <c r="Q3" s="32">
        <f>INDEX('Расчет материала'!B4:AV253,MATCH('Сопроводительный паспорт'!D2,'Расчет материала'!E4:E253,0),18)</f>
        <v>7</v>
      </c>
      <c r="R3" s="33" t="str">
        <f>INDEX('Расчет материала'!B4:AV253,MATCH('Сопроводительный паспорт'!D2,'Расчет материала'!E4:E253,0),20)</f>
        <v xml:space="preserve"> </v>
      </c>
      <c r="S3" s="23" t="str">
        <f>INDEX('Расчет материала'!B4:AV253,MATCH('Сопроводительный паспорт'!D2,'Расчет материала'!E4:E253,0),21)</f>
        <v xml:space="preserve"> </v>
      </c>
      <c r="T3" s="32">
        <f>INDEX('Расчет материала'!B4:AV253,MATCH('Сопроводительный паспорт'!D2,'Расчет материала'!E4:E253,0),22)</f>
        <v>205</v>
      </c>
      <c r="U3" s="34" t="s">
        <v>89</v>
      </c>
      <c r="V3" s="24" t="s">
        <v>58</v>
      </c>
      <c r="W3" s="89" t="str">
        <f>'Расчет материала'!D1</f>
        <v>заказ № 14111</v>
      </c>
      <c r="X3" s="90"/>
    </row>
    <row r="4" spans="1:24" ht="14.25" customHeight="1" thickBot="1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36.75" customHeight="1" thickBot="1" x14ac:dyDescent="0.25">
      <c r="A5" s="14" t="s">
        <v>70</v>
      </c>
      <c r="B5" s="71" t="s">
        <v>59</v>
      </c>
      <c r="C5" s="72"/>
      <c r="D5" s="72"/>
      <c r="E5" s="72"/>
      <c r="F5" s="72"/>
      <c r="G5" s="72"/>
      <c r="H5" s="72"/>
      <c r="I5" s="73"/>
      <c r="J5" s="68" t="s">
        <v>69</v>
      </c>
      <c r="K5" s="82"/>
      <c r="L5" s="68" t="s">
        <v>60</v>
      </c>
      <c r="M5" s="69"/>
      <c r="N5" s="69"/>
      <c r="O5" s="69"/>
      <c r="P5" s="69"/>
      <c r="Q5" s="70"/>
      <c r="R5" s="68" t="s">
        <v>61</v>
      </c>
      <c r="S5" s="69"/>
      <c r="T5" s="69"/>
      <c r="U5" s="70"/>
      <c r="V5" s="14" t="s">
        <v>87</v>
      </c>
      <c r="W5" s="14" t="s">
        <v>88</v>
      </c>
      <c r="X5" s="14" t="s">
        <v>44</v>
      </c>
    </row>
    <row r="6" spans="1:24" ht="24" customHeight="1" x14ac:dyDescent="0.2">
      <c r="A6" s="15" t="s">
        <v>53</v>
      </c>
      <c r="B6" s="74"/>
      <c r="C6" s="75"/>
      <c r="D6" s="75"/>
      <c r="E6" s="75"/>
      <c r="F6" s="75"/>
      <c r="G6" s="75"/>
      <c r="H6" s="75"/>
      <c r="I6" s="76"/>
      <c r="J6" s="59"/>
      <c r="K6" s="61"/>
      <c r="L6" s="59"/>
      <c r="M6" s="60"/>
      <c r="N6" s="60"/>
      <c r="O6" s="60"/>
      <c r="P6" s="60"/>
      <c r="Q6" s="61"/>
      <c r="R6" s="59"/>
      <c r="S6" s="60"/>
      <c r="T6" s="60"/>
      <c r="U6" s="61"/>
      <c r="V6" s="16"/>
      <c r="W6" s="17"/>
      <c r="X6" s="27"/>
    </row>
    <row r="7" spans="1:24" ht="24" customHeight="1" x14ac:dyDescent="0.2">
      <c r="A7" s="18" t="s">
        <v>31</v>
      </c>
      <c r="B7" s="77">
        <f>INDEX('Расчет материала'!B4:AV253,MATCH('Сопроводительный паспорт'!D2,'Расчет материала'!E4:E253,0),25)</f>
        <v>0</v>
      </c>
      <c r="C7" s="78"/>
      <c r="D7" s="78"/>
      <c r="E7" s="78"/>
      <c r="F7" s="78"/>
      <c r="G7" s="78"/>
      <c r="H7" s="78"/>
      <c r="I7" s="79"/>
      <c r="J7" s="62"/>
      <c r="K7" s="64"/>
      <c r="L7" s="62"/>
      <c r="M7" s="63"/>
      <c r="N7" s="63"/>
      <c r="O7" s="63"/>
      <c r="P7" s="63"/>
      <c r="Q7" s="64"/>
      <c r="R7" s="62"/>
      <c r="S7" s="63"/>
      <c r="T7" s="63"/>
      <c r="U7" s="64"/>
      <c r="V7" s="19"/>
      <c r="W7" s="20"/>
      <c r="X7" s="26"/>
    </row>
    <row r="8" spans="1:24" ht="24" customHeight="1" x14ac:dyDescent="0.2">
      <c r="A8" s="18" t="s">
        <v>32</v>
      </c>
      <c r="B8" s="77">
        <f>INDEX('Расчет материала'!B4:AV253,MATCH('Сопроводительный паспорт'!D2,'Расчет материала'!E4:E253,0),26)</f>
        <v>0</v>
      </c>
      <c r="C8" s="78"/>
      <c r="D8" s="78"/>
      <c r="E8" s="78"/>
      <c r="F8" s="78"/>
      <c r="G8" s="78"/>
      <c r="H8" s="78"/>
      <c r="I8" s="79"/>
      <c r="J8" s="62"/>
      <c r="K8" s="64"/>
      <c r="L8" s="62"/>
      <c r="M8" s="63"/>
      <c r="N8" s="63"/>
      <c r="O8" s="63"/>
      <c r="P8" s="63"/>
      <c r="Q8" s="64"/>
      <c r="R8" s="62"/>
      <c r="S8" s="63"/>
      <c r="T8" s="63"/>
      <c r="U8" s="64"/>
      <c r="V8" s="19"/>
      <c r="W8" s="20"/>
      <c r="X8" s="26"/>
    </row>
    <row r="9" spans="1:24" ht="24" customHeight="1" x14ac:dyDescent="0.2">
      <c r="A9" s="18" t="s">
        <v>33</v>
      </c>
      <c r="B9" s="77">
        <f>INDEX('Расчет материала'!B4:AV253,MATCH('Сопроводительный паспорт'!D2,'Расчет материала'!E4:E253,0),27)</f>
        <v>0</v>
      </c>
      <c r="C9" s="78"/>
      <c r="D9" s="78"/>
      <c r="E9" s="78"/>
      <c r="F9" s="78"/>
      <c r="G9" s="78"/>
      <c r="H9" s="78"/>
      <c r="I9" s="79"/>
      <c r="J9" s="62"/>
      <c r="K9" s="64"/>
      <c r="L9" s="62"/>
      <c r="M9" s="63"/>
      <c r="N9" s="63"/>
      <c r="O9" s="63"/>
      <c r="P9" s="63"/>
      <c r="Q9" s="64"/>
      <c r="R9" s="62"/>
      <c r="S9" s="63"/>
      <c r="T9" s="63"/>
      <c r="U9" s="64"/>
      <c r="V9" s="19"/>
      <c r="W9" s="20"/>
      <c r="X9" s="26"/>
    </row>
    <row r="10" spans="1:24" ht="24" customHeight="1" x14ac:dyDescent="0.2">
      <c r="A10" s="18" t="s">
        <v>34</v>
      </c>
      <c r="B10" s="77">
        <f>INDEX('Расчет материала'!B4:AV253,MATCH('Сопроводительный паспорт'!D2,'Расчет материала'!E4:E253,0),28)</f>
        <v>0</v>
      </c>
      <c r="C10" s="78"/>
      <c r="D10" s="78"/>
      <c r="E10" s="78"/>
      <c r="F10" s="78"/>
      <c r="G10" s="78"/>
      <c r="H10" s="78"/>
      <c r="I10" s="79"/>
      <c r="J10" s="62"/>
      <c r="K10" s="64"/>
      <c r="L10" s="62"/>
      <c r="M10" s="63"/>
      <c r="N10" s="63"/>
      <c r="O10" s="63"/>
      <c r="P10" s="63"/>
      <c r="Q10" s="64"/>
      <c r="R10" s="62"/>
      <c r="S10" s="63"/>
      <c r="T10" s="63"/>
      <c r="U10" s="64"/>
      <c r="V10" s="19"/>
      <c r="W10" s="20"/>
      <c r="X10" s="26"/>
    </row>
    <row r="11" spans="1:24" ht="24" customHeight="1" x14ac:dyDescent="0.2">
      <c r="A11" s="21" t="s">
        <v>35</v>
      </c>
      <c r="B11" s="53">
        <f>INDEX('Расчет материала'!B4:AV253,MATCH('Сопроводительный паспорт'!D2,'Расчет материала'!E4:E253,0),29)</f>
        <v>0</v>
      </c>
      <c r="C11" s="54"/>
      <c r="D11" s="54"/>
      <c r="E11" s="54"/>
      <c r="F11" s="54"/>
      <c r="G11" s="54"/>
      <c r="H11" s="54"/>
      <c r="I11" s="55"/>
      <c r="J11" s="62"/>
      <c r="K11" s="64"/>
      <c r="L11" s="62"/>
      <c r="M11" s="63"/>
      <c r="N11" s="63"/>
      <c r="O11" s="63"/>
      <c r="P11" s="63"/>
      <c r="Q11" s="64"/>
      <c r="R11" s="62"/>
      <c r="S11" s="63"/>
      <c r="T11" s="63"/>
      <c r="U11" s="64"/>
      <c r="V11" s="19"/>
      <c r="W11" s="20"/>
      <c r="X11" s="26"/>
    </row>
    <row r="12" spans="1:24" ht="24" customHeight="1" x14ac:dyDescent="0.2">
      <c r="A12" s="18" t="s">
        <v>36</v>
      </c>
      <c r="B12" s="77">
        <f>INDEX('Расчет материала'!B4:AV253,MATCH('Сопроводительный паспорт'!D2,'Расчет материала'!E4:E253,0),30)</f>
        <v>0</v>
      </c>
      <c r="C12" s="78"/>
      <c r="D12" s="78"/>
      <c r="E12" s="78"/>
      <c r="F12" s="78"/>
      <c r="G12" s="78"/>
      <c r="H12" s="78"/>
      <c r="I12" s="79"/>
      <c r="J12" s="62"/>
      <c r="K12" s="64"/>
      <c r="L12" s="62"/>
      <c r="M12" s="63"/>
      <c r="N12" s="63"/>
      <c r="O12" s="63"/>
      <c r="P12" s="63"/>
      <c r="Q12" s="64"/>
      <c r="R12" s="62"/>
      <c r="S12" s="63"/>
      <c r="T12" s="63"/>
      <c r="U12" s="64"/>
      <c r="V12" s="19"/>
      <c r="W12" s="20"/>
      <c r="X12" s="26"/>
    </row>
    <row r="13" spans="1:24" ht="24" customHeight="1" x14ac:dyDescent="0.2">
      <c r="A13" s="18" t="s">
        <v>37</v>
      </c>
      <c r="B13" s="53">
        <f>INDEX('Расчет материала'!B4:AV253,MATCH('Сопроводительный паспорт'!D2,'Расчет материала'!E4:E253,0),31)</f>
        <v>0</v>
      </c>
      <c r="C13" s="54"/>
      <c r="D13" s="54"/>
      <c r="E13" s="54"/>
      <c r="F13" s="54"/>
      <c r="G13" s="54"/>
      <c r="H13" s="54"/>
      <c r="I13" s="55"/>
      <c r="J13" s="62"/>
      <c r="K13" s="64"/>
      <c r="L13" s="62"/>
      <c r="M13" s="63"/>
      <c r="N13" s="63"/>
      <c r="O13" s="63"/>
      <c r="P13" s="63"/>
      <c r="Q13" s="64"/>
      <c r="R13" s="62"/>
      <c r="S13" s="63"/>
      <c r="T13" s="63"/>
      <c r="U13" s="64"/>
      <c r="V13" s="19"/>
      <c r="W13" s="20"/>
      <c r="X13" s="26"/>
    </row>
    <row r="14" spans="1:24" ht="24" customHeight="1" x14ac:dyDescent="0.2">
      <c r="A14" s="18" t="s">
        <v>38</v>
      </c>
      <c r="B14" s="53">
        <f>INDEX('Расчет материала'!B4:AV253,MATCH('Сопроводительный паспорт'!D2,'Расчет материала'!E4:E253,0),32)</f>
        <v>0</v>
      </c>
      <c r="C14" s="54"/>
      <c r="D14" s="54"/>
      <c r="E14" s="54"/>
      <c r="F14" s="54"/>
      <c r="G14" s="54"/>
      <c r="H14" s="54"/>
      <c r="I14" s="55"/>
      <c r="J14" s="65"/>
      <c r="K14" s="67"/>
      <c r="L14" s="65"/>
      <c r="M14" s="66"/>
      <c r="N14" s="66"/>
      <c r="O14" s="66"/>
      <c r="P14" s="66"/>
      <c r="Q14" s="67"/>
      <c r="R14" s="62"/>
      <c r="S14" s="63"/>
      <c r="T14" s="63"/>
      <c r="U14" s="64"/>
      <c r="V14" s="19"/>
      <c r="W14" s="20"/>
      <c r="X14" s="26"/>
    </row>
    <row r="15" spans="1:24" ht="24" customHeight="1" x14ac:dyDescent="0.2">
      <c r="A15" s="18" t="s">
        <v>39</v>
      </c>
      <c r="B15" s="53">
        <f>INDEX('Расчет материала'!B4:AV253,MATCH('Сопроводительный паспорт'!D2,'Расчет материала'!E4:E253,0),33)</f>
        <v>0</v>
      </c>
      <c r="C15" s="54"/>
      <c r="D15" s="54"/>
      <c r="E15" s="54"/>
      <c r="F15" s="54"/>
      <c r="G15" s="54"/>
      <c r="H15" s="54"/>
      <c r="I15" s="55"/>
      <c r="J15" s="65"/>
      <c r="K15" s="67"/>
      <c r="L15" s="65"/>
      <c r="M15" s="66"/>
      <c r="N15" s="66"/>
      <c r="O15" s="66"/>
      <c r="P15" s="66"/>
      <c r="Q15" s="67"/>
      <c r="R15" s="62"/>
      <c r="S15" s="63"/>
      <c r="T15" s="63"/>
      <c r="U15" s="64"/>
      <c r="V15" s="19"/>
      <c r="W15" s="20"/>
      <c r="X15" s="26"/>
    </row>
    <row r="16" spans="1:24" ht="24" customHeight="1" x14ac:dyDescent="0.2">
      <c r="A16" s="18" t="s">
        <v>40</v>
      </c>
      <c r="B16" s="53">
        <f>INDEX('Расчет материала'!B4:AV253,MATCH('Сопроводительный паспорт'!D2,'Расчет материала'!E4:E253,0),34)</f>
        <v>0</v>
      </c>
      <c r="C16" s="54"/>
      <c r="D16" s="54"/>
      <c r="E16" s="54"/>
      <c r="F16" s="54"/>
      <c r="G16" s="54"/>
      <c r="H16" s="54"/>
      <c r="I16" s="55"/>
      <c r="J16" s="65"/>
      <c r="K16" s="67"/>
      <c r="L16" s="65"/>
      <c r="M16" s="66"/>
      <c r="N16" s="66"/>
      <c r="O16" s="66"/>
      <c r="P16" s="66"/>
      <c r="Q16" s="67"/>
      <c r="R16" s="62"/>
      <c r="S16" s="63"/>
      <c r="T16" s="63"/>
      <c r="U16" s="64"/>
      <c r="V16" s="19"/>
      <c r="W16" s="20"/>
      <c r="X16" s="26"/>
    </row>
    <row r="17" spans="1:24" ht="24" customHeight="1" x14ac:dyDescent="0.2">
      <c r="A17" s="18" t="s">
        <v>81</v>
      </c>
      <c r="B17" s="53">
        <f>INDEX('Расчет материала'!B4:AV253,MATCH('Сопроводительный паспорт'!D2,'Расчет материала'!E4:E253,0),35)</f>
        <v>0</v>
      </c>
      <c r="C17" s="54"/>
      <c r="D17" s="54"/>
      <c r="E17" s="54"/>
      <c r="F17" s="54"/>
      <c r="G17" s="54"/>
      <c r="H17" s="54"/>
      <c r="I17" s="55"/>
      <c r="J17" s="65"/>
      <c r="K17" s="67"/>
      <c r="L17" s="65"/>
      <c r="M17" s="66"/>
      <c r="N17" s="66"/>
      <c r="O17" s="66"/>
      <c r="P17" s="66"/>
      <c r="Q17" s="67"/>
      <c r="R17" s="62"/>
      <c r="S17" s="63"/>
      <c r="T17" s="63"/>
      <c r="U17" s="64"/>
      <c r="V17" s="19"/>
      <c r="W17" s="20"/>
      <c r="X17" s="26"/>
    </row>
    <row r="18" spans="1:24" ht="24" customHeight="1" x14ac:dyDescent="0.2">
      <c r="A18" s="18" t="s">
        <v>41</v>
      </c>
      <c r="B18" s="53">
        <f>INDEX('Расчет материала'!B4:AV253,MATCH('Сопроводительный паспорт'!D2,'Расчет материала'!E4:E253,0),36)</f>
        <v>0</v>
      </c>
      <c r="C18" s="54"/>
      <c r="D18" s="54"/>
      <c r="E18" s="54"/>
      <c r="F18" s="54"/>
      <c r="G18" s="54"/>
      <c r="H18" s="54"/>
      <c r="I18" s="55"/>
      <c r="J18" s="65"/>
      <c r="K18" s="67"/>
      <c r="L18" s="65"/>
      <c r="M18" s="66"/>
      <c r="N18" s="66"/>
      <c r="O18" s="66"/>
      <c r="P18" s="66"/>
      <c r="Q18" s="67"/>
      <c r="R18" s="62"/>
      <c r="S18" s="63"/>
      <c r="T18" s="63"/>
      <c r="U18" s="64"/>
      <c r="V18" s="19"/>
      <c r="W18" s="20"/>
      <c r="X18" s="26"/>
    </row>
    <row r="19" spans="1:24" ht="24" customHeight="1" x14ac:dyDescent="0.2">
      <c r="A19" s="18" t="s">
        <v>82</v>
      </c>
      <c r="B19" s="53">
        <f>INDEX('Расчет материала'!B4:AV253,MATCH('Сопроводительный паспорт'!D2,'Расчет материала'!E4:E253,0),37)</f>
        <v>0</v>
      </c>
      <c r="C19" s="54"/>
      <c r="D19" s="54"/>
      <c r="E19" s="54"/>
      <c r="F19" s="54"/>
      <c r="G19" s="54"/>
      <c r="H19" s="54"/>
      <c r="I19" s="55"/>
      <c r="J19" s="65"/>
      <c r="K19" s="67"/>
      <c r="L19" s="65"/>
      <c r="M19" s="66"/>
      <c r="N19" s="66"/>
      <c r="O19" s="66"/>
      <c r="P19" s="66"/>
      <c r="Q19" s="67"/>
      <c r="R19" s="62"/>
      <c r="S19" s="63"/>
      <c r="T19" s="63"/>
      <c r="U19" s="64"/>
      <c r="V19" s="19"/>
      <c r="W19" s="20"/>
      <c r="X19" s="26"/>
    </row>
    <row r="20" spans="1:24" ht="24" customHeight="1" x14ac:dyDescent="0.2">
      <c r="A20" s="18" t="s">
        <v>42</v>
      </c>
      <c r="B20" s="53">
        <f>INDEX('Расчет материала'!B4:AV253,MATCH('Сопроводительный паспорт'!D2,'Расчет материала'!E4:E253,0),38)</f>
        <v>0</v>
      </c>
      <c r="C20" s="54"/>
      <c r="D20" s="54"/>
      <c r="E20" s="54"/>
      <c r="F20" s="54"/>
      <c r="G20" s="54"/>
      <c r="H20" s="54"/>
      <c r="I20" s="55"/>
      <c r="J20" s="65"/>
      <c r="K20" s="67"/>
      <c r="L20" s="65"/>
      <c r="M20" s="66"/>
      <c r="N20" s="66"/>
      <c r="O20" s="66"/>
      <c r="P20" s="66"/>
      <c r="Q20" s="67"/>
      <c r="R20" s="62"/>
      <c r="S20" s="63"/>
      <c r="T20" s="63"/>
      <c r="U20" s="64"/>
      <c r="V20" s="19"/>
      <c r="W20" s="20"/>
      <c r="X20" s="26"/>
    </row>
    <row r="21" spans="1:24" ht="24" customHeight="1" x14ac:dyDescent="0.2">
      <c r="A21" s="18" t="s">
        <v>83</v>
      </c>
      <c r="B21" s="53">
        <f>INDEX('Расчет материала'!B4:AV253,MATCH('Сопроводительный паспорт'!D2,'Расчет материала'!E4:E253,0),39)</f>
        <v>0</v>
      </c>
      <c r="C21" s="54"/>
      <c r="D21" s="54"/>
      <c r="E21" s="54"/>
      <c r="F21" s="54"/>
      <c r="G21" s="54"/>
      <c r="H21" s="54"/>
      <c r="I21" s="55"/>
      <c r="J21" s="65"/>
      <c r="K21" s="67"/>
      <c r="L21" s="65"/>
      <c r="M21" s="66"/>
      <c r="N21" s="66"/>
      <c r="O21" s="66"/>
      <c r="P21" s="66"/>
      <c r="Q21" s="67"/>
      <c r="R21" s="62"/>
      <c r="S21" s="63"/>
      <c r="T21" s="63"/>
      <c r="U21" s="64"/>
      <c r="V21" s="19"/>
      <c r="W21" s="20"/>
      <c r="X21" s="26"/>
    </row>
    <row r="22" spans="1:24" ht="24" customHeight="1" x14ac:dyDescent="0.2">
      <c r="A22" s="18" t="s">
        <v>43</v>
      </c>
      <c r="B22" s="53">
        <f>INDEX('Расчет материала'!B4:AV253,MATCH('Сопроводительный паспорт'!D2,'Расчет материала'!E4:E253,0),40)</f>
        <v>0</v>
      </c>
      <c r="C22" s="54"/>
      <c r="D22" s="54"/>
      <c r="E22" s="54"/>
      <c r="F22" s="54"/>
      <c r="G22" s="54"/>
      <c r="H22" s="54"/>
      <c r="I22" s="55"/>
      <c r="J22" s="65"/>
      <c r="K22" s="67"/>
      <c r="L22" s="65"/>
      <c r="M22" s="66"/>
      <c r="N22" s="66"/>
      <c r="O22" s="66"/>
      <c r="P22" s="66"/>
      <c r="Q22" s="67"/>
      <c r="R22" s="62"/>
      <c r="S22" s="63"/>
      <c r="T22" s="63"/>
      <c r="U22" s="64"/>
      <c r="V22" s="19"/>
      <c r="W22" s="20"/>
      <c r="X22" s="26"/>
    </row>
    <row r="23" spans="1:24" ht="24" customHeight="1" x14ac:dyDescent="0.2">
      <c r="A23" s="18" t="s">
        <v>84</v>
      </c>
      <c r="B23" s="53">
        <f>INDEX('Расчет материала'!B4:AV253,MATCH('Сопроводительный паспорт'!D2,'Расчет материала'!E4:E253,0),41)</f>
        <v>0</v>
      </c>
      <c r="C23" s="54"/>
      <c r="D23" s="54"/>
      <c r="E23" s="54"/>
      <c r="F23" s="54"/>
      <c r="G23" s="54"/>
      <c r="H23" s="54"/>
      <c r="I23" s="55"/>
      <c r="J23" s="65"/>
      <c r="K23" s="67"/>
      <c r="L23" s="65"/>
      <c r="M23" s="66"/>
      <c r="N23" s="66"/>
      <c r="O23" s="66"/>
      <c r="P23" s="66"/>
      <c r="Q23" s="67"/>
      <c r="R23" s="62"/>
      <c r="S23" s="63"/>
      <c r="T23" s="63"/>
      <c r="U23" s="64"/>
      <c r="V23" s="19"/>
      <c r="W23" s="20"/>
      <c r="X23" s="26"/>
    </row>
    <row r="24" spans="1:24" ht="24" customHeight="1" x14ac:dyDescent="0.2">
      <c r="A24" s="18" t="s">
        <v>63</v>
      </c>
      <c r="B24" s="53">
        <f>INDEX('Расчет материала'!B4:AV253,MATCH('Сопроводительный паспорт'!D2,'Расчет материала'!E4:E253,0),42)</f>
        <v>0</v>
      </c>
      <c r="C24" s="54"/>
      <c r="D24" s="54"/>
      <c r="E24" s="54"/>
      <c r="F24" s="54"/>
      <c r="G24" s="54"/>
      <c r="H24" s="54"/>
      <c r="I24" s="55"/>
      <c r="J24" s="65"/>
      <c r="K24" s="67"/>
      <c r="L24" s="65"/>
      <c r="M24" s="66"/>
      <c r="N24" s="66"/>
      <c r="O24" s="66"/>
      <c r="P24" s="66"/>
      <c r="Q24" s="67"/>
      <c r="R24" s="62"/>
      <c r="S24" s="63"/>
      <c r="T24" s="63"/>
      <c r="U24" s="64"/>
      <c r="V24" s="19"/>
      <c r="W24" s="20"/>
      <c r="X24" s="26"/>
    </row>
    <row r="25" spans="1:24" ht="24" customHeight="1" x14ac:dyDescent="0.2">
      <c r="A25" s="18" t="s">
        <v>85</v>
      </c>
      <c r="B25" s="53">
        <f>INDEX('Расчет материала'!B4:AV253,MATCH('Сопроводительный паспорт'!D2,'Расчет материала'!E4:E253,0),43)</f>
        <v>0</v>
      </c>
      <c r="C25" s="54"/>
      <c r="D25" s="54"/>
      <c r="E25" s="54"/>
      <c r="F25" s="54"/>
      <c r="G25" s="54"/>
      <c r="H25" s="54"/>
      <c r="I25" s="55"/>
      <c r="J25" s="65"/>
      <c r="K25" s="67"/>
      <c r="L25" s="65"/>
      <c r="M25" s="66"/>
      <c r="N25" s="66"/>
      <c r="O25" s="66"/>
      <c r="P25" s="66"/>
      <c r="Q25" s="67"/>
      <c r="R25" s="62"/>
      <c r="S25" s="63"/>
      <c r="T25" s="63"/>
      <c r="U25" s="64"/>
      <c r="V25" s="19"/>
      <c r="W25" s="20"/>
      <c r="X25" s="26"/>
    </row>
    <row r="26" spans="1:24" ht="24" customHeight="1" x14ac:dyDescent="0.2">
      <c r="A26" s="35" t="s">
        <v>64</v>
      </c>
      <c r="B26" s="53">
        <f>INDEX('Расчет материала'!B4:AV253,MATCH('Сопроводительный паспорт'!D2,'Расчет материала'!E4:E253,0),44)</f>
        <v>0</v>
      </c>
      <c r="C26" s="54"/>
      <c r="D26" s="54"/>
      <c r="E26" s="54"/>
      <c r="F26" s="54"/>
      <c r="G26" s="54"/>
      <c r="H26" s="54"/>
      <c r="I26" s="55"/>
      <c r="J26" s="65"/>
      <c r="K26" s="67"/>
      <c r="L26" s="65"/>
      <c r="M26" s="66"/>
      <c r="N26" s="66"/>
      <c r="O26" s="66"/>
      <c r="P26" s="66"/>
      <c r="Q26" s="67"/>
      <c r="R26" s="36"/>
      <c r="S26" s="37"/>
      <c r="T26" s="37"/>
      <c r="U26" s="38"/>
      <c r="V26" s="39"/>
      <c r="W26" s="40"/>
      <c r="X26" s="41"/>
    </row>
    <row r="27" spans="1:24" ht="24" customHeight="1" x14ac:dyDescent="0.2">
      <c r="A27" s="35" t="s">
        <v>94</v>
      </c>
      <c r="B27" s="53">
        <f>INDEX('Расчет материала'!B4:AV253,MATCH('Сопроводительный паспорт'!D2,'Расчет материала'!E4:E253,0),45)</f>
        <v>0</v>
      </c>
      <c r="C27" s="54"/>
      <c r="D27" s="54"/>
      <c r="E27" s="54"/>
      <c r="F27" s="54"/>
      <c r="G27" s="54"/>
      <c r="H27" s="54"/>
      <c r="I27" s="55"/>
      <c r="J27" s="65"/>
      <c r="K27" s="67"/>
      <c r="L27" s="65"/>
      <c r="M27" s="66"/>
      <c r="N27" s="66"/>
      <c r="O27" s="66"/>
      <c r="P27" s="66"/>
      <c r="Q27" s="67"/>
      <c r="R27" s="36"/>
      <c r="S27" s="37"/>
      <c r="T27" s="37"/>
      <c r="U27" s="38"/>
      <c r="V27" s="39"/>
      <c r="W27" s="40"/>
      <c r="X27" s="41"/>
    </row>
    <row r="28" spans="1:24" ht="24" customHeight="1" thickBot="1" x14ac:dyDescent="0.25">
      <c r="A28" s="29" t="s">
        <v>95</v>
      </c>
      <c r="B28" s="56">
        <f>INDEX('Расчет материала'!B4:AV253,MATCH('Сопроводительный паспорт'!D2,'Расчет материала'!E4:E253,0),46)</f>
        <v>0</v>
      </c>
      <c r="C28" s="57"/>
      <c r="D28" s="57"/>
      <c r="E28" s="57"/>
      <c r="F28" s="57"/>
      <c r="G28" s="57"/>
      <c r="H28" s="57"/>
      <c r="I28" s="58"/>
      <c r="J28" s="94"/>
      <c r="K28" s="95"/>
      <c r="L28" s="94"/>
      <c r="M28" s="96"/>
      <c r="N28" s="96"/>
      <c r="O28" s="96"/>
      <c r="P28" s="96"/>
      <c r="Q28" s="95"/>
      <c r="R28" s="91"/>
      <c r="S28" s="92"/>
      <c r="T28" s="92"/>
      <c r="U28" s="93"/>
      <c r="V28" s="30"/>
      <c r="W28" s="31"/>
      <c r="X28" s="28"/>
    </row>
  </sheetData>
  <sheetProtection formatCells="0" formatColumns="0" formatRows="0" insertColumns="0" insertRows="0" insertHyperlinks="0" deleteColumns="0" deleteRows="0" sort="0" autoFilter="0" pivotTables="0"/>
  <mergeCells count="105">
    <mergeCell ref="J21:K21"/>
    <mergeCell ref="J22:K22"/>
    <mergeCell ref="J18:K18"/>
    <mergeCell ref="L23:Q23"/>
    <mergeCell ref="L24:Q24"/>
    <mergeCell ref="L25:Q25"/>
    <mergeCell ref="L26:Q26"/>
    <mergeCell ref="L27:Q27"/>
    <mergeCell ref="L28:Q28"/>
    <mergeCell ref="J23:K23"/>
    <mergeCell ref="J24:K24"/>
    <mergeCell ref="J25:K25"/>
    <mergeCell ref="J26:K26"/>
    <mergeCell ref="J27:K27"/>
    <mergeCell ref="J28:K28"/>
    <mergeCell ref="R22:U22"/>
    <mergeCell ref="R23:U23"/>
    <mergeCell ref="R24:U24"/>
    <mergeCell ref="R25:U25"/>
    <mergeCell ref="R28:U28"/>
    <mergeCell ref="R12:U12"/>
    <mergeCell ref="R13:U13"/>
    <mergeCell ref="B20:I20"/>
    <mergeCell ref="B21:I21"/>
    <mergeCell ref="B9:I9"/>
    <mergeCell ref="B10:I10"/>
    <mergeCell ref="B11:I11"/>
    <mergeCell ref="B12:I12"/>
    <mergeCell ref="B13:I13"/>
    <mergeCell ref="B14:I14"/>
    <mergeCell ref="B15:I15"/>
    <mergeCell ref="B16:I16"/>
    <mergeCell ref="J3:K3"/>
    <mergeCell ref="L2:U2"/>
    <mergeCell ref="R5:U5"/>
    <mergeCell ref="B17:I17"/>
    <mergeCell ref="B18:I18"/>
    <mergeCell ref="B19:I19"/>
    <mergeCell ref="J19:K19"/>
    <mergeCell ref="A1:X1"/>
    <mergeCell ref="A4:X4"/>
    <mergeCell ref="J5:K5"/>
    <mergeCell ref="D3:I3"/>
    <mergeCell ref="A3:C3"/>
    <mergeCell ref="W2:X2"/>
    <mergeCell ref="J2:K2"/>
    <mergeCell ref="D2:I2"/>
    <mergeCell ref="A2:C2"/>
    <mergeCell ref="W3:X3"/>
    <mergeCell ref="J6:K6"/>
    <mergeCell ref="J7:K7"/>
    <mergeCell ref="J8:K8"/>
    <mergeCell ref="B5:I5"/>
    <mergeCell ref="B6:I6"/>
    <mergeCell ref="B7:I7"/>
    <mergeCell ref="B8:I8"/>
    <mergeCell ref="L5:Q5"/>
    <mergeCell ref="R9:U9"/>
    <mergeCell ref="R10:U10"/>
    <mergeCell ref="R11:U11"/>
    <mergeCell ref="R6:U6"/>
    <mergeCell ref="R7:U7"/>
    <mergeCell ref="R8:U8"/>
    <mergeCell ref="J17:K17"/>
    <mergeCell ref="R19:U19"/>
    <mergeCell ref="R20:U20"/>
    <mergeCell ref="R21:U21"/>
    <mergeCell ref="R14:U14"/>
    <mergeCell ref="R15:U15"/>
    <mergeCell ref="R16:U16"/>
    <mergeCell ref="R17:U17"/>
    <mergeCell ref="R18:U18"/>
    <mergeCell ref="J20:K20"/>
    <mergeCell ref="L21:Q21"/>
    <mergeCell ref="L22:Q22"/>
    <mergeCell ref="J9:K9"/>
    <mergeCell ref="J10:K10"/>
    <mergeCell ref="J11:K11"/>
    <mergeCell ref="J12:K12"/>
    <mergeCell ref="J13:K13"/>
    <mergeCell ref="J14:K14"/>
    <mergeCell ref="J15:K15"/>
    <mergeCell ref="J16:K16"/>
    <mergeCell ref="L15:Q15"/>
    <mergeCell ref="L16:Q16"/>
    <mergeCell ref="L17:Q17"/>
    <mergeCell ref="L18:Q18"/>
    <mergeCell ref="L19:Q19"/>
    <mergeCell ref="L20:Q20"/>
    <mergeCell ref="B28:I28"/>
    <mergeCell ref="L6:Q6"/>
    <mergeCell ref="L7:Q7"/>
    <mergeCell ref="L8:Q8"/>
    <mergeCell ref="L9:Q9"/>
    <mergeCell ref="L10:Q10"/>
    <mergeCell ref="L11:Q11"/>
    <mergeCell ref="L12:Q12"/>
    <mergeCell ref="L13:Q13"/>
    <mergeCell ref="L14:Q14"/>
    <mergeCell ref="B22:I22"/>
    <mergeCell ref="B23:I23"/>
    <mergeCell ref="B24:I24"/>
    <mergeCell ref="B25:I25"/>
    <mergeCell ref="B26:I26"/>
    <mergeCell ref="B27:I27"/>
  </mergeCells>
  <printOptions horizontalCentered="1" verticalCentered="1" gridLines="1"/>
  <pageMargins left="0.39374999999999999" right="0.39374999999999999" top="0.39374999999999999" bottom="0.39374999999999999" header="0.51180555555555496" footer="0.51180555555555496"/>
  <pageSetup paperSize="9" scale="80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2"/>
  <sheetViews>
    <sheetView showZeros="0" workbookViewId="0">
      <selection activeCell="B17" sqref="B17"/>
    </sheetView>
  </sheetViews>
  <sheetFormatPr defaultRowHeight="12.75" customHeight="1" x14ac:dyDescent="0.2"/>
  <cols>
    <col min="2" max="2" width="15" customWidth="1"/>
    <col min="3" max="3" width="17.140625" customWidth="1"/>
    <col min="7" max="7" width="22" customWidth="1"/>
    <col min="8" max="8" width="19.140625" customWidth="1"/>
    <col min="9" max="10" width="9.7109375" customWidth="1"/>
    <col min="11" max="11" width="9.5703125" customWidth="1"/>
    <col min="12" max="12" width="12" customWidth="1"/>
    <col min="13" max="13" width="20" customWidth="1"/>
  </cols>
  <sheetData>
    <row r="2" spans="2:13" ht="23.25" customHeight="1" x14ac:dyDescent="0.2">
      <c r="B2" t="s">
        <v>107</v>
      </c>
      <c r="C2" t="s">
        <v>108</v>
      </c>
      <c r="G2" s="42" t="s">
        <v>50</v>
      </c>
      <c r="H2" s="42" t="s">
        <v>23</v>
      </c>
      <c r="I2" s="42" t="s">
        <v>109</v>
      </c>
      <c r="J2" s="42" t="s">
        <v>110</v>
      </c>
      <c r="K2" s="42" t="s">
        <v>111</v>
      </c>
      <c r="L2" s="42" t="s">
        <v>69</v>
      </c>
      <c r="M2" s="42" t="s">
        <v>112</v>
      </c>
    </row>
    <row r="3" spans="2:13" x14ac:dyDescent="0.2">
      <c r="B3" t="s">
        <v>100</v>
      </c>
      <c r="C3" t="s">
        <v>101</v>
      </c>
      <c r="G3" t="str">
        <f>'Расчет материала'!L4</f>
        <v>Сталь 20</v>
      </c>
      <c r="H3" s="45" t="str">
        <f>'Расчет материала'!N4</f>
        <v>Круг/Пруток</v>
      </c>
      <c r="I3">
        <f>'Расчет материала'!O4</f>
        <v>12</v>
      </c>
      <c r="J3">
        <f>'Расчет материала'!Q4</f>
        <v>0</v>
      </c>
      <c r="K3">
        <f>'Расчет материала'!S4</f>
        <v>0</v>
      </c>
      <c r="L3">
        <f>'Расчет материала'!X4</f>
        <v>0.30000000000000004</v>
      </c>
      <c r="M3" s="45">
        <f t="shared" ref="M3:M66" si="0">SUMPRODUCT(($G$3:$G$252=G3)*($H$3:$H$252=H3)*($I$3:$I$252=I3)*($J$3:$J$252=J3)*($K$3:$K$252=K3)*$L$3:$L$252)</f>
        <v>0.30000000000000004</v>
      </c>
    </row>
    <row r="4" spans="2:13" x14ac:dyDescent="0.2">
      <c r="B4" t="s">
        <v>102</v>
      </c>
      <c r="C4" t="s">
        <v>28</v>
      </c>
      <c r="G4" s="46" t="str">
        <f>'Расчет материала'!L5</f>
        <v>Сталь 40Х</v>
      </c>
      <c r="H4" s="47" t="str">
        <f>'Расчет материала'!N5</f>
        <v>Шестигранник</v>
      </c>
      <c r="I4" s="46">
        <f>'Расчет материала'!O5</f>
        <v>19</v>
      </c>
      <c r="J4" s="46">
        <f>'Расчет материала'!Q5</f>
        <v>0</v>
      </c>
      <c r="K4" s="46">
        <f>'Расчет материала'!S5</f>
        <v>0</v>
      </c>
      <c r="L4" s="46">
        <f>'Расчет материала'!X5</f>
        <v>0.79999999999999993</v>
      </c>
      <c r="M4" s="47">
        <f t="shared" si="0"/>
        <v>1.2</v>
      </c>
    </row>
    <row r="5" spans="2:13" x14ac:dyDescent="0.2">
      <c r="B5" t="s">
        <v>98</v>
      </c>
      <c r="C5" t="s">
        <v>28</v>
      </c>
      <c r="G5" s="48" t="str">
        <f>'Расчет материала'!L6</f>
        <v>Сталь Ст3</v>
      </c>
      <c r="H5" s="49" t="str">
        <f>'Расчет материала'!N6</f>
        <v>Труба профильная</v>
      </c>
      <c r="I5" s="48">
        <f>'Расчет материала'!O6</f>
        <v>180</v>
      </c>
      <c r="J5" s="48">
        <f>'Расчет материала'!Q6</f>
        <v>120</v>
      </c>
      <c r="K5" s="48">
        <f>'Расчет материала'!S6</f>
        <v>7</v>
      </c>
      <c r="L5" s="48">
        <f>'Расчет материала'!X6</f>
        <v>0.9</v>
      </c>
      <c r="M5" s="49">
        <f t="shared" si="0"/>
        <v>2.3000000000000003</v>
      </c>
    </row>
    <row r="6" spans="2:13" x14ac:dyDescent="0.2">
      <c r="B6" t="s">
        <v>10</v>
      </c>
      <c r="C6" t="s">
        <v>28</v>
      </c>
      <c r="G6" s="46" t="str">
        <f>'Расчет материала'!L7</f>
        <v>Сталь 40Х</v>
      </c>
      <c r="H6" s="47" t="str">
        <f>'Расчет материала'!N7</f>
        <v>Шестигранник</v>
      </c>
      <c r="I6" s="46">
        <f>'Расчет материала'!O7</f>
        <v>19</v>
      </c>
      <c r="J6" s="46">
        <f>'Расчет материала'!Q7</f>
        <v>0</v>
      </c>
      <c r="K6" s="46">
        <f>'Расчет материала'!S7</f>
        <v>0</v>
      </c>
      <c r="L6" s="46">
        <f>'Расчет материала'!X7</f>
        <v>0.4</v>
      </c>
      <c r="M6" s="47">
        <f t="shared" si="0"/>
        <v>1.2</v>
      </c>
    </row>
    <row r="7" spans="2:13" x14ac:dyDescent="0.2">
      <c r="B7" t="s">
        <v>12</v>
      </c>
      <c r="C7" t="s">
        <v>29</v>
      </c>
      <c r="G7" t="str">
        <f>'Расчет материала'!L8</f>
        <v>Сталь 65Г</v>
      </c>
      <c r="H7" s="45" t="str">
        <f>'Расчет материала'!N8</f>
        <v>Лист/Плита</v>
      </c>
      <c r="I7">
        <f>'Расчет материала'!O8</f>
        <v>14</v>
      </c>
      <c r="J7">
        <f>'Расчет материала'!Q8</f>
        <v>0</v>
      </c>
      <c r="K7">
        <f>'Расчет материала'!S8</f>
        <v>0</v>
      </c>
      <c r="L7">
        <f>'Расчет материала'!X8</f>
        <v>44</v>
      </c>
      <c r="M7" s="45">
        <f t="shared" si="0"/>
        <v>44</v>
      </c>
    </row>
    <row r="8" spans="2:13" x14ac:dyDescent="0.2">
      <c r="B8" t="s">
        <v>103</v>
      </c>
      <c r="C8" t="s">
        <v>104</v>
      </c>
      <c r="G8" s="48" t="str">
        <f>'Расчет материала'!L9</f>
        <v>Сталь Ст3</v>
      </c>
      <c r="H8" s="49" t="str">
        <f>'Расчет материала'!N9</f>
        <v>Труба профильная</v>
      </c>
      <c r="I8" s="48">
        <f>'Расчет материала'!O9</f>
        <v>180</v>
      </c>
      <c r="J8" s="48">
        <f>'Расчет материала'!Q9</f>
        <v>120</v>
      </c>
      <c r="K8" s="48">
        <f>'Расчет материала'!S9</f>
        <v>7</v>
      </c>
      <c r="L8" s="48">
        <f>'Расчет материала'!X9</f>
        <v>1.4000000000000001</v>
      </c>
      <c r="M8" s="49">
        <f t="shared" si="0"/>
        <v>2.3000000000000003</v>
      </c>
    </row>
    <row r="9" spans="2:13" x14ac:dyDescent="0.2">
      <c r="B9" t="s">
        <v>105</v>
      </c>
      <c r="C9" t="s">
        <v>106</v>
      </c>
      <c r="G9" t="str">
        <f>'Расчет материала'!L10</f>
        <v>Сталь 20</v>
      </c>
      <c r="H9" s="45" t="str">
        <f>'Расчет материала'!N10</f>
        <v>Квадрат</v>
      </c>
      <c r="I9">
        <f>'Расчет материала'!O10</f>
        <v>20</v>
      </c>
      <c r="J9">
        <f>'Расчет материала'!Q10</f>
        <v>0</v>
      </c>
      <c r="K9">
        <f>'Расчет материала'!S10</f>
        <v>0</v>
      </c>
      <c r="L9">
        <f>'Расчет материала'!X10</f>
        <v>16.8</v>
      </c>
      <c r="M9" s="45">
        <f t="shared" si="0"/>
        <v>16.8</v>
      </c>
    </row>
    <row r="10" spans="2:13" ht="12.75" customHeight="1" x14ac:dyDescent="0.2">
      <c r="G10">
        <f>'Расчет материала'!L11</f>
        <v>0</v>
      </c>
      <c r="H10" s="45">
        <f>'Расчет материала'!N11</f>
        <v>0</v>
      </c>
      <c r="I10">
        <f>'Расчет материала'!O11</f>
        <v>0</v>
      </c>
      <c r="J10">
        <f>'Расчет материала'!Q11</f>
        <v>0</v>
      </c>
      <c r="K10">
        <f>'Расчет материала'!S11</f>
        <v>0</v>
      </c>
      <c r="L10">
        <f>'Расчет материала'!X11</f>
        <v>0</v>
      </c>
      <c r="M10" s="45">
        <f t="shared" si="0"/>
        <v>0</v>
      </c>
    </row>
    <row r="11" spans="2:13" ht="12.75" customHeight="1" x14ac:dyDescent="0.2">
      <c r="G11">
        <f>'Расчет материала'!L12</f>
        <v>0</v>
      </c>
      <c r="H11" s="45">
        <f>'Расчет материала'!N12</f>
        <v>0</v>
      </c>
      <c r="I11">
        <f>'Расчет материала'!O12</f>
        <v>0</v>
      </c>
      <c r="J11">
        <f>'Расчет материала'!Q12</f>
        <v>0</v>
      </c>
      <c r="K11">
        <f>'Расчет материала'!S12</f>
        <v>0</v>
      </c>
      <c r="L11">
        <f>'Расчет материала'!X12</f>
        <v>0</v>
      </c>
      <c r="M11" s="45">
        <f t="shared" si="0"/>
        <v>0</v>
      </c>
    </row>
    <row r="12" spans="2:13" ht="12.75" customHeight="1" x14ac:dyDescent="0.2">
      <c r="G12">
        <f>'Расчет материала'!L13</f>
        <v>0</v>
      </c>
      <c r="H12" s="45">
        <f>'Расчет материала'!N13</f>
        <v>0</v>
      </c>
      <c r="I12">
        <f>'Расчет материала'!O13</f>
        <v>0</v>
      </c>
      <c r="J12">
        <f>'Расчет материала'!Q13</f>
        <v>0</v>
      </c>
      <c r="K12">
        <f>'Расчет материала'!S13</f>
        <v>0</v>
      </c>
      <c r="L12">
        <f>'Расчет материала'!X13</f>
        <v>0</v>
      </c>
      <c r="M12" s="45">
        <f t="shared" si="0"/>
        <v>0</v>
      </c>
    </row>
    <row r="13" spans="2:13" ht="12.75" customHeight="1" x14ac:dyDescent="0.2">
      <c r="G13">
        <f>'Расчет материала'!L14</f>
        <v>0</v>
      </c>
      <c r="H13" s="45">
        <f>'Расчет материала'!N14</f>
        <v>0</v>
      </c>
      <c r="I13">
        <f>'Расчет материала'!O14</f>
        <v>0</v>
      </c>
      <c r="J13">
        <f>'Расчет материала'!Q14</f>
        <v>0</v>
      </c>
      <c r="K13">
        <f>'Расчет материала'!S14</f>
        <v>0</v>
      </c>
      <c r="L13">
        <f>'Расчет материала'!X14</f>
        <v>0</v>
      </c>
      <c r="M13" s="45">
        <f t="shared" si="0"/>
        <v>0</v>
      </c>
    </row>
    <row r="14" spans="2:13" ht="12.75" customHeight="1" x14ac:dyDescent="0.2">
      <c r="G14">
        <f>'Расчет материала'!L15</f>
        <v>0</v>
      </c>
      <c r="H14" s="45">
        <f>'Расчет материала'!N15</f>
        <v>0</v>
      </c>
      <c r="I14">
        <f>'Расчет материала'!O15</f>
        <v>0</v>
      </c>
      <c r="J14">
        <f>'Расчет материала'!Q15</f>
        <v>0</v>
      </c>
      <c r="K14">
        <f>'Расчет материала'!S15</f>
        <v>0</v>
      </c>
      <c r="L14">
        <f>'Расчет материала'!X15</f>
        <v>0</v>
      </c>
      <c r="M14" s="45">
        <f t="shared" si="0"/>
        <v>0</v>
      </c>
    </row>
    <row r="15" spans="2:13" ht="12.75" customHeight="1" x14ac:dyDescent="0.2">
      <c r="G15">
        <f>'Расчет материала'!L16</f>
        <v>0</v>
      </c>
      <c r="H15" s="45">
        <f>'Расчет материала'!N16</f>
        <v>0</v>
      </c>
      <c r="I15">
        <f>'Расчет материала'!O16</f>
        <v>0</v>
      </c>
      <c r="J15">
        <f>'Расчет материала'!Q16</f>
        <v>0</v>
      </c>
      <c r="K15">
        <f>'Расчет материала'!S16</f>
        <v>0</v>
      </c>
      <c r="L15">
        <f>'Расчет материала'!X16</f>
        <v>0</v>
      </c>
      <c r="M15" s="45">
        <f t="shared" si="0"/>
        <v>0</v>
      </c>
    </row>
    <row r="16" spans="2:13" ht="12.75" customHeight="1" x14ac:dyDescent="0.2">
      <c r="G16">
        <f>'Расчет материала'!L17</f>
        <v>0</v>
      </c>
      <c r="H16" s="45">
        <f>'Расчет материала'!N17</f>
        <v>0</v>
      </c>
      <c r="I16">
        <f>'Расчет материала'!O17</f>
        <v>0</v>
      </c>
      <c r="J16">
        <f>'Расчет материала'!Q17</f>
        <v>0</v>
      </c>
      <c r="K16">
        <f>'Расчет материала'!S17</f>
        <v>0</v>
      </c>
      <c r="L16">
        <f>'Расчет материала'!X17</f>
        <v>0</v>
      </c>
      <c r="M16" s="45">
        <f t="shared" si="0"/>
        <v>0</v>
      </c>
    </row>
    <row r="17" spans="7:13" ht="12.75" customHeight="1" x14ac:dyDescent="0.2">
      <c r="G17">
        <f>'Расчет материала'!L18</f>
        <v>0</v>
      </c>
      <c r="H17" s="45">
        <f>'Расчет материала'!N18</f>
        <v>0</v>
      </c>
      <c r="I17">
        <f>'Расчет материала'!O18</f>
        <v>0</v>
      </c>
      <c r="J17">
        <f>'Расчет материала'!Q18</f>
        <v>0</v>
      </c>
      <c r="K17">
        <f>'Расчет материала'!S18</f>
        <v>0</v>
      </c>
      <c r="L17">
        <f>'Расчет материала'!X18</f>
        <v>0</v>
      </c>
      <c r="M17" s="45">
        <f t="shared" si="0"/>
        <v>0</v>
      </c>
    </row>
    <row r="18" spans="7:13" ht="12.75" customHeight="1" x14ac:dyDescent="0.2">
      <c r="G18">
        <f>'Расчет материала'!L19</f>
        <v>0</v>
      </c>
      <c r="H18" s="45">
        <f>'Расчет материала'!N19</f>
        <v>0</v>
      </c>
      <c r="I18">
        <f>'Расчет материала'!O19</f>
        <v>0</v>
      </c>
      <c r="J18">
        <f>'Расчет материала'!Q19</f>
        <v>0</v>
      </c>
      <c r="K18">
        <f>'Расчет материала'!S19</f>
        <v>0</v>
      </c>
      <c r="L18">
        <f>'Расчет материала'!X19</f>
        <v>0</v>
      </c>
      <c r="M18" s="45">
        <f t="shared" si="0"/>
        <v>0</v>
      </c>
    </row>
    <row r="19" spans="7:13" ht="12.75" customHeight="1" x14ac:dyDescent="0.2">
      <c r="G19">
        <f>'Расчет материала'!L20</f>
        <v>0</v>
      </c>
      <c r="H19" s="45">
        <f>'Расчет материала'!N20</f>
        <v>0</v>
      </c>
      <c r="I19">
        <f>'Расчет материала'!O20</f>
        <v>0</v>
      </c>
      <c r="J19">
        <f>'Расчет материала'!Q20</f>
        <v>0</v>
      </c>
      <c r="K19">
        <f>'Расчет материала'!S20</f>
        <v>0</v>
      </c>
      <c r="L19">
        <f>'Расчет материала'!X20</f>
        <v>0</v>
      </c>
      <c r="M19" s="45">
        <f t="shared" si="0"/>
        <v>0</v>
      </c>
    </row>
    <row r="20" spans="7:13" ht="12.75" customHeight="1" x14ac:dyDescent="0.2">
      <c r="G20">
        <f>'Расчет материала'!L21</f>
        <v>0</v>
      </c>
      <c r="H20" s="45">
        <f>'Расчет материала'!N21</f>
        <v>0</v>
      </c>
      <c r="I20">
        <f>'Расчет материала'!O21</f>
        <v>0</v>
      </c>
      <c r="J20">
        <f>'Расчет материала'!Q21</f>
        <v>0</v>
      </c>
      <c r="K20">
        <f>'Расчет материала'!S21</f>
        <v>0</v>
      </c>
      <c r="L20">
        <f>'Расчет материала'!X21</f>
        <v>0</v>
      </c>
      <c r="M20" s="45">
        <f t="shared" si="0"/>
        <v>0</v>
      </c>
    </row>
    <row r="21" spans="7:13" ht="12.75" customHeight="1" x14ac:dyDescent="0.2">
      <c r="G21">
        <f>'Расчет материала'!L22</f>
        <v>0</v>
      </c>
      <c r="H21" s="45">
        <f>'Расчет материала'!N22</f>
        <v>0</v>
      </c>
      <c r="I21">
        <f>'Расчет материала'!O22</f>
        <v>0</v>
      </c>
      <c r="J21">
        <f>'Расчет материала'!Q22</f>
        <v>0</v>
      </c>
      <c r="K21">
        <f>'Расчет материала'!S22</f>
        <v>0</v>
      </c>
      <c r="L21">
        <f>'Расчет материала'!X22</f>
        <v>0</v>
      </c>
      <c r="M21" s="45">
        <f t="shared" si="0"/>
        <v>0</v>
      </c>
    </row>
    <row r="22" spans="7:13" ht="12.75" customHeight="1" x14ac:dyDescent="0.2">
      <c r="G22">
        <f>'Расчет материала'!L23</f>
        <v>0</v>
      </c>
      <c r="H22" s="45">
        <f>'Расчет материала'!N23</f>
        <v>0</v>
      </c>
      <c r="I22">
        <f>'Расчет материала'!O23</f>
        <v>0</v>
      </c>
      <c r="J22">
        <f>'Расчет материала'!Q23</f>
        <v>0</v>
      </c>
      <c r="K22">
        <f>'Расчет материала'!S23</f>
        <v>0</v>
      </c>
      <c r="L22">
        <f>'Расчет материала'!X23</f>
        <v>0</v>
      </c>
      <c r="M22" s="45">
        <f t="shared" si="0"/>
        <v>0</v>
      </c>
    </row>
    <row r="23" spans="7:13" ht="12.75" customHeight="1" x14ac:dyDescent="0.2">
      <c r="G23">
        <f>'Расчет материала'!L24</f>
        <v>0</v>
      </c>
      <c r="H23" s="45">
        <f>'Расчет материала'!N24</f>
        <v>0</v>
      </c>
      <c r="I23">
        <f>'Расчет материала'!O24</f>
        <v>0</v>
      </c>
      <c r="J23">
        <f>'Расчет материала'!Q24</f>
        <v>0</v>
      </c>
      <c r="K23">
        <f>'Расчет материала'!S24</f>
        <v>0</v>
      </c>
      <c r="L23">
        <f>'Расчет материала'!X24</f>
        <v>0</v>
      </c>
      <c r="M23" s="45">
        <f t="shared" si="0"/>
        <v>0</v>
      </c>
    </row>
    <row r="24" spans="7:13" ht="12.75" customHeight="1" x14ac:dyDescent="0.2">
      <c r="G24">
        <f>'Расчет материала'!L25</f>
        <v>0</v>
      </c>
      <c r="H24" s="45">
        <f>'Расчет материала'!N25</f>
        <v>0</v>
      </c>
      <c r="I24">
        <f>'Расчет материала'!O25</f>
        <v>0</v>
      </c>
      <c r="J24">
        <f>'Расчет материала'!Q25</f>
        <v>0</v>
      </c>
      <c r="K24">
        <f>'Расчет материала'!S25</f>
        <v>0</v>
      </c>
      <c r="L24">
        <f>'Расчет материала'!X25</f>
        <v>0</v>
      </c>
      <c r="M24" s="45">
        <f t="shared" si="0"/>
        <v>0</v>
      </c>
    </row>
    <row r="25" spans="7:13" ht="12.75" customHeight="1" x14ac:dyDescent="0.2">
      <c r="G25">
        <f>'Расчет материала'!L26</f>
        <v>0</v>
      </c>
      <c r="H25" s="45">
        <f>'Расчет материала'!N26</f>
        <v>0</v>
      </c>
      <c r="I25">
        <f>'Расчет материала'!O26</f>
        <v>0</v>
      </c>
      <c r="J25">
        <f>'Расчет материала'!Q26</f>
        <v>0</v>
      </c>
      <c r="K25">
        <f>'Расчет материала'!S26</f>
        <v>0</v>
      </c>
      <c r="L25">
        <f>'Расчет материала'!X26</f>
        <v>0</v>
      </c>
      <c r="M25" s="45">
        <f t="shared" si="0"/>
        <v>0</v>
      </c>
    </row>
    <row r="26" spans="7:13" ht="12.75" customHeight="1" x14ac:dyDescent="0.2">
      <c r="G26">
        <f>'Расчет материала'!L27</f>
        <v>0</v>
      </c>
      <c r="H26" s="45">
        <f>'Расчет материала'!N27</f>
        <v>0</v>
      </c>
      <c r="I26">
        <f>'Расчет материала'!O27</f>
        <v>0</v>
      </c>
      <c r="J26">
        <f>'Расчет материала'!Q27</f>
        <v>0</v>
      </c>
      <c r="K26">
        <f>'Расчет материала'!S27</f>
        <v>0</v>
      </c>
      <c r="L26">
        <f>'Расчет материала'!X27</f>
        <v>0</v>
      </c>
      <c r="M26" s="45">
        <f t="shared" si="0"/>
        <v>0</v>
      </c>
    </row>
    <row r="27" spans="7:13" ht="12.75" customHeight="1" x14ac:dyDescent="0.2">
      <c r="G27">
        <f>'Расчет материала'!L28</f>
        <v>0</v>
      </c>
      <c r="H27" s="45">
        <f>'Расчет материала'!N28</f>
        <v>0</v>
      </c>
      <c r="I27">
        <f>'Расчет материала'!O28</f>
        <v>0</v>
      </c>
      <c r="J27">
        <f>'Расчет материала'!Q28</f>
        <v>0</v>
      </c>
      <c r="K27">
        <f>'Расчет материала'!S28</f>
        <v>0</v>
      </c>
      <c r="L27">
        <f>'Расчет материала'!X28</f>
        <v>0</v>
      </c>
      <c r="M27" s="45">
        <f t="shared" si="0"/>
        <v>0</v>
      </c>
    </row>
    <row r="28" spans="7:13" ht="12.75" customHeight="1" x14ac:dyDescent="0.2">
      <c r="G28">
        <f>'Расчет материала'!L29</f>
        <v>0</v>
      </c>
      <c r="H28" s="45">
        <f>'Расчет материала'!N29</f>
        <v>0</v>
      </c>
      <c r="I28">
        <f>'Расчет материала'!O29</f>
        <v>0</v>
      </c>
      <c r="J28">
        <f>'Расчет материала'!Q29</f>
        <v>0</v>
      </c>
      <c r="K28">
        <f>'Расчет материала'!S29</f>
        <v>0</v>
      </c>
      <c r="L28">
        <f>'Расчет материала'!X29</f>
        <v>0</v>
      </c>
      <c r="M28" s="45">
        <f t="shared" si="0"/>
        <v>0</v>
      </c>
    </row>
    <row r="29" spans="7:13" ht="12.75" customHeight="1" x14ac:dyDescent="0.2">
      <c r="G29">
        <f>'Расчет материала'!L30</f>
        <v>0</v>
      </c>
      <c r="H29" s="45">
        <f>'Расчет материала'!N30</f>
        <v>0</v>
      </c>
      <c r="I29">
        <f>'Расчет материала'!O30</f>
        <v>0</v>
      </c>
      <c r="J29">
        <f>'Расчет материала'!Q30</f>
        <v>0</v>
      </c>
      <c r="K29">
        <f>'Расчет материала'!S30</f>
        <v>0</v>
      </c>
      <c r="L29">
        <f>'Расчет материала'!X30</f>
        <v>0</v>
      </c>
      <c r="M29" s="45">
        <f t="shared" si="0"/>
        <v>0</v>
      </c>
    </row>
    <row r="30" spans="7:13" ht="12.75" customHeight="1" x14ac:dyDescent="0.2">
      <c r="G30">
        <f>'Расчет материала'!L31</f>
        <v>0</v>
      </c>
      <c r="H30" s="45">
        <f>'Расчет материала'!N31</f>
        <v>0</v>
      </c>
      <c r="I30">
        <f>'Расчет материала'!O31</f>
        <v>0</v>
      </c>
      <c r="J30">
        <f>'Расчет материала'!Q31</f>
        <v>0</v>
      </c>
      <c r="K30">
        <f>'Расчет материала'!S31</f>
        <v>0</v>
      </c>
      <c r="L30">
        <f>'Расчет материала'!X31</f>
        <v>0</v>
      </c>
      <c r="M30" s="45">
        <f t="shared" si="0"/>
        <v>0</v>
      </c>
    </row>
    <row r="31" spans="7:13" ht="12.75" customHeight="1" x14ac:dyDescent="0.2">
      <c r="G31">
        <f>'Расчет материала'!L32</f>
        <v>0</v>
      </c>
      <c r="H31" s="45">
        <f>'Расчет материала'!N32</f>
        <v>0</v>
      </c>
      <c r="I31">
        <f>'Расчет материала'!O32</f>
        <v>0</v>
      </c>
      <c r="J31">
        <f>'Расчет материала'!Q32</f>
        <v>0</v>
      </c>
      <c r="K31">
        <f>'Расчет материала'!S32</f>
        <v>0</v>
      </c>
      <c r="L31">
        <f>'Расчет материала'!X32</f>
        <v>0</v>
      </c>
      <c r="M31" s="45">
        <f t="shared" si="0"/>
        <v>0</v>
      </c>
    </row>
    <row r="32" spans="7:13" ht="12.75" customHeight="1" x14ac:dyDescent="0.2">
      <c r="G32">
        <f>'Расчет материала'!L33</f>
        <v>0</v>
      </c>
      <c r="H32" s="45">
        <f>'Расчет материала'!N33</f>
        <v>0</v>
      </c>
      <c r="I32">
        <f>'Расчет материала'!O33</f>
        <v>0</v>
      </c>
      <c r="J32">
        <f>'Расчет материала'!Q33</f>
        <v>0</v>
      </c>
      <c r="K32">
        <f>'Расчет материала'!S33</f>
        <v>0</v>
      </c>
      <c r="L32">
        <f>'Расчет материала'!X33</f>
        <v>0</v>
      </c>
      <c r="M32" s="45">
        <f t="shared" si="0"/>
        <v>0</v>
      </c>
    </row>
    <row r="33" spans="7:13" ht="12.75" customHeight="1" x14ac:dyDescent="0.2">
      <c r="G33">
        <f>'Расчет материала'!L34</f>
        <v>0</v>
      </c>
      <c r="H33" s="45">
        <f>'Расчет материала'!N34</f>
        <v>0</v>
      </c>
      <c r="I33">
        <f>'Расчет материала'!O34</f>
        <v>0</v>
      </c>
      <c r="J33">
        <f>'Расчет материала'!Q34</f>
        <v>0</v>
      </c>
      <c r="K33">
        <f>'Расчет материала'!S34</f>
        <v>0</v>
      </c>
      <c r="L33">
        <f>'Расчет материала'!X34</f>
        <v>0</v>
      </c>
      <c r="M33" s="45">
        <f t="shared" si="0"/>
        <v>0</v>
      </c>
    </row>
    <row r="34" spans="7:13" ht="12.75" customHeight="1" x14ac:dyDescent="0.2">
      <c r="G34">
        <f>'Расчет материала'!L35</f>
        <v>0</v>
      </c>
      <c r="H34" s="45">
        <f>'Расчет материала'!N35</f>
        <v>0</v>
      </c>
      <c r="I34">
        <f>'Расчет материала'!O35</f>
        <v>0</v>
      </c>
      <c r="J34">
        <f>'Расчет материала'!Q35</f>
        <v>0</v>
      </c>
      <c r="K34">
        <f>'Расчет материала'!S35</f>
        <v>0</v>
      </c>
      <c r="L34">
        <f>'Расчет материала'!X35</f>
        <v>0</v>
      </c>
      <c r="M34" s="45">
        <f t="shared" si="0"/>
        <v>0</v>
      </c>
    </row>
    <row r="35" spans="7:13" ht="12.75" customHeight="1" x14ac:dyDescent="0.2">
      <c r="G35">
        <f>'Расчет материала'!L36</f>
        <v>0</v>
      </c>
      <c r="H35" s="45">
        <f>'Расчет материала'!N36</f>
        <v>0</v>
      </c>
      <c r="I35">
        <f>'Расчет материала'!O36</f>
        <v>0</v>
      </c>
      <c r="J35">
        <f>'Расчет материала'!Q36</f>
        <v>0</v>
      </c>
      <c r="K35">
        <f>'Расчет материала'!S36</f>
        <v>0</v>
      </c>
      <c r="L35">
        <f>'Расчет материала'!X36</f>
        <v>0</v>
      </c>
      <c r="M35" s="45">
        <f t="shared" si="0"/>
        <v>0</v>
      </c>
    </row>
    <row r="36" spans="7:13" ht="12.75" customHeight="1" x14ac:dyDescent="0.2">
      <c r="G36">
        <f>'Расчет материала'!L37</f>
        <v>0</v>
      </c>
      <c r="H36" s="45">
        <f>'Расчет материала'!N37</f>
        <v>0</v>
      </c>
      <c r="I36">
        <f>'Расчет материала'!O37</f>
        <v>0</v>
      </c>
      <c r="J36">
        <f>'Расчет материала'!Q37</f>
        <v>0</v>
      </c>
      <c r="K36">
        <f>'Расчет материала'!S37</f>
        <v>0</v>
      </c>
      <c r="L36">
        <f>'Расчет материала'!X37</f>
        <v>0</v>
      </c>
      <c r="M36" s="45">
        <f t="shared" si="0"/>
        <v>0</v>
      </c>
    </row>
    <row r="37" spans="7:13" ht="12.75" customHeight="1" x14ac:dyDescent="0.2">
      <c r="G37">
        <f>'Расчет материала'!L38</f>
        <v>0</v>
      </c>
      <c r="H37" s="45">
        <f>'Расчет материала'!N38</f>
        <v>0</v>
      </c>
      <c r="I37">
        <f>'Расчет материала'!O38</f>
        <v>0</v>
      </c>
      <c r="J37">
        <f>'Расчет материала'!Q38</f>
        <v>0</v>
      </c>
      <c r="K37">
        <f>'Расчет материала'!S38</f>
        <v>0</v>
      </c>
      <c r="L37">
        <f>'Расчет материала'!X38</f>
        <v>0</v>
      </c>
      <c r="M37" s="45">
        <f t="shared" si="0"/>
        <v>0</v>
      </c>
    </row>
    <row r="38" spans="7:13" ht="12.75" customHeight="1" x14ac:dyDescent="0.2">
      <c r="G38">
        <f>'Расчет материала'!L39</f>
        <v>0</v>
      </c>
      <c r="H38" s="45">
        <f>'Расчет материала'!N39</f>
        <v>0</v>
      </c>
      <c r="I38">
        <f>'Расчет материала'!O39</f>
        <v>0</v>
      </c>
      <c r="J38">
        <f>'Расчет материала'!Q39</f>
        <v>0</v>
      </c>
      <c r="K38">
        <f>'Расчет материала'!S39</f>
        <v>0</v>
      </c>
      <c r="L38">
        <f>'Расчет материала'!X39</f>
        <v>0</v>
      </c>
      <c r="M38" s="45">
        <f t="shared" si="0"/>
        <v>0</v>
      </c>
    </row>
    <row r="39" spans="7:13" ht="12.75" customHeight="1" x14ac:dyDescent="0.2">
      <c r="G39">
        <f>'Расчет материала'!L40</f>
        <v>0</v>
      </c>
      <c r="H39" s="45">
        <f>'Расчет материала'!N40</f>
        <v>0</v>
      </c>
      <c r="I39">
        <f>'Расчет материала'!O40</f>
        <v>0</v>
      </c>
      <c r="J39">
        <f>'Расчет материала'!Q40</f>
        <v>0</v>
      </c>
      <c r="K39">
        <f>'Расчет материала'!S40</f>
        <v>0</v>
      </c>
      <c r="L39">
        <f>'Расчет материала'!X40</f>
        <v>0</v>
      </c>
      <c r="M39" s="45">
        <f t="shared" si="0"/>
        <v>0</v>
      </c>
    </row>
    <row r="40" spans="7:13" ht="12.75" customHeight="1" x14ac:dyDescent="0.2">
      <c r="G40">
        <f>'Расчет материала'!L41</f>
        <v>0</v>
      </c>
      <c r="H40" s="45">
        <f>'Расчет материала'!N41</f>
        <v>0</v>
      </c>
      <c r="I40">
        <f>'Расчет материала'!O41</f>
        <v>0</v>
      </c>
      <c r="J40">
        <f>'Расчет материала'!Q41</f>
        <v>0</v>
      </c>
      <c r="K40">
        <f>'Расчет материала'!S41</f>
        <v>0</v>
      </c>
      <c r="L40">
        <f>'Расчет материала'!X41</f>
        <v>0</v>
      </c>
      <c r="M40" s="45">
        <f t="shared" si="0"/>
        <v>0</v>
      </c>
    </row>
    <row r="41" spans="7:13" ht="12.75" customHeight="1" x14ac:dyDescent="0.2">
      <c r="G41">
        <f>'Расчет материала'!L42</f>
        <v>0</v>
      </c>
      <c r="H41" s="45">
        <f>'Расчет материала'!N42</f>
        <v>0</v>
      </c>
      <c r="I41">
        <f>'Расчет материала'!O42</f>
        <v>0</v>
      </c>
      <c r="J41">
        <f>'Расчет материала'!Q42</f>
        <v>0</v>
      </c>
      <c r="K41">
        <f>'Расчет материала'!S42</f>
        <v>0</v>
      </c>
      <c r="L41">
        <f>'Расчет материала'!X42</f>
        <v>0</v>
      </c>
      <c r="M41" s="45">
        <f t="shared" si="0"/>
        <v>0</v>
      </c>
    </row>
    <row r="42" spans="7:13" ht="12.75" customHeight="1" x14ac:dyDescent="0.2">
      <c r="G42">
        <f>'Расчет материала'!L43</f>
        <v>0</v>
      </c>
      <c r="H42" s="45">
        <f>'Расчет материала'!N43</f>
        <v>0</v>
      </c>
      <c r="I42">
        <f>'Расчет материала'!O43</f>
        <v>0</v>
      </c>
      <c r="J42">
        <f>'Расчет материала'!Q43</f>
        <v>0</v>
      </c>
      <c r="K42">
        <f>'Расчет материала'!S43</f>
        <v>0</v>
      </c>
      <c r="L42">
        <f>'Расчет материала'!X43</f>
        <v>0</v>
      </c>
      <c r="M42" s="45">
        <f t="shared" si="0"/>
        <v>0</v>
      </c>
    </row>
    <row r="43" spans="7:13" ht="12.75" customHeight="1" x14ac:dyDescent="0.2">
      <c r="G43">
        <f>'Расчет материала'!L44</f>
        <v>0</v>
      </c>
      <c r="H43" s="45">
        <f>'Расчет материала'!N44</f>
        <v>0</v>
      </c>
      <c r="I43">
        <f>'Расчет материала'!O44</f>
        <v>0</v>
      </c>
      <c r="J43">
        <f>'Расчет материала'!Q44</f>
        <v>0</v>
      </c>
      <c r="K43">
        <f>'Расчет материала'!S44</f>
        <v>0</v>
      </c>
      <c r="L43">
        <f>'Расчет материала'!X44</f>
        <v>0</v>
      </c>
      <c r="M43" s="45">
        <f t="shared" si="0"/>
        <v>0</v>
      </c>
    </row>
    <row r="44" spans="7:13" ht="12.75" customHeight="1" x14ac:dyDescent="0.2">
      <c r="G44">
        <f>'Расчет материала'!L45</f>
        <v>0</v>
      </c>
      <c r="H44" s="45">
        <f>'Расчет материала'!N45</f>
        <v>0</v>
      </c>
      <c r="I44">
        <f>'Расчет материала'!O45</f>
        <v>0</v>
      </c>
      <c r="J44">
        <f>'Расчет материала'!Q45</f>
        <v>0</v>
      </c>
      <c r="K44">
        <f>'Расчет материала'!S45</f>
        <v>0</v>
      </c>
      <c r="L44">
        <f>'Расчет материала'!X45</f>
        <v>0</v>
      </c>
      <c r="M44" s="45">
        <f t="shared" si="0"/>
        <v>0</v>
      </c>
    </row>
    <row r="45" spans="7:13" ht="12.75" customHeight="1" x14ac:dyDescent="0.2">
      <c r="G45">
        <f>'Расчет материала'!L46</f>
        <v>0</v>
      </c>
      <c r="H45" s="45">
        <f>'Расчет материала'!N46</f>
        <v>0</v>
      </c>
      <c r="I45">
        <f>'Расчет материала'!O46</f>
        <v>0</v>
      </c>
      <c r="J45">
        <f>'Расчет материала'!Q46</f>
        <v>0</v>
      </c>
      <c r="K45">
        <f>'Расчет материала'!S46</f>
        <v>0</v>
      </c>
      <c r="L45">
        <f>'Расчет материала'!X46</f>
        <v>0</v>
      </c>
      <c r="M45" s="45">
        <f t="shared" si="0"/>
        <v>0</v>
      </c>
    </row>
    <row r="46" spans="7:13" ht="12.75" customHeight="1" x14ac:dyDescent="0.2">
      <c r="G46">
        <f>'Расчет материала'!L47</f>
        <v>0</v>
      </c>
      <c r="H46" s="45">
        <f>'Расчет материала'!N47</f>
        <v>0</v>
      </c>
      <c r="I46">
        <f>'Расчет материала'!O47</f>
        <v>0</v>
      </c>
      <c r="J46">
        <f>'Расчет материала'!Q47</f>
        <v>0</v>
      </c>
      <c r="K46">
        <f>'Расчет материала'!S47</f>
        <v>0</v>
      </c>
      <c r="L46">
        <f>'Расчет материала'!X47</f>
        <v>0</v>
      </c>
      <c r="M46" s="45">
        <f t="shared" si="0"/>
        <v>0</v>
      </c>
    </row>
    <row r="47" spans="7:13" ht="12.75" customHeight="1" x14ac:dyDescent="0.2">
      <c r="G47">
        <f>'Расчет материала'!L48</f>
        <v>0</v>
      </c>
      <c r="H47" s="45">
        <f>'Расчет материала'!N48</f>
        <v>0</v>
      </c>
      <c r="I47">
        <f>'Расчет материала'!O48</f>
        <v>0</v>
      </c>
      <c r="J47">
        <f>'Расчет материала'!Q48</f>
        <v>0</v>
      </c>
      <c r="K47">
        <f>'Расчет материала'!S48</f>
        <v>0</v>
      </c>
      <c r="L47">
        <f>'Расчет материала'!X48</f>
        <v>0</v>
      </c>
      <c r="M47" s="45">
        <f t="shared" si="0"/>
        <v>0</v>
      </c>
    </row>
    <row r="48" spans="7:13" ht="12.75" customHeight="1" x14ac:dyDescent="0.2">
      <c r="G48">
        <f>'Расчет материала'!L49</f>
        <v>0</v>
      </c>
      <c r="H48" s="45">
        <f>'Расчет материала'!N49</f>
        <v>0</v>
      </c>
      <c r="I48">
        <f>'Расчет материала'!O49</f>
        <v>0</v>
      </c>
      <c r="J48">
        <f>'Расчет материала'!Q49</f>
        <v>0</v>
      </c>
      <c r="K48">
        <f>'Расчет материала'!S49</f>
        <v>0</v>
      </c>
      <c r="L48">
        <f>'Расчет материала'!X49</f>
        <v>0</v>
      </c>
      <c r="M48" s="45">
        <f t="shared" si="0"/>
        <v>0</v>
      </c>
    </row>
    <row r="49" spans="7:13" ht="12.75" customHeight="1" x14ac:dyDescent="0.2">
      <c r="G49">
        <f>'Расчет материала'!L50</f>
        <v>0</v>
      </c>
      <c r="H49" s="45">
        <f>'Расчет материала'!N50</f>
        <v>0</v>
      </c>
      <c r="I49">
        <f>'Расчет материала'!O50</f>
        <v>0</v>
      </c>
      <c r="J49">
        <f>'Расчет материала'!Q50</f>
        <v>0</v>
      </c>
      <c r="K49">
        <f>'Расчет материала'!S50</f>
        <v>0</v>
      </c>
      <c r="L49">
        <f>'Расчет материала'!X50</f>
        <v>0</v>
      </c>
      <c r="M49" s="45">
        <f t="shared" si="0"/>
        <v>0</v>
      </c>
    </row>
    <row r="50" spans="7:13" ht="12.75" customHeight="1" x14ac:dyDescent="0.2">
      <c r="G50">
        <f>'Расчет материала'!L51</f>
        <v>0</v>
      </c>
      <c r="H50" s="45">
        <f>'Расчет материала'!N51</f>
        <v>0</v>
      </c>
      <c r="I50">
        <f>'Расчет материала'!O51</f>
        <v>0</v>
      </c>
      <c r="J50">
        <f>'Расчет материала'!Q51</f>
        <v>0</v>
      </c>
      <c r="K50">
        <f>'Расчет материала'!S51</f>
        <v>0</v>
      </c>
      <c r="L50">
        <f>'Расчет материала'!X51</f>
        <v>0</v>
      </c>
      <c r="M50" s="45">
        <f t="shared" si="0"/>
        <v>0</v>
      </c>
    </row>
    <row r="51" spans="7:13" ht="12.75" customHeight="1" x14ac:dyDescent="0.2">
      <c r="G51">
        <f>'Расчет материала'!L52</f>
        <v>0</v>
      </c>
      <c r="H51" s="45">
        <f>'Расчет материала'!N52</f>
        <v>0</v>
      </c>
      <c r="I51">
        <f>'Расчет материала'!O52</f>
        <v>0</v>
      </c>
      <c r="J51">
        <f>'Расчет материала'!Q52</f>
        <v>0</v>
      </c>
      <c r="K51">
        <f>'Расчет материала'!S52</f>
        <v>0</v>
      </c>
      <c r="L51">
        <f>'Расчет материала'!X52</f>
        <v>0</v>
      </c>
      <c r="M51" s="45">
        <f t="shared" si="0"/>
        <v>0</v>
      </c>
    </row>
    <row r="52" spans="7:13" ht="12.75" customHeight="1" x14ac:dyDescent="0.2">
      <c r="G52">
        <f>'Расчет материала'!L53</f>
        <v>0</v>
      </c>
      <c r="H52" s="45">
        <f>'Расчет материала'!N53</f>
        <v>0</v>
      </c>
      <c r="I52">
        <f>'Расчет материала'!O53</f>
        <v>0</v>
      </c>
      <c r="J52">
        <f>'Расчет материала'!Q53</f>
        <v>0</v>
      </c>
      <c r="K52">
        <f>'Расчет материала'!S53</f>
        <v>0</v>
      </c>
      <c r="L52">
        <f>'Расчет материала'!X53</f>
        <v>0</v>
      </c>
      <c r="M52" s="45">
        <f t="shared" si="0"/>
        <v>0</v>
      </c>
    </row>
    <row r="53" spans="7:13" ht="12.75" customHeight="1" x14ac:dyDescent="0.2">
      <c r="G53">
        <f>'Расчет материала'!L54</f>
        <v>0</v>
      </c>
      <c r="H53" s="45">
        <f>'Расчет материала'!N54</f>
        <v>0</v>
      </c>
      <c r="I53">
        <f>'Расчет материала'!O54</f>
        <v>0</v>
      </c>
      <c r="J53">
        <f>'Расчет материала'!Q54</f>
        <v>0</v>
      </c>
      <c r="K53">
        <f>'Расчет материала'!S54</f>
        <v>0</v>
      </c>
      <c r="L53">
        <f>'Расчет материала'!X54</f>
        <v>0</v>
      </c>
      <c r="M53" s="45">
        <f t="shared" si="0"/>
        <v>0</v>
      </c>
    </row>
    <row r="54" spans="7:13" ht="12.75" customHeight="1" x14ac:dyDescent="0.2">
      <c r="G54">
        <f>'Расчет материала'!L55</f>
        <v>0</v>
      </c>
      <c r="H54" s="45">
        <f>'Расчет материала'!N55</f>
        <v>0</v>
      </c>
      <c r="I54">
        <f>'Расчет материала'!O55</f>
        <v>0</v>
      </c>
      <c r="J54">
        <f>'Расчет материала'!Q55</f>
        <v>0</v>
      </c>
      <c r="K54">
        <f>'Расчет материала'!S55</f>
        <v>0</v>
      </c>
      <c r="L54">
        <f>'Расчет материала'!X55</f>
        <v>0</v>
      </c>
      <c r="M54" s="45">
        <f t="shared" si="0"/>
        <v>0</v>
      </c>
    </row>
    <row r="55" spans="7:13" ht="12.75" customHeight="1" x14ac:dyDescent="0.2">
      <c r="G55">
        <f>'Расчет материала'!L56</f>
        <v>0</v>
      </c>
      <c r="H55" s="45">
        <f>'Расчет материала'!N56</f>
        <v>0</v>
      </c>
      <c r="I55">
        <f>'Расчет материала'!O56</f>
        <v>0</v>
      </c>
      <c r="J55">
        <f>'Расчет материала'!Q56</f>
        <v>0</v>
      </c>
      <c r="K55">
        <f>'Расчет материала'!S56</f>
        <v>0</v>
      </c>
      <c r="L55">
        <f>'Расчет материала'!X56</f>
        <v>0</v>
      </c>
      <c r="M55" s="45">
        <f t="shared" si="0"/>
        <v>0</v>
      </c>
    </row>
    <row r="56" spans="7:13" ht="12.75" customHeight="1" x14ac:dyDescent="0.2">
      <c r="G56">
        <f>'Расчет материала'!L57</f>
        <v>0</v>
      </c>
      <c r="H56" s="45">
        <f>'Расчет материала'!N57</f>
        <v>0</v>
      </c>
      <c r="I56">
        <f>'Расчет материала'!O57</f>
        <v>0</v>
      </c>
      <c r="J56">
        <f>'Расчет материала'!Q57</f>
        <v>0</v>
      </c>
      <c r="K56">
        <f>'Расчет материала'!S57</f>
        <v>0</v>
      </c>
      <c r="L56">
        <f>'Расчет материала'!X57</f>
        <v>0</v>
      </c>
      <c r="M56" s="45">
        <f t="shared" si="0"/>
        <v>0</v>
      </c>
    </row>
    <row r="57" spans="7:13" ht="12.75" customHeight="1" x14ac:dyDescent="0.2">
      <c r="G57">
        <f>'Расчет материала'!L58</f>
        <v>0</v>
      </c>
      <c r="H57" s="45">
        <f>'Расчет материала'!N58</f>
        <v>0</v>
      </c>
      <c r="I57">
        <f>'Расчет материала'!O58</f>
        <v>0</v>
      </c>
      <c r="J57">
        <f>'Расчет материала'!Q58</f>
        <v>0</v>
      </c>
      <c r="K57">
        <f>'Расчет материала'!S58</f>
        <v>0</v>
      </c>
      <c r="L57">
        <f>'Расчет материала'!X58</f>
        <v>0</v>
      </c>
      <c r="M57" s="45">
        <f t="shared" si="0"/>
        <v>0</v>
      </c>
    </row>
    <row r="58" spans="7:13" ht="12.75" customHeight="1" x14ac:dyDescent="0.2">
      <c r="G58">
        <f>'Расчет материала'!L59</f>
        <v>0</v>
      </c>
      <c r="H58" s="45">
        <f>'Расчет материала'!N59</f>
        <v>0</v>
      </c>
      <c r="I58">
        <f>'Расчет материала'!O59</f>
        <v>0</v>
      </c>
      <c r="J58">
        <f>'Расчет материала'!Q59</f>
        <v>0</v>
      </c>
      <c r="K58">
        <f>'Расчет материала'!S59</f>
        <v>0</v>
      </c>
      <c r="L58">
        <f>'Расчет материала'!X59</f>
        <v>0</v>
      </c>
      <c r="M58" s="45">
        <f t="shared" si="0"/>
        <v>0</v>
      </c>
    </row>
    <row r="59" spans="7:13" ht="12.75" customHeight="1" x14ac:dyDescent="0.2">
      <c r="G59">
        <f>'Расчет материала'!L60</f>
        <v>0</v>
      </c>
      <c r="H59" s="45">
        <f>'Расчет материала'!N60</f>
        <v>0</v>
      </c>
      <c r="I59">
        <f>'Расчет материала'!O60</f>
        <v>0</v>
      </c>
      <c r="J59">
        <f>'Расчет материала'!Q60</f>
        <v>0</v>
      </c>
      <c r="K59">
        <f>'Расчет материала'!S60</f>
        <v>0</v>
      </c>
      <c r="L59">
        <f>'Расчет материала'!X60</f>
        <v>0</v>
      </c>
      <c r="M59" s="45">
        <f t="shared" si="0"/>
        <v>0</v>
      </c>
    </row>
    <row r="60" spans="7:13" ht="12.75" customHeight="1" x14ac:dyDescent="0.2">
      <c r="G60">
        <f>'Расчет материала'!L61</f>
        <v>0</v>
      </c>
      <c r="H60" s="45">
        <f>'Расчет материала'!N61</f>
        <v>0</v>
      </c>
      <c r="I60">
        <f>'Расчет материала'!O61</f>
        <v>0</v>
      </c>
      <c r="J60">
        <f>'Расчет материала'!Q61</f>
        <v>0</v>
      </c>
      <c r="K60">
        <f>'Расчет материала'!S61</f>
        <v>0</v>
      </c>
      <c r="L60">
        <f>'Расчет материала'!X61</f>
        <v>0</v>
      </c>
      <c r="M60" s="45">
        <f t="shared" si="0"/>
        <v>0</v>
      </c>
    </row>
    <row r="61" spans="7:13" ht="12.75" customHeight="1" x14ac:dyDescent="0.2">
      <c r="G61">
        <f>'Расчет материала'!L62</f>
        <v>0</v>
      </c>
      <c r="H61" s="45">
        <f>'Расчет материала'!N62</f>
        <v>0</v>
      </c>
      <c r="I61">
        <f>'Расчет материала'!O62</f>
        <v>0</v>
      </c>
      <c r="J61">
        <f>'Расчет материала'!Q62</f>
        <v>0</v>
      </c>
      <c r="K61">
        <f>'Расчет материала'!S62</f>
        <v>0</v>
      </c>
      <c r="L61">
        <f>'Расчет материала'!X62</f>
        <v>0</v>
      </c>
      <c r="M61" s="45">
        <f t="shared" si="0"/>
        <v>0</v>
      </c>
    </row>
    <row r="62" spans="7:13" ht="12.75" customHeight="1" x14ac:dyDescent="0.2">
      <c r="G62">
        <f>'Расчет материала'!L63</f>
        <v>0</v>
      </c>
      <c r="H62" s="45">
        <f>'Расчет материала'!N63</f>
        <v>0</v>
      </c>
      <c r="I62">
        <f>'Расчет материала'!O63</f>
        <v>0</v>
      </c>
      <c r="J62">
        <f>'Расчет материала'!Q63</f>
        <v>0</v>
      </c>
      <c r="K62">
        <f>'Расчет материала'!S63</f>
        <v>0</v>
      </c>
      <c r="L62">
        <f>'Расчет материала'!X63</f>
        <v>0</v>
      </c>
      <c r="M62" s="45">
        <f t="shared" si="0"/>
        <v>0</v>
      </c>
    </row>
    <row r="63" spans="7:13" ht="12.75" customHeight="1" x14ac:dyDescent="0.2">
      <c r="G63">
        <f>'Расчет материала'!L64</f>
        <v>0</v>
      </c>
      <c r="H63" s="45">
        <f>'Расчет материала'!N64</f>
        <v>0</v>
      </c>
      <c r="I63">
        <f>'Расчет материала'!O64</f>
        <v>0</v>
      </c>
      <c r="J63">
        <f>'Расчет материала'!Q64</f>
        <v>0</v>
      </c>
      <c r="K63">
        <f>'Расчет материала'!S64</f>
        <v>0</v>
      </c>
      <c r="L63">
        <f>'Расчет материала'!X64</f>
        <v>0</v>
      </c>
      <c r="M63" s="45">
        <f t="shared" si="0"/>
        <v>0</v>
      </c>
    </row>
    <row r="64" spans="7:13" ht="12.75" customHeight="1" x14ac:dyDescent="0.2">
      <c r="G64">
        <f>'Расчет материала'!L65</f>
        <v>0</v>
      </c>
      <c r="H64" s="45">
        <f>'Расчет материала'!N65</f>
        <v>0</v>
      </c>
      <c r="I64">
        <f>'Расчет материала'!O65</f>
        <v>0</v>
      </c>
      <c r="J64">
        <f>'Расчет материала'!Q65</f>
        <v>0</v>
      </c>
      <c r="K64">
        <f>'Расчет материала'!S65</f>
        <v>0</v>
      </c>
      <c r="L64">
        <f>'Расчет материала'!X65</f>
        <v>0</v>
      </c>
      <c r="M64" s="45">
        <f t="shared" si="0"/>
        <v>0</v>
      </c>
    </row>
    <row r="65" spans="7:13" ht="12.75" customHeight="1" x14ac:dyDescent="0.2">
      <c r="G65">
        <f>'Расчет материала'!L66</f>
        <v>0</v>
      </c>
      <c r="H65" s="45">
        <f>'Расчет материала'!N66</f>
        <v>0</v>
      </c>
      <c r="I65">
        <f>'Расчет материала'!O66</f>
        <v>0</v>
      </c>
      <c r="J65">
        <f>'Расчет материала'!Q66</f>
        <v>0</v>
      </c>
      <c r="K65">
        <f>'Расчет материала'!S66</f>
        <v>0</v>
      </c>
      <c r="L65">
        <f>'Расчет материала'!X66</f>
        <v>0</v>
      </c>
      <c r="M65" s="45">
        <f t="shared" si="0"/>
        <v>0</v>
      </c>
    </row>
    <row r="66" spans="7:13" ht="12.75" customHeight="1" x14ac:dyDescent="0.2">
      <c r="G66">
        <f>'Расчет материала'!L67</f>
        <v>0</v>
      </c>
      <c r="H66" s="45">
        <f>'Расчет материала'!N67</f>
        <v>0</v>
      </c>
      <c r="I66">
        <f>'Расчет материала'!O67</f>
        <v>0</v>
      </c>
      <c r="J66">
        <f>'Расчет материала'!Q67</f>
        <v>0</v>
      </c>
      <c r="K66">
        <f>'Расчет материала'!S67</f>
        <v>0</v>
      </c>
      <c r="L66">
        <f>'Расчет материала'!X67</f>
        <v>0</v>
      </c>
      <c r="M66" s="45">
        <f t="shared" si="0"/>
        <v>0</v>
      </c>
    </row>
    <row r="67" spans="7:13" ht="12.75" customHeight="1" x14ac:dyDescent="0.2">
      <c r="G67">
        <f>'Расчет материала'!L68</f>
        <v>0</v>
      </c>
      <c r="H67" s="45">
        <f>'Расчет материала'!N68</f>
        <v>0</v>
      </c>
      <c r="I67">
        <f>'Расчет материала'!O68</f>
        <v>0</v>
      </c>
      <c r="J67">
        <f>'Расчет материала'!Q68</f>
        <v>0</v>
      </c>
      <c r="K67">
        <f>'Расчет материала'!S68</f>
        <v>0</v>
      </c>
      <c r="L67">
        <f>'Расчет материала'!X68</f>
        <v>0</v>
      </c>
      <c r="M67" s="45">
        <f t="shared" ref="M67:M130" si="1">SUMPRODUCT(($G$3:$G$252=G67)*($H$3:$H$252=H67)*($I$3:$I$252=I67)*($J$3:$J$252=J67)*($K$3:$K$252=K67)*$L$3:$L$252)</f>
        <v>0</v>
      </c>
    </row>
    <row r="68" spans="7:13" ht="12.75" customHeight="1" x14ac:dyDescent="0.2">
      <c r="G68">
        <f>'Расчет материала'!L69</f>
        <v>0</v>
      </c>
      <c r="H68" s="45">
        <f>'Расчет материала'!N69</f>
        <v>0</v>
      </c>
      <c r="I68">
        <f>'Расчет материала'!O69</f>
        <v>0</v>
      </c>
      <c r="J68">
        <f>'Расчет материала'!Q69</f>
        <v>0</v>
      </c>
      <c r="K68">
        <f>'Расчет материала'!S69</f>
        <v>0</v>
      </c>
      <c r="L68">
        <f>'Расчет материала'!X69</f>
        <v>0</v>
      </c>
      <c r="M68" s="45">
        <f t="shared" si="1"/>
        <v>0</v>
      </c>
    </row>
    <row r="69" spans="7:13" ht="12.75" customHeight="1" x14ac:dyDescent="0.2">
      <c r="G69">
        <f>'Расчет материала'!L70</f>
        <v>0</v>
      </c>
      <c r="H69" s="45">
        <f>'Расчет материала'!N70</f>
        <v>0</v>
      </c>
      <c r="I69">
        <f>'Расчет материала'!O70</f>
        <v>0</v>
      </c>
      <c r="J69">
        <f>'Расчет материала'!Q70</f>
        <v>0</v>
      </c>
      <c r="K69">
        <f>'Расчет материала'!S70</f>
        <v>0</v>
      </c>
      <c r="L69">
        <f>'Расчет материала'!X70</f>
        <v>0</v>
      </c>
      <c r="M69" s="45">
        <f t="shared" si="1"/>
        <v>0</v>
      </c>
    </row>
    <row r="70" spans="7:13" ht="12.75" customHeight="1" x14ac:dyDescent="0.2">
      <c r="G70">
        <f>'Расчет материала'!L71</f>
        <v>0</v>
      </c>
      <c r="H70" s="45">
        <f>'Расчет материала'!N71</f>
        <v>0</v>
      </c>
      <c r="I70">
        <f>'Расчет материала'!O71</f>
        <v>0</v>
      </c>
      <c r="J70">
        <f>'Расчет материала'!Q71</f>
        <v>0</v>
      </c>
      <c r="K70">
        <f>'Расчет материала'!S71</f>
        <v>0</v>
      </c>
      <c r="L70">
        <f>'Расчет материала'!X71</f>
        <v>0</v>
      </c>
      <c r="M70" s="45">
        <f t="shared" si="1"/>
        <v>0</v>
      </c>
    </row>
    <row r="71" spans="7:13" ht="12.75" customHeight="1" x14ac:dyDescent="0.2">
      <c r="G71">
        <f>'Расчет материала'!L72</f>
        <v>0</v>
      </c>
      <c r="H71" s="45">
        <f>'Расчет материала'!N72</f>
        <v>0</v>
      </c>
      <c r="I71">
        <f>'Расчет материала'!O72</f>
        <v>0</v>
      </c>
      <c r="J71">
        <f>'Расчет материала'!Q72</f>
        <v>0</v>
      </c>
      <c r="K71">
        <f>'Расчет материала'!S72</f>
        <v>0</v>
      </c>
      <c r="L71">
        <f>'Расчет материала'!X72</f>
        <v>0</v>
      </c>
      <c r="M71" s="45">
        <f t="shared" si="1"/>
        <v>0</v>
      </c>
    </row>
    <row r="72" spans="7:13" ht="12.75" customHeight="1" x14ac:dyDescent="0.2">
      <c r="G72">
        <f>'Расчет материала'!L73</f>
        <v>0</v>
      </c>
      <c r="H72" s="45">
        <f>'Расчет материала'!N73</f>
        <v>0</v>
      </c>
      <c r="I72">
        <f>'Расчет материала'!O73</f>
        <v>0</v>
      </c>
      <c r="J72">
        <f>'Расчет материала'!Q73</f>
        <v>0</v>
      </c>
      <c r="K72">
        <f>'Расчет материала'!S73</f>
        <v>0</v>
      </c>
      <c r="L72">
        <f>'Расчет материала'!X73</f>
        <v>0</v>
      </c>
      <c r="M72" s="45">
        <f t="shared" si="1"/>
        <v>0</v>
      </c>
    </row>
    <row r="73" spans="7:13" ht="12.75" customHeight="1" x14ac:dyDescent="0.2">
      <c r="G73">
        <f>'Расчет материала'!L74</f>
        <v>0</v>
      </c>
      <c r="H73" s="45">
        <f>'Расчет материала'!N74</f>
        <v>0</v>
      </c>
      <c r="I73">
        <f>'Расчет материала'!O74</f>
        <v>0</v>
      </c>
      <c r="J73">
        <f>'Расчет материала'!Q74</f>
        <v>0</v>
      </c>
      <c r="K73">
        <f>'Расчет материала'!S74</f>
        <v>0</v>
      </c>
      <c r="L73">
        <f>'Расчет материала'!X74</f>
        <v>0</v>
      </c>
      <c r="M73" s="45">
        <f t="shared" si="1"/>
        <v>0</v>
      </c>
    </row>
    <row r="74" spans="7:13" ht="12.75" customHeight="1" x14ac:dyDescent="0.2">
      <c r="G74">
        <f>'Расчет материала'!L75</f>
        <v>0</v>
      </c>
      <c r="H74" s="45">
        <f>'Расчет материала'!N75</f>
        <v>0</v>
      </c>
      <c r="I74">
        <f>'Расчет материала'!O75</f>
        <v>0</v>
      </c>
      <c r="J74">
        <f>'Расчет материала'!Q75</f>
        <v>0</v>
      </c>
      <c r="K74">
        <f>'Расчет материала'!S75</f>
        <v>0</v>
      </c>
      <c r="L74">
        <f>'Расчет материала'!X75</f>
        <v>0</v>
      </c>
      <c r="M74" s="45">
        <f t="shared" si="1"/>
        <v>0</v>
      </c>
    </row>
    <row r="75" spans="7:13" ht="12.75" customHeight="1" x14ac:dyDescent="0.2">
      <c r="G75">
        <f>'Расчет материала'!L76</f>
        <v>0</v>
      </c>
      <c r="H75" s="45">
        <f>'Расчет материала'!N76</f>
        <v>0</v>
      </c>
      <c r="I75">
        <f>'Расчет материала'!O76</f>
        <v>0</v>
      </c>
      <c r="J75">
        <f>'Расчет материала'!Q76</f>
        <v>0</v>
      </c>
      <c r="K75">
        <f>'Расчет материала'!S76</f>
        <v>0</v>
      </c>
      <c r="L75">
        <f>'Расчет материала'!X76</f>
        <v>0</v>
      </c>
      <c r="M75" s="45">
        <f t="shared" si="1"/>
        <v>0</v>
      </c>
    </row>
    <row r="76" spans="7:13" ht="12.75" customHeight="1" x14ac:dyDescent="0.2">
      <c r="G76">
        <f>'Расчет материала'!L77</f>
        <v>0</v>
      </c>
      <c r="H76" s="45">
        <f>'Расчет материала'!N77</f>
        <v>0</v>
      </c>
      <c r="I76">
        <f>'Расчет материала'!O77</f>
        <v>0</v>
      </c>
      <c r="J76">
        <f>'Расчет материала'!Q77</f>
        <v>0</v>
      </c>
      <c r="K76">
        <f>'Расчет материала'!S77</f>
        <v>0</v>
      </c>
      <c r="L76">
        <f>'Расчет материала'!X77</f>
        <v>0</v>
      </c>
      <c r="M76" s="45">
        <f t="shared" si="1"/>
        <v>0</v>
      </c>
    </row>
    <row r="77" spans="7:13" ht="12.75" customHeight="1" x14ac:dyDescent="0.2">
      <c r="G77">
        <f>'Расчет материала'!L78</f>
        <v>0</v>
      </c>
      <c r="H77" s="45">
        <f>'Расчет материала'!N78</f>
        <v>0</v>
      </c>
      <c r="I77">
        <f>'Расчет материала'!O78</f>
        <v>0</v>
      </c>
      <c r="J77">
        <f>'Расчет материала'!Q78</f>
        <v>0</v>
      </c>
      <c r="K77">
        <f>'Расчет материала'!S78</f>
        <v>0</v>
      </c>
      <c r="L77">
        <f>'Расчет материала'!X78</f>
        <v>0</v>
      </c>
      <c r="M77" s="45">
        <f t="shared" si="1"/>
        <v>0</v>
      </c>
    </row>
    <row r="78" spans="7:13" ht="12.75" customHeight="1" x14ac:dyDescent="0.2">
      <c r="G78">
        <f>'Расчет материала'!L79</f>
        <v>0</v>
      </c>
      <c r="H78" s="45">
        <f>'Расчет материала'!N79</f>
        <v>0</v>
      </c>
      <c r="I78">
        <f>'Расчет материала'!O79</f>
        <v>0</v>
      </c>
      <c r="J78">
        <f>'Расчет материала'!Q79</f>
        <v>0</v>
      </c>
      <c r="K78">
        <f>'Расчет материала'!S79</f>
        <v>0</v>
      </c>
      <c r="L78">
        <f>'Расчет материала'!X79</f>
        <v>0</v>
      </c>
      <c r="M78" s="45">
        <f t="shared" si="1"/>
        <v>0</v>
      </c>
    </row>
    <row r="79" spans="7:13" ht="12.75" customHeight="1" x14ac:dyDescent="0.2">
      <c r="G79">
        <f>'Расчет материала'!L80</f>
        <v>0</v>
      </c>
      <c r="H79" s="45">
        <f>'Расчет материала'!N80</f>
        <v>0</v>
      </c>
      <c r="I79">
        <f>'Расчет материала'!O80</f>
        <v>0</v>
      </c>
      <c r="J79">
        <f>'Расчет материала'!Q80</f>
        <v>0</v>
      </c>
      <c r="K79">
        <f>'Расчет материала'!S80</f>
        <v>0</v>
      </c>
      <c r="L79">
        <f>'Расчет материала'!X80</f>
        <v>0</v>
      </c>
      <c r="M79" s="45">
        <f t="shared" si="1"/>
        <v>0</v>
      </c>
    </row>
    <row r="80" spans="7:13" ht="12.75" customHeight="1" x14ac:dyDescent="0.2">
      <c r="G80">
        <f>'Расчет материала'!L81</f>
        <v>0</v>
      </c>
      <c r="H80" s="45">
        <f>'Расчет материала'!N81</f>
        <v>0</v>
      </c>
      <c r="I80">
        <f>'Расчет материала'!O81</f>
        <v>0</v>
      </c>
      <c r="J80">
        <f>'Расчет материала'!Q81</f>
        <v>0</v>
      </c>
      <c r="K80">
        <f>'Расчет материала'!S81</f>
        <v>0</v>
      </c>
      <c r="L80">
        <f>'Расчет материала'!X81</f>
        <v>0</v>
      </c>
      <c r="M80" s="45">
        <f t="shared" si="1"/>
        <v>0</v>
      </c>
    </row>
    <row r="81" spans="7:13" ht="12.75" customHeight="1" x14ac:dyDescent="0.2">
      <c r="G81">
        <f>'Расчет материала'!L82</f>
        <v>0</v>
      </c>
      <c r="H81" s="45">
        <f>'Расчет материала'!N82</f>
        <v>0</v>
      </c>
      <c r="I81">
        <f>'Расчет материала'!O82</f>
        <v>0</v>
      </c>
      <c r="J81">
        <f>'Расчет материала'!Q82</f>
        <v>0</v>
      </c>
      <c r="K81">
        <f>'Расчет материала'!S82</f>
        <v>0</v>
      </c>
      <c r="L81">
        <f>'Расчет материала'!X82</f>
        <v>0</v>
      </c>
      <c r="M81" s="45">
        <f t="shared" si="1"/>
        <v>0</v>
      </c>
    </row>
    <row r="82" spans="7:13" ht="12.75" customHeight="1" x14ac:dyDescent="0.2">
      <c r="G82">
        <f>'Расчет материала'!L83</f>
        <v>0</v>
      </c>
      <c r="H82" s="45">
        <f>'Расчет материала'!N83</f>
        <v>0</v>
      </c>
      <c r="I82">
        <f>'Расчет материала'!O83</f>
        <v>0</v>
      </c>
      <c r="J82">
        <f>'Расчет материала'!Q83</f>
        <v>0</v>
      </c>
      <c r="K82">
        <f>'Расчет материала'!S83</f>
        <v>0</v>
      </c>
      <c r="L82">
        <f>'Расчет материала'!X83</f>
        <v>0</v>
      </c>
      <c r="M82" s="45">
        <f t="shared" si="1"/>
        <v>0</v>
      </c>
    </row>
    <row r="83" spans="7:13" ht="12.75" customHeight="1" x14ac:dyDescent="0.2">
      <c r="G83">
        <f>'Расчет материала'!L84</f>
        <v>0</v>
      </c>
      <c r="H83" s="45">
        <f>'Расчет материала'!N84</f>
        <v>0</v>
      </c>
      <c r="I83">
        <f>'Расчет материала'!O84</f>
        <v>0</v>
      </c>
      <c r="J83">
        <f>'Расчет материала'!Q84</f>
        <v>0</v>
      </c>
      <c r="K83">
        <f>'Расчет материала'!S84</f>
        <v>0</v>
      </c>
      <c r="L83">
        <f>'Расчет материала'!X84</f>
        <v>0</v>
      </c>
      <c r="M83" s="45">
        <f t="shared" si="1"/>
        <v>0</v>
      </c>
    </row>
    <row r="84" spans="7:13" ht="12.75" customHeight="1" x14ac:dyDescent="0.2">
      <c r="G84">
        <f>'Расчет материала'!L85</f>
        <v>0</v>
      </c>
      <c r="H84" s="45">
        <f>'Расчет материала'!N85</f>
        <v>0</v>
      </c>
      <c r="I84">
        <f>'Расчет материала'!O85</f>
        <v>0</v>
      </c>
      <c r="J84">
        <f>'Расчет материала'!Q85</f>
        <v>0</v>
      </c>
      <c r="K84">
        <f>'Расчет материала'!S85</f>
        <v>0</v>
      </c>
      <c r="L84">
        <f>'Расчет материала'!X85</f>
        <v>0</v>
      </c>
      <c r="M84" s="45">
        <f t="shared" si="1"/>
        <v>0</v>
      </c>
    </row>
    <row r="85" spans="7:13" ht="12.75" customHeight="1" x14ac:dyDescent="0.2">
      <c r="G85">
        <f>'Расчет материала'!L86</f>
        <v>0</v>
      </c>
      <c r="H85" s="45">
        <f>'Расчет материала'!N86</f>
        <v>0</v>
      </c>
      <c r="I85">
        <f>'Расчет материала'!O86</f>
        <v>0</v>
      </c>
      <c r="J85">
        <f>'Расчет материала'!Q86</f>
        <v>0</v>
      </c>
      <c r="K85">
        <f>'Расчет материала'!S86</f>
        <v>0</v>
      </c>
      <c r="L85">
        <f>'Расчет материала'!X86</f>
        <v>0</v>
      </c>
      <c r="M85" s="45">
        <f t="shared" si="1"/>
        <v>0</v>
      </c>
    </row>
    <row r="86" spans="7:13" ht="12.75" customHeight="1" x14ac:dyDescent="0.2">
      <c r="G86">
        <f>'Расчет материала'!L87</f>
        <v>0</v>
      </c>
      <c r="H86" s="45">
        <f>'Расчет материала'!N87</f>
        <v>0</v>
      </c>
      <c r="I86">
        <f>'Расчет материала'!O87</f>
        <v>0</v>
      </c>
      <c r="J86">
        <f>'Расчет материала'!Q87</f>
        <v>0</v>
      </c>
      <c r="K86">
        <f>'Расчет материала'!S87</f>
        <v>0</v>
      </c>
      <c r="L86">
        <f>'Расчет материала'!X87</f>
        <v>0</v>
      </c>
      <c r="M86" s="45">
        <f t="shared" si="1"/>
        <v>0</v>
      </c>
    </row>
    <row r="87" spans="7:13" ht="12.75" customHeight="1" x14ac:dyDescent="0.2">
      <c r="G87">
        <f>'Расчет материала'!L88</f>
        <v>0</v>
      </c>
      <c r="H87" s="45">
        <f>'Расчет материала'!N88</f>
        <v>0</v>
      </c>
      <c r="I87">
        <f>'Расчет материала'!O88</f>
        <v>0</v>
      </c>
      <c r="J87">
        <f>'Расчет материала'!Q88</f>
        <v>0</v>
      </c>
      <c r="K87">
        <f>'Расчет материала'!S88</f>
        <v>0</v>
      </c>
      <c r="L87">
        <f>'Расчет материала'!X88</f>
        <v>0</v>
      </c>
      <c r="M87" s="45">
        <f t="shared" si="1"/>
        <v>0</v>
      </c>
    </row>
    <row r="88" spans="7:13" ht="12.75" customHeight="1" x14ac:dyDescent="0.2">
      <c r="G88">
        <f>'Расчет материала'!L89</f>
        <v>0</v>
      </c>
      <c r="H88" s="45">
        <f>'Расчет материала'!N89</f>
        <v>0</v>
      </c>
      <c r="I88">
        <f>'Расчет материала'!O89</f>
        <v>0</v>
      </c>
      <c r="J88">
        <f>'Расчет материала'!Q89</f>
        <v>0</v>
      </c>
      <c r="K88">
        <f>'Расчет материала'!S89</f>
        <v>0</v>
      </c>
      <c r="L88">
        <f>'Расчет материала'!X89</f>
        <v>0</v>
      </c>
      <c r="M88" s="45">
        <f t="shared" si="1"/>
        <v>0</v>
      </c>
    </row>
    <row r="89" spans="7:13" ht="12.75" customHeight="1" x14ac:dyDescent="0.2">
      <c r="G89">
        <f>'Расчет материала'!L90</f>
        <v>0</v>
      </c>
      <c r="H89" s="45">
        <f>'Расчет материала'!N90</f>
        <v>0</v>
      </c>
      <c r="I89">
        <f>'Расчет материала'!O90</f>
        <v>0</v>
      </c>
      <c r="J89">
        <f>'Расчет материала'!Q90</f>
        <v>0</v>
      </c>
      <c r="K89">
        <f>'Расчет материала'!S90</f>
        <v>0</v>
      </c>
      <c r="L89">
        <f>'Расчет материала'!X90</f>
        <v>0</v>
      </c>
      <c r="M89" s="45">
        <f t="shared" si="1"/>
        <v>0</v>
      </c>
    </row>
    <row r="90" spans="7:13" ht="12.75" customHeight="1" x14ac:dyDescent="0.2">
      <c r="G90">
        <f>'Расчет материала'!L91</f>
        <v>0</v>
      </c>
      <c r="H90" s="45">
        <f>'Расчет материала'!N91</f>
        <v>0</v>
      </c>
      <c r="I90">
        <f>'Расчет материала'!O91</f>
        <v>0</v>
      </c>
      <c r="J90">
        <f>'Расчет материала'!Q91</f>
        <v>0</v>
      </c>
      <c r="K90">
        <f>'Расчет материала'!S91</f>
        <v>0</v>
      </c>
      <c r="L90">
        <f>'Расчет материала'!X91</f>
        <v>0</v>
      </c>
      <c r="M90" s="45">
        <f t="shared" si="1"/>
        <v>0</v>
      </c>
    </row>
    <row r="91" spans="7:13" ht="12.75" customHeight="1" x14ac:dyDescent="0.2">
      <c r="G91">
        <f>'Расчет материала'!L92</f>
        <v>0</v>
      </c>
      <c r="H91" s="45">
        <f>'Расчет материала'!N92</f>
        <v>0</v>
      </c>
      <c r="I91">
        <f>'Расчет материала'!O92</f>
        <v>0</v>
      </c>
      <c r="J91">
        <f>'Расчет материала'!Q92</f>
        <v>0</v>
      </c>
      <c r="K91">
        <f>'Расчет материала'!S92</f>
        <v>0</v>
      </c>
      <c r="L91">
        <f>'Расчет материала'!X92</f>
        <v>0</v>
      </c>
      <c r="M91" s="45">
        <f t="shared" si="1"/>
        <v>0</v>
      </c>
    </row>
    <row r="92" spans="7:13" ht="12.75" customHeight="1" x14ac:dyDescent="0.2">
      <c r="G92">
        <f>'Расчет материала'!L93</f>
        <v>0</v>
      </c>
      <c r="H92" s="45">
        <f>'Расчет материала'!N93</f>
        <v>0</v>
      </c>
      <c r="I92">
        <f>'Расчет материала'!O93</f>
        <v>0</v>
      </c>
      <c r="J92">
        <f>'Расчет материала'!Q93</f>
        <v>0</v>
      </c>
      <c r="K92">
        <f>'Расчет материала'!S93</f>
        <v>0</v>
      </c>
      <c r="L92">
        <f>'Расчет материала'!X93</f>
        <v>0</v>
      </c>
      <c r="M92" s="45">
        <f t="shared" si="1"/>
        <v>0</v>
      </c>
    </row>
    <row r="93" spans="7:13" ht="12.75" customHeight="1" x14ac:dyDescent="0.2">
      <c r="G93">
        <f>'Расчет материала'!L94</f>
        <v>0</v>
      </c>
      <c r="H93" s="45">
        <f>'Расчет материала'!N94</f>
        <v>0</v>
      </c>
      <c r="I93">
        <f>'Расчет материала'!O94</f>
        <v>0</v>
      </c>
      <c r="J93">
        <f>'Расчет материала'!Q94</f>
        <v>0</v>
      </c>
      <c r="K93">
        <f>'Расчет материала'!S94</f>
        <v>0</v>
      </c>
      <c r="L93">
        <f>'Расчет материала'!X94</f>
        <v>0</v>
      </c>
      <c r="M93" s="45">
        <f t="shared" si="1"/>
        <v>0</v>
      </c>
    </row>
    <row r="94" spans="7:13" ht="12.75" customHeight="1" x14ac:dyDescent="0.2">
      <c r="G94">
        <f>'Расчет материала'!L95</f>
        <v>0</v>
      </c>
      <c r="H94" s="45">
        <f>'Расчет материала'!N95</f>
        <v>0</v>
      </c>
      <c r="I94">
        <f>'Расчет материала'!O95</f>
        <v>0</v>
      </c>
      <c r="J94">
        <f>'Расчет материала'!Q95</f>
        <v>0</v>
      </c>
      <c r="K94">
        <f>'Расчет материала'!S95</f>
        <v>0</v>
      </c>
      <c r="L94">
        <f>'Расчет материала'!X95</f>
        <v>0</v>
      </c>
      <c r="M94" s="45">
        <f t="shared" si="1"/>
        <v>0</v>
      </c>
    </row>
    <row r="95" spans="7:13" ht="12.75" customHeight="1" x14ac:dyDescent="0.2">
      <c r="G95">
        <f>'Расчет материала'!L96</f>
        <v>0</v>
      </c>
      <c r="H95" s="45">
        <f>'Расчет материала'!N96</f>
        <v>0</v>
      </c>
      <c r="I95">
        <f>'Расчет материала'!O96</f>
        <v>0</v>
      </c>
      <c r="J95">
        <f>'Расчет материала'!Q96</f>
        <v>0</v>
      </c>
      <c r="K95">
        <f>'Расчет материала'!S96</f>
        <v>0</v>
      </c>
      <c r="L95">
        <f>'Расчет материала'!X96</f>
        <v>0</v>
      </c>
      <c r="M95" s="45">
        <f t="shared" si="1"/>
        <v>0</v>
      </c>
    </row>
    <row r="96" spans="7:13" ht="12.75" customHeight="1" x14ac:dyDescent="0.2">
      <c r="G96">
        <f>'Расчет материала'!L97</f>
        <v>0</v>
      </c>
      <c r="H96" s="45">
        <f>'Расчет материала'!N97</f>
        <v>0</v>
      </c>
      <c r="I96">
        <f>'Расчет материала'!O97</f>
        <v>0</v>
      </c>
      <c r="J96">
        <f>'Расчет материала'!Q97</f>
        <v>0</v>
      </c>
      <c r="K96">
        <f>'Расчет материала'!S97</f>
        <v>0</v>
      </c>
      <c r="L96">
        <f>'Расчет материала'!X97</f>
        <v>0</v>
      </c>
      <c r="M96" s="45">
        <f t="shared" si="1"/>
        <v>0</v>
      </c>
    </row>
    <row r="97" spans="7:13" ht="12.75" customHeight="1" x14ac:dyDescent="0.2">
      <c r="G97">
        <f>'Расчет материала'!L98</f>
        <v>0</v>
      </c>
      <c r="H97" s="45">
        <f>'Расчет материала'!N98</f>
        <v>0</v>
      </c>
      <c r="I97">
        <f>'Расчет материала'!O98</f>
        <v>0</v>
      </c>
      <c r="J97">
        <f>'Расчет материала'!Q98</f>
        <v>0</v>
      </c>
      <c r="K97">
        <f>'Расчет материала'!S98</f>
        <v>0</v>
      </c>
      <c r="L97">
        <f>'Расчет материала'!X98</f>
        <v>0</v>
      </c>
      <c r="M97" s="45">
        <f t="shared" si="1"/>
        <v>0</v>
      </c>
    </row>
    <row r="98" spans="7:13" ht="12.75" customHeight="1" x14ac:dyDescent="0.2">
      <c r="G98">
        <f>'Расчет материала'!L99</f>
        <v>0</v>
      </c>
      <c r="H98" s="45">
        <f>'Расчет материала'!N99</f>
        <v>0</v>
      </c>
      <c r="I98">
        <f>'Расчет материала'!O99</f>
        <v>0</v>
      </c>
      <c r="J98">
        <f>'Расчет материала'!Q99</f>
        <v>0</v>
      </c>
      <c r="K98">
        <f>'Расчет материала'!S99</f>
        <v>0</v>
      </c>
      <c r="L98">
        <f>'Расчет материала'!X99</f>
        <v>0</v>
      </c>
      <c r="M98" s="45">
        <f t="shared" si="1"/>
        <v>0</v>
      </c>
    </row>
    <row r="99" spans="7:13" ht="12.75" customHeight="1" x14ac:dyDescent="0.2">
      <c r="G99">
        <f>'Расчет материала'!L100</f>
        <v>0</v>
      </c>
      <c r="H99" s="45">
        <f>'Расчет материала'!N100</f>
        <v>0</v>
      </c>
      <c r="I99">
        <f>'Расчет материала'!O100</f>
        <v>0</v>
      </c>
      <c r="J99">
        <f>'Расчет материала'!Q100</f>
        <v>0</v>
      </c>
      <c r="K99">
        <f>'Расчет материала'!S100</f>
        <v>0</v>
      </c>
      <c r="L99">
        <f>'Расчет материала'!X100</f>
        <v>0</v>
      </c>
      <c r="M99" s="45">
        <f t="shared" si="1"/>
        <v>0</v>
      </c>
    </row>
    <row r="100" spans="7:13" ht="12.75" customHeight="1" x14ac:dyDescent="0.2">
      <c r="G100">
        <f>'Расчет материала'!L101</f>
        <v>0</v>
      </c>
      <c r="H100" s="45">
        <f>'Расчет материала'!N101</f>
        <v>0</v>
      </c>
      <c r="I100">
        <f>'Расчет материала'!O101</f>
        <v>0</v>
      </c>
      <c r="J100">
        <f>'Расчет материала'!Q101</f>
        <v>0</v>
      </c>
      <c r="K100">
        <f>'Расчет материала'!S101</f>
        <v>0</v>
      </c>
      <c r="L100">
        <f>'Расчет материала'!X101</f>
        <v>0</v>
      </c>
      <c r="M100" s="45">
        <f t="shared" si="1"/>
        <v>0</v>
      </c>
    </row>
    <row r="101" spans="7:13" ht="12.75" customHeight="1" x14ac:dyDescent="0.2">
      <c r="G101">
        <f>'Расчет материала'!L102</f>
        <v>0</v>
      </c>
      <c r="H101" s="45">
        <f>'Расчет материала'!N102</f>
        <v>0</v>
      </c>
      <c r="I101">
        <f>'Расчет материала'!O102</f>
        <v>0</v>
      </c>
      <c r="J101">
        <f>'Расчет материала'!Q102</f>
        <v>0</v>
      </c>
      <c r="K101">
        <f>'Расчет материала'!S102</f>
        <v>0</v>
      </c>
      <c r="L101">
        <f>'Расчет материала'!X102</f>
        <v>0</v>
      </c>
      <c r="M101" s="45">
        <f t="shared" si="1"/>
        <v>0</v>
      </c>
    </row>
    <row r="102" spans="7:13" ht="12.75" customHeight="1" x14ac:dyDescent="0.2">
      <c r="G102">
        <f>'Расчет материала'!L103</f>
        <v>0</v>
      </c>
      <c r="H102" s="45">
        <f>'Расчет материала'!N103</f>
        <v>0</v>
      </c>
      <c r="I102">
        <f>'Расчет материала'!O103</f>
        <v>0</v>
      </c>
      <c r="J102">
        <f>'Расчет материала'!Q103</f>
        <v>0</v>
      </c>
      <c r="K102">
        <f>'Расчет материала'!S103</f>
        <v>0</v>
      </c>
      <c r="L102">
        <f>'Расчет материала'!X103</f>
        <v>0</v>
      </c>
      <c r="M102" s="45">
        <f t="shared" si="1"/>
        <v>0</v>
      </c>
    </row>
    <row r="103" spans="7:13" ht="12.75" customHeight="1" x14ac:dyDescent="0.2">
      <c r="G103">
        <f>'Расчет материала'!L104</f>
        <v>0</v>
      </c>
      <c r="H103" s="45">
        <f>'Расчет материала'!N104</f>
        <v>0</v>
      </c>
      <c r="I103">
        <f>'Расчет материала'!O104</f>
        <v>0</v>
      </c>
      <c r="J103">
        <f>'Расчет материала'!Q104</f>
        <v>0</v>
      </c>
      <c r="K103">
        <f>'Расчет материала'!S104</f>
        <v>0</v>
      </c>
      <c r="L103">
        <f>'Расчет материала'!X104</f>
        <v>0</v>
      </c>
      <c r="M103" s="45">
        <f t="shared" si="1"/>
        <v>0</v>
      </c>
    </row>
    <row r="104" spans="7:13" ht="12.75" customHeight="1" x14ac:dyDescent="0.2">
      <c r="G104">
        <f>'Расчет материала'!L105</f>
        <v>0</v>
      </c>
      <c r="H104" s="45">
        <f>'Расчет материала'!N105</f>
        <v>0</v>
      </c>
      <c r="I104">
        <f>'Расчет материала'!O105</f>
        <v>0</v>
      </c>
      <c r="J104">
        <f>'Расчет материала'!Q105</f>
        <v>0</v>
      </c>
      <c r="K104">
        <f>'Расчет материала'!S105</f>
        <v>0</v>
      </c>
      <c r="L104">
        <f>'Расчет материала'!X105</f>
        <v>0</v>
      </c>
      <c r="M104" s="45">
        <f t="shared" si="1"/>
        <v>0</v>
      </c>
    </row>
    <row r="105" spans="7:13" ht="12.75" customHeight="1" x14ac:dyDescent="0.2">
      <c r="G105">
        <f>'Расчет материала'!L106</f>
        <v>0</v>
      </c>
      <c r="H105" s="45">
        <f>'Расчет материала'!N106</f>
        <v>0</v>
      </c>
      <c r="I105">
        <f>'Расчет материала'!O106</f>
        <v>0</v>
      </c>
      <c r="J105">
        <f>'Расчет материала'!Q106</f>
        <v>0</v>
      </c>
      <c r="K105">
        <f>'Расчет материала'!S106</f>
        <v>0</v>
      </c>
      <c r="L105">
        <f>'Расчет материала'!X106</f>
        <v>0</v>
      </c>
      <c r="M105" s="45">
        <f t="shared" si="1"/>
        <v>0</v>
      </c>
    </row>
    <row r="106" spans="7:13" ht="12.75" customHeight="1" x14ac:dyDescent="0.2">
      <c r="G106">
        <f>'Расчет материала'!L107</f>
        <v>0</v>
      </c>
      <c r="H106" s="45">
        <f>'Расчет материала'!N107</f>
        <v>0</v>
      </c>
      <c r="I106">
        <f>'Расчет материала'!O107</f>
        <v>0</v>
      </c>
      <c r="J106">
        <f>'Расчет материала'!Q107</f>
        <v>0</v>
      </c>
      <c r="K106">
        <f>'Расчет материала'!S107</f>
        <v>0</v>
      </c>
      <c r="L106">
        <f>'Расчет материала'!X107</f>
        <v>0</v>
      </c>
      <c r="M106" s="45">
        <f t="shared" si="1"/>
        <v>0</v>
      </c>
    </row>
    <row r="107" spans="7:13" ht="12.75" customHeight="1" x14ac:dyDescent="0.2">
      <c r="G107">
        <f>'Расчет материала'!L108</f>
        <v>0</v>
      </c>
      <c r="H107" s="45">
        <f>'Расчет материала'!N108</f>
        <v>0</v>
      </c>
      <c r="I107">
        <f>'Расчет материала'!O108</f>
        <v>0</v>
      </c>
      <c r="J107">
        <f>'Расчет материала'!Q108</f>
        <v>0</v>
      </c>
      <c r="K107">
        <f>'Расчет материала'!S108</f>
        <v>0</v>
      </c>
      <c r="L107">
        <f>'Расчет материала'!X108</f>
        <v>0</v>
      </c>
      <c r="M107" s="45">
        <f t="shared" si="1"/>
        <v>0</v>
      </c>
    </row>
    <row r="108" spans="7:13" ht="12.75" customHeight="1" x14ac:dyDescent="0.2">
      <c r="G108">
        <f>'Расчет материала'!L109</f>
        <v>0</v>
      </c>
      <c r="H108" s="45">
        <f>'Расчет материала'!N109</f>
        <v>0</v>
      </c>
      <c r="I108">
        <f>'Расчет материала'!O109</f>
        <v>0</v>
      </c>
      <c r="J108">
        <f>'Расчет материала'!Q109</f>
        <v>0</v>
      </c>
      <c r="K108">
        <f>'Расчет материала'!S109</f>
        <v>0</v>
      </c>
      <c r="L108">
        <f>'Расчет материала'!X109</f>
        <v>0</v>
      </c>
      <c r="M108" s="45">
        <f t="shared" si="1"/>
        <v>0</v>
      </c>
    </row>
    <row r="109" spans="7:13" ht="12.75" customHeight="1" x14ac:dyDescent="0.2">
      <c r="G109">
        <f>'Расчет материала'!L110</f>
        <v>0</v>
      </c>
      <c r="H109" s="45">
        <f>'Расчет материала'!N110</f>
        <v>0</v>
      </c>
      <c r="I109">
        <f>'Расчет материала'!O110</f>
        <v>0</v>
      </c>
      <c r="J109">
        <f>'Расчет материала'!Q110</f>
        <v>0</v>
      </c>
      <c r="K109">
        <f>'Расчет материала'!S110</f>
        <v>0</v>
      </c>
      <c r="L109">
        <f>'Расчет материала'!X110</f>
        <v>0</v>
      </c>
      <c r="M109" s="45">
        <f t="shared" si="1"/>
        <v>0</v>
      </c>
    </row>
    <row r="110" spans="7:13" ht="12.75" customHeight="1" x14ac:dyDescent="0.2">
      <c r="G110">
        <f>'Расчет материала'!L111</f>
        <v>0</v>
      </c>
      <c r="H110" s="45">
        <f>'Расчет материала'!N111</f>
        <v>0</v>
      </c>
      <c r="I110">
        <f>'Расчет материала'!O111</f>
        <v>0</v>
      </c>
      <c r="J110">
        <f>'Расчет материала'!Q111</f>
        <v>0</v>
      </c>
      <c r="K110">
        <f>'Расчет материала'!S111</f>
        <v>0</v>
      </c>
      <c r="L110">
        <f>'Расчет материала'!X111</f>
        <v>0</v>
      </c>
      <c r="M110" s="45">
        <f t="shared" si="1"/>
        <v>0</v>
      </c>
    </row>
    <row r="111" spans="7:13" ht="12.75" customHeight="1" x14ac:dyDescent="0.2">
      <c r="G111">
        <f>'Расчет материала'!L112</f>
        <v>0</v>
      </c>
      <c r="H111" s="45">
        <f>'Расчет материала'!N112</f>
        <v>0</v>
      </c>
      <c r="I111">
        <f>'Расчет материала'!O112</f>
        <v>0</v>
      </c>
      <c r="J111">
        <f>'Расчет материала'!Q112</f>
        <v>0</v>
      </c>
      <c r="K111">
        <f>'Расчет материала'!S112</f>
        <v>0</v>
      </c>
      <c r="L111">
        <f>'Расчет материала'!X112</f>
        <v>0</v>
      </c>
      <c r="M111" s="45">
        <f t="shared" si="1"/>
        <v>0</v>
      </c>
    </row>
    <row r="112" spans="7:13" ht="12.75" customHeight="1" x14ac:dyDescent="0.2">
      <c r="G112">
        <f>'Расчет материала'!L113</f>
        <v>0</v>
      </c>
      <c r="H112" s="45">
        <f>'Расчет материала'!N113</f>
        <v>0</v>
      </c>
      <c r="I112">
        <f>'Расчет материала'!O113</f>
        <v>0</v>
      </c>
      <c r="J112">
        <f>'Расчет материала'!Q113</f>
        <v>0</v>
      </c>
      <c r="K112">
        <f>'Расчет материала'!S113</f>
        <v>0</v>
      </c>
      <c r="L112">
        <f>'Расчет материала'!X113</f>
        <v>0</v>
      </c>
      <c r="M112" s="45">
        <f t="shared" si="1"/>
        <v>0</v>
      </c>
    </row>
    <row r="113" spans="7:13" ht="12.75" customHeight="1" x14ac:dyDescent="0.2">
      <c r="G113">
        <f>'Расчет материала'!L114</f>
        <v>0</v>
      </c>
      <c r="H113" s="45">
        <f>'Расчет материала'!N114</f>
        <v>0</v>
      </c>
      <c r="I113">
        <f>'Расчет материала'!O114</f>
        <v>0</v>
      </c>
      <c r="J113">
        <f>'Расчет материала'!Q114</f>
        <v>0</v>
      </c>
      <c r="K113">
        <f>'Расчет материала'!S114</f>
        <v>0</v>
      </c>
      <c r="L113">
        <f>'Расчет материала'!X114</f>
        <v>0</v>
      </c>
      <c r="M113" s="45">
        <f t="shared" si="1"/>
        <v>0</v>
      </c>
    </row>
    <row r="114" spans="7:13" ht="12.75" customHeight="1" x14ac:dyDescent="0.2">
      <c r="G114">
        <f>'Расчет материала'!L115</f>
        <v>0</v>
      </c>
      <c r="H114" s="45">
        <f>'Расчет материала'!N115</f>
        <v>0</v>
      </c>
      <c r="I114">
        <f>'Расчет материала'!O115</f>
        <v>0</v>
      </c>
      <c r="J114">
        <f>'Расчет материала'!Q115</f>
        <v>0</v>
      </c>
      <c r="K114">
        <f>'Расчет материала'!S115</f>
        <v>0</v>
      </c>
      <c r="L114">
        <f>'Расчет материала'!X115</f>
        <v>0</v>
      </c>
      <c r="M114" s="45">
        <f t="shared" si="1"/>
        <v>0</v>
      </c>
    </row>
    <row r="115" spans="7:13" ht="12.75" customHeight="1" x14ac:dyDescent="0.2">
      <c r="G115">
        <f>'Расчет материала'!L116</f>
        <v>0</v>
      </c>
      <c r="H115" s="45">
        <f>'Расчет материала'!N116</f>
        <v>0</v>
      </c>
      <c r="I115">
        <f>'Расчет материала'!O116</f>
        <v>0</v>
      </c>
      <c r="J115">
        <f>'Расчет материала'!Q116</f>
        <v>0</v>
      </c>
      <c r="K115">
        <f>'Расчет материала'!S116</f>
        <v>0</v>
      </c>
      <c r="L115">
        <f>'Расчет материала'!X116</f>
        <v>0</v>
      </c>
      <c r="M115" s="45">
        <f t="shared" si="1"/>
        <v>0</v>
      </c>
    </row>
    <row r="116" spans="7:13" ht="12.75" customHeight="1" x14ac:dyDescent="0.2">
      <c r="G116">
        <f>'Расчет материала'!L117</f>
        <v>0</v>
      </c>
      <c r="H116" s="45">
        <f>'Расчет материала'!N117</f>
        <v>0</v>
      </c>
      <c r="I116">
        <f>'Расчет материала'!O117</f>
        <v>0</v>
      </c>
      <c r="J116">
        <f>'Расчет материала'!Q117</f>
        <v>0</v>
      </c>
      <c r="K116">
        <f>'Расчет материала'!S117</f>
        <v>0</v>
      </c>
      <c r="L116">
        <f>'Расчет материала'!X117</f>
        <v>0</v>
      </c>
      <c r="M116" s="45">
        <f t="shared" si="1"/>
        <v>0</v>
      </c>
    </row>
    <row r="117" spans="7:13" ht="12.75" customHeight="1" x14ac:dyDescent="0.2">
      <c r="G117">
        <f>'Расчет материала'!L118</f>
        <v>0</v>
      </c>
      <c r="H117" s="45">
        <f>'Расчет материала'!N118</f>
        <v>0</v>
      </c>
      <c r="I117">
        <f>'Расчет материала'!O118</f>
        <v>0</v>
      </c>
      <c r="J117">
        <f>'Расчет материала'!Q118</f>
        <v>0</v>
      </c>
      <c r="K117">
        <f>'Расчет материала'!S118</f>
        <v>0</v>
      </c>
      <c r="L117">
        <f>'Расчет материала'!X118</f>
        <v>0</v>
      </c>
      <c r="M117" s="45">
        <f t="shared" si="1"/>
        <v>0</v>
      </c>
    </row>
    <row r="118" spans="7:13" ht="12.75" customHeight="1" x14ac:dyDescent="0.2">
      <c r="G118">
        <f>'Расчет материала'!L119</f>
        <v>0</v>
      </c>
      <c r="H118" s="45">
        <f>'Расчет материала'!N119</f>
        <v>0</v>
      </c>
      <c r="I118">
        <f>'Расчет материала'!O119</f>
        <v>0</v>
      </c>
      <c r="J118">
        <f>'Расчет материала'!Q119</f>
        <v>0</v>
      </c>
      <c r="K118">
        <f>'Расчет материала'!S119</f>
        <v>0</v>
      </c>
      <c r="L118">
        <f>'Расчет материала'!X119</f>
        <v>0</v>
      </c>
      <c r="M118" s="45">
        <f t="shared" si="1"/>
        <v>0</v>
      </c>
    </row>
    <row r="119" spans="7:13" ht="12.75" customHeight="1" x14ac:dyDescent="0.2">
      <c r="G119">
        <f>'Расчет материала'!L120</f>
        <v>0</v>
      </c>
      <c r="H119" s="45">
        <f>'Расчет материала'!N120</f>
        <v>0</v>
      </c>
      <c r="I119">
        <f>'Расчет материала'!O120</f>
        <v>0</v>
      </c>
      <c r="J119">
        <f>'Расчет материала'!Q120</f>
        <v>0</v>
      </c>
      <c r="K119">
        <f>'Расчет материала'!S120</f>
        <v>0</v>
      </c>
      <c r="L119">
        <f>'Расчет материала'!X120</f>
        <v>0</v>
      </c>
      <c r="M119" s="45">
        <f t="shared" si="1"/>
        <v>0</v>
      </c>
    </row>
    <row r="120" spans="7:13" ht="12.75" customHeight="1" x14ac:dyDescent="0.2">
      <c r="G120">
        <f>'Расчет материала'!L121</f>
        <v>0</v>
      </c>
      <c r="H120" s="45">
        <f>'Расчет материала'!N121</f>
        <v>0</v>
      </c>
      <c r="I120">
        <f>'Расчет материала'!O121</f>
        <v>0</v>
      </c>
      <c r="J120">
        <f>'Расчет материала'!Q121</f>
        <v>0</v>
      </c>
      <c r="K120">
        <f>'Расчет материала'!S121</f>
        <v>0</v>
      </c>
      <c r="L120">
        <f>'Расчет материала'!X121</f>
        <v>0</v>
      </c>
      <c r="M120" s="45">
        <f t="shared" si="1"/>
        <v>0</v>
      </c>
    </row>
    <row r="121" spans="7:13" ht="12.75" customHeight="1" x14ac:dyDescent="0.2">
      <c r="G121">
        <f>'Расчет материала'!L122</f>
        <v>0</v>
      </c>
      <c r="H121" s="45">
        <f>'Расчет материала'!N122</f>
        <v>0</v>
      </c>
      <c r="I121">
        <f>'Расчет материала'!O122</f>
        <v>0</v>
      </c>
      <c r="J121">
        <f>'Расчет материала'!Q122</f>
        <v>0</v>
      </c>
      <c r="K121">
        <f>'Расчет материала'!S122</f>
        <v>0</v>
      </c>
      <c r="L121">
        <f>'Расчет материала'!X122</f>
        <v>0</v>
      </c>
      <c r="M121" s="45">
        <f t="shared" si="1"/>
        <v>0</v>
      </c>
    </row>
    <row r="122" spans="7:13" ht="12.75" customHeight="1" x14ac:dyDescent="0.2">
      <c r="G122">
        <f>'Расчет материала'!L123</f>
        <v>0</v>
      </c>
      <c r="H122" s="45">
        <f>'Расчет материала'!N123</f>
        <v>0</v>
      </c>
      <c r="I122">
        <f>'Расчет материала'!O123</f>
        <v>0</v>
      </c>
      <c r="J122">
        <f>'Расчет материала'!Q123</f>
        <v>0</v>
      </c>
      <c r="K122">
        <f>'Расчет материала'!S123</f>
        <v>0</v>
      </c>
      <c r="L122">
        <f>'Расчет материала'!X123</f>
        <v>0</v>
      </c>
      <c r="M122" s="45">
        <f t="shared" si="1"/>
        <v>0</v>
      </c>
    </row>
    <row r="123" spans="7:13" ht="12.75" customHeight="1" x14ac:dyDescent="0.2">
      <c r="G123">
        <f>'Расчет материала'!L124</f>
        <v>0</v>
      </c>
      <c r="H123" s="45">
        <f>'Расчет материала'!N124</f>
        <v>0</v>
      </c>
      <c r="I123">
        <f>'Расчет материала'!O124</f>
        <v>0</v>
      </c>
      <c r="J123">
        <f>'Расчет материала'!Q124</f>
        <v>0</v>
      </c>
      <c r="K123">
        <f>'Расчет материала'!S124</f>
        <v>0</v>
      </c>
      <c r="L123">
        <f>'Расчет материала'!X124</f>
        <v>0</v>
      </c>
      <c r="M123" s="45">
        <f t="shared" si="1"/>
        <v>0</v>
      </c>
    </row>
    <row r="124" spans="7:13" ht="12.75" customHeight="1" x14ac:dyDescent="0.2">
      <c r="G124">
        <f>'Расчет материала'!L125</f>
        <v>0</v>
      </c>
      <c r="H124" s="45">
        <f>'Расчет материала'!N125</f>
        <v>0</v>
      </c>
      <c r="I124">
        <f>'Расчет материала'!O125</f>
        <v>0</v>
      </c>
      <c r="J124">
        <f>'Расчет материала'!Q125</f>
        <v>0</v>
      </c>
      <c r="K124">
        <f>'Расчет материала'!S125</f>
        <v>0</v>
      </c>
      <c r="L124">
        <f>'Расчет материала'!X125</f>
        <v>0</v>
      </c>
      <c r="M124" s="45">
        <f t="shared" si="1"/>
        <v>0</v>
      </c>
    </row>
    <row r="125" spans="7:13" ht="12.75" customHeight="1" x14ac:dyDescent="0.2">
      <c r="G125">
        <f>'Расчет материала'!L126</f>
        <v>0</v>
      </c>
      <c r="H125" s="45">
        <f>'Расчет материала'!N126</f>
        <v>0</v>
      </c>
      <c r="I125">
        <f>'Расчет материала'!O126</f>
        <v>0</v>
      </c>
      <c r="J125">
        <f>'Расчет материала'!Q126</f>
        <v>0</v>
      </c>
      <c r="K125">
        <f>'Расчет материала'!S126</f>
        <v>0</v>
      </c>
      <c r="L125">
        <f>'Расчет материала'!X126</f>
        <v>0</v>
      </c>
      <c r="M125" s="45">
        <f t="shared" si="1"/>
        <v>0</v>
      </c>
    </row>
    <row r="126" spans="7:13" ht="12.75" customHeight="1" x14ac:dyDescent="0.2">
      <c r="G126">
        <f>'Расчет материала'!L127</f>
        <v>0</v>
      </c>
      <c r="H126" s="45">
        <f>'Расчет материала'!N127</f>
        <v>0</v>
      </c>
      <c r="I126">
        <f>'Расчет материала'!O127</f>
        <v>0</v>
      </c>
      <c r="J126">
        <f>'Расчет материала'!Q127</f>
        <v>0</v>
      </c>
      <c r="K126">
        <f>'Расчет материала'!S127</f>
        <v>0</v>
      </c>
      <c r="L126">
        <f>'Расчет материала'!X127</f>
        <v>0</v>
      </c>
      <c r="M126" s="45">
        <f t="shared" si="1"/>
        <v>0</v>
      </c>
    </row>
    <row r="127" spans="7:13" ht="12.75" customHeight="1" x14ac:dyDescent="0.2">
      <c r="G127">
        <f>'Расчет материала'!L128</f>
        <v>0</v>
      </c>
      <c r="H127" s="45">
        <f>'Расчет материала'!N128</f>
        <v>0</v>
      </c>
      <c r="I127">
        <f>'Расчет материала'!O128</f>
        <v>0</v>
      </c>
      <c r="J127">
        <f>'Расчет материала'!Q128</f>
        <v>0</v>
      </c>
      <c r="K127">
        <f>'Расчет материала'!S128</f>
        <v>0</v>
      </c>
      <c r="L127">
        <f>'Расчет материала'!X128</f>
        <v>0</v>
      </c>
      <c r="M127" s="45">
        <f t="shared" si="1"/>
        <v>0</v>
      </c>
    </row>
    <row r="128" spans="7:13" ht="12.75" customHeight="1" x14ac:dyDescent="0.2">
      <c r="G128">
        <f>'Расчет материала'!L129</f>
        <v>0</v>
      </c>
      <c r="H128" s="45">
        <f>'Расчет материала'!N129</f>
        <v>0</v>
      </c>
      <c r="I128">
        <f>'Расчет материала'!O129</f>
        <v>0</v>
      </c>
      <c r="J128">
        <f>'Расчет материала'!Q129</f>
        <v>0</v>
      </c>
      <c r="K128">
        <f>'Расчет материала'!S129</f>
        <v>0</v>
      </c>
      <c r="L128">
        <f>'Расчет материала'!X129</f>
        <v>0</v>
      </c>
      <c r="M128" s="45">
        <f t="shared" si="1"/>
        <v>0</v>
      </c>
    </row>
    <row r="129" spans="7:13" ht="12.75" customHeight="1" x14ac:dyDescent="0.2">
      <c r="G129">
        <f>'Расчет материала'!L130</f>
        <v>0</v>
      </c>
      <c r="H129" s="45">
        <f>'Расчет материала'!N130</f>
        <v>0</v>
      </c>
      <c r="I129">
        <f>'Расчет материала'!O130</f>
        <v>0</v>
      </c>
      <c r="J129">
        <f>'Расчет материала'!Q130</f>
        <v>0</v>
      </c>
      <c r="K129">
        <f>'Расчет материала'!S130</f>
        <v>0</v>
      </c>
      <c r="L129">
        <f>'Расчет материала'!X130</f>
        <v>0</v>
      </c>
      <c r="M129" s="45">
        <f t="shared" si="1"/>
        <v>0</v>
      </c>
    </row>
    <row r="130" spans="7:13" ht="12.75" customHeight="1" x14ac:dyDescent="0.2">
      <c r="G130">
        <f>'Расчет материала'!L131</f>
        <v>0</v>
      </c>
      <c r="H130" s="45">
        <f>'Расчет материала'!N131</f>
        <v>0</v>
      </c>
      <c r="I130">
        <f>'Расчет материала'!O131</f>
        <v>0</v>
      </c>
      <c r="J130">
        <f>'Расчет материала'!Q131</f>
        <v>0</v>
      </c>
      <c r="K130">
        <f>'Расчет материала'!S131</f>
        <v>0</v>
      </c>
      <c r="L130">
        <f>'Расчет материала'!X131</f>
        <v>0</v>
      </c>
      <c r="M130" s="45">
        <f t="shared" si="1"/>
        <v>0</v>
      </c>
    </row>
    <row r="131" spans="7:13" ht="12.75" customHeight="1" x14ac:dyDescent="0.2">
      <c r="G131">
        <f>'Расчет материала'!L132</f>
        <v>0</v>
      </c>
      <c r="H131" s="45">
        <f>'Расчет материала'!N132</f>
        <v>0</v>
      </c>
      <c r="I131">
        <f>'Расчет материала'!O132</f>
        <v>0</v>
      </c>
      <c r="J131">
        <f>'Расчет материала'!Q132</f>
        <v>0</v>
      </c>
      <c r="K131">
        <f>'Расчет материала'!S132</f>
        <v>0</v>
      </c>
      <c r="L131">
        <f>'Расчет материала'!X132</f>
        <v>0</v>
      </c>
      <c r="M131" s="45">
        <f t="shared" ref="M131:M194" si="2">SUMPRODUCT(($G$3:$G$252=G131)*($H$3:$H$252=H131)*($I$3:$I$252=I131)*($J$3:$J$252=J131)*($K$3:$K$252=K131)*$L$3:$L$252)</f>
        <v>0</v>
      </c>
    </row>
    <row r="132" spans="7:13" ht="12.75" customHeight="1" x14ac:dyDescent="0.2">
      <c r="G132">
        <f>'Расчет материала'!L133</f>
        <v>0</v>
      </c>
      <c r="H132" s="45">
        <f>'Расчет материала'!N133</f>
        <v>0</v>
      </c>
      <c r="I132">
        <f>'Расчет материала'!O133</f>
        <v>0</v>
      </c>
      <c r="J132">
        <f>'Расчет материала'!Q133</f>
        <v>0</v>
      </c>
      <c r="K132">
        <f>'Расчет материала'!S133</f>
        <v>0</v>
      </c>
      <c r="L132">
        <f>'Расчет материала'!X133</f>
        <v>0</v>
      </c>
      <c r="M132" s="45">
        <f t="shared" si="2"/>
        <v>0</v>
      </c>
    </row>
    <row r="133" spans="7:13" ht="12.75" customHeight="1" x14ac:dyDescent="0.2">
      <c r="G133">
        <f>'Расчет материала'!L134</f>
        <v>0</v>
      </c>
      <c r="H133" s="45">
        <f>'Расчет материала'!N134</f>
        <v>0</v>
      </c>
      <c r="I133">
        <f>'Расчет материала'!O134</f>
        <v>0</v>
      </c>
      <c r="J133">
        <f>'Расчет материала'!Q134</f>
        <v>0</v>
      </c>
      <c r="K133">
        <f>'Расчет материала'!S134</f>
        <v>0</v>
      </c>
      <c r="L133">
        <f>'Расчет материала'!X134</f>
        <v>0</v>
      </c>
      <c r="M133" s="45">
        <f t="shared" si="2"/>
        <v>0</v>
      </c>
    </row>
    <row r="134" spans="7:13" ht="12.75" customHeight="1" x14ac:dyDescent="0.2">
      <c r="G134">
        <f>'Расчет материала'!L135</f>
        <v>0</v>
      </c>
      <c r="H134" s="45">
        <f>'Расчет материала'!N135</f>
        <v>0</v>
      </c>
      <c r="I134">
        <f>'Расчет материала'!O135</f>
        <v>0</v>
      </c>
      <c r="J134">
        <f>'Расчет материала'!Q135</f>
        <v>0</v>
      </c>
      <c r="K134">
        <f>'Расчет материала'!S135</f>
        <v>0</v>
      </c>
      <c r="L134">
        <f>'Расчет материала'!X135</f>
        <v>0</v>
      </c>
      <c r="M134" s="45">
        <f t="shared" si="2"/>
        <v>0</v>
      </c>
    </row>
    <row r="135" spans="7:13" ht="12.75" customHeight="1" x14ac:dyDescent="0.2">
      <c r="G135">
        <f>'Расчет материала'!L136</f>
        <v>0</v>
      </c>
      <c r="H135" s="45">
        <f>'Расчет материала'!N136</f>
        <v>0</v>
      </c>
      <c r="I135">
        <f>'Расчет материала'!O136</f>
        <v>0</v>
      </c>
      <c r="J135">
        <f>'Расчет материала'!Q136</f>
        <v>0</v>
      </c>
      <c r="K135">
        <f>'Расчет материала'!S136</f>
        <v>0</v>
      </c>
      <c r="L135">
        <f>'Расчет материала'!X136</f>
        <v>0</v>
      </c>
      <c r="M135" s="45">
        <f t="shared" si="2"/>
        <v>0</v>
      </c>
    </row>
    <row r="136" spans="7:13" ht="12.75" customHeight="1" x14ac:dyDescent="0.2">
      <c r="G136">
        <f>'Расчет материала'!L137</f>
        <v>0</v>
      </c>
      <c r="H136" s="45">
        <f>'Расчет материала'!N137</f>
        <v>0</v>
      </c>
      <c r="I136">
        <f>'Расчет материала'!O137</f>
        <v>0</v>
      </c>
      <c r="J136">
        <f>'Расчет материала'!Q137</f>
        <v>0</v>
      </c>
      <c r="K136">
        <f>'Расчет материала'!S137</f>
        <v>0</v>
      </c>
      <c r="L136">
        <f>'Расчет материала'!X137</f>
        <v>0</v>
      </c>
      <c r="M136" s="45">
        <f t="shared" si="2"/>
        <v>0</v>
      </c>
    </row>
    <row r="137" spans="7:13" ht="12.75" customHeight="1" x14ac:dyDescent="0.2">
      <c r="G137">
        <f>'Расчет материала'!L138</f>
        <v>0</v>
      </c>
      <c r="H137" s="45">
        <f>'Расчет материала'!N138</f>
        <v>0</v>
      </c>
      <c r="I137">
        <f>'Расчет материала'!O138</f>
        <v>0</v>
      </c>
      <c r="J137">
        <f>'Расчет материала'!Q138</f>
        <v>0</v>
      </c>
      <c r="K137">
        <f>'Расчет материала'!S138</f>
        <v>0</v>
      </c>
      <c r="L137">
        <f>'Расчет материала'!X138</f>
        <v>0</v>
      </c>
      <c r="M137" s="45">
        <f t="shared" si="2"/>
        <v>0</v>
      </c>
    </row>
    <row r="138" spans="7:13" ht="12.75" customHeight="1" x14ac:dyDescent="0.2">
      <c r="G138">
        <f>'Расчет материала'!L139</f>
        <v>0</v>
      </c>
      <c r="H138" s="45">
        <f>'Расчет материала'!N139</f>
        <v>0</v>
      </c>
      <c r="I138">
        <f>'Расчет материала'!O139</f>
        <v>0</v>
      </c>
      <c r="J138">
        <f>'Расчет материала'!Q139</f>
        <v>0</v>
      </c>
      <c r="K138">
        <f>'Расчет материала'!S139</f>
        <v>0</v>
      </c>
      <c r="L138">
        <f>'Расчет материала'!X139</f>
        <v>0</v>
      </c>
      <c r="M138" s="45">
        <f t="shared" si="2"/>
        <v>0</v>
      </c>
    </row>
    <row r="139" spans="7:13" ht="12.75" customHeight="1" x14ac:dyDescent="0.2">
      <c r="G139">
        <f>'Расчет материала'!L140</f>
        <v>0</v>
      </c>
      <c r="H139" s="45">
        <f>'Расчет материала'!N140</f>
        <v>0</v>
      </c>
      <c r="I139">
        <f>'Расчет материала'!O140</f>
        <v>0</v>
      </c>
      <c r="J139">
        <f>'Расчет материала'!Q140</f>
        <v>0</v>
      </c>
      <c r="K139">
        <f>'Расчет материала'!S140</f>
        <v>0</v>
      </c>
      <c r="L139">
        <f>'Расчет материала'!X140</f>
        <v>0</v>
      </c>
      <c r="M139" s="45">
        <f t="shared" si="2"/>
        <v>0</v>
      </c>
    </row>
    <row r="140" spans="7:13" ht="12.75" customHeight="1" x14ac:dyDescent="0.2">
      <c r="G140">
        <f>'Расчет материала'!L141</f>
        <v>0</v>
      </c>
      <c r="H140" s="45">
        <f>'Расчет материала'!N141</f>
        <v>0</v>
      </c>
      <c r="I140">
        <f>'Расчет материала'!O141</f>
        <v>0</v>
      </c>
      <c r="J140">
        <f>'Расчет материала'!Q141</f>
        <v>0</v>
      </c>
      <c r="K140">
        <f>'Расчет материала'!S141</f>
        <v>0</v>
      </c>
      <c r="L140">
        <f>'Расчет материала'!X141</f>
        <v>0</v>
      </c>
      <c r="M140" s="45">
        <f t="shared" si="2"/>
        <v>0</v>
      </c>
    </row>
    <row r="141" spans="7:13" ht="12.75" customHeight="1" x14ac:dyDescent="0.2">
      <c r="G141">
        <f>'Расчет материала'!L142</f>
        <v>0</v>
      </c>
      <c r="H141" s="45">
        <f>'Расчет материала'!N142</f>
        <v>0</v>
      </c>
      <c r="I141">
        <f>'Расчет материала'!O142</f>
        <v>0</v>
      </c>
      <c r="J141">
        <f>'Расчет материала'!Q142</f>
        <v>0</v>
      </c>
      <c r="K141">
        <f>'Расчет материала'!S142</f>
        <v>0</v>
      </c>
      <c r="L141">
        <f>'Расчет материала'!X142</f>
        <v>0</v>
      </c>
      <c r="M141" s="45">
        <f t="shared" si="2"/>
        <v>0</v>
      </c>
    </row>
    <row r="142" spans="7:13" ht="12.75" customHeight="1" x14ac:dyDescent="0.2">
      <c r="G142">
        <f>'Расчет материала'!L143</f>
        <v>0</v>
      </c>
      <c r="H142" s="45">
        <f>'Расчет материала'!N143</f>
        <v>0</v>
      </c>
      <c r="I142">
        <f>'Расчет материала'!O143</f>
        <v>0</v>
      </c>
      <c r="J142">
        <f>'Расчет материала'!Q143</f>
        <v>0</v>
      </c>
      <c r="K142">
        <f>'Расчет материала'!S143</f>
        <v>0</v>
      </c>
      <c r="L142">
        <f>'Расчет материала'!X143</f>
        <v>0</v>
      </c>
      <c r="M142" s="45">
        <f t="shared" si="2"/>
        <v>0</v>
      </c>
    </row>
    <row r="143" spans="7:13" ht="12.75" customHeight="1" x14ac:dyDescent="0.2">
      <c r="G143">
        <f>'Расчет материала'!L144</f>
        <v>0</v>
      </c>
      <c r="H143" s="45">
        <f>'Расчет материала'!N144</f>
        <v>0</v>
      </c>
      <c r="I143">
        <f>'Расчет материала'!O144</f>
        <v>0</v>
      </c>
      <c r="J143">
        <f>'Расчет материала'!Q144</f>
        <v>0</v>
      </c>
      <c r="K143">
        <f>'Расчет материала'!S144</f>
        <v>0</v>
      </c>
      <c r="L143">
        <f>'Расчет материала'!X144</f>
        <v>0</v>
      </c>
      <c r="M143" s="45">
        <f t="shared" si="2"/>
        <v>0</v>
      </c>
    </row>
    <row r="144" spans="7:13" ht="12.75" customHeight="1" x14ac:dyDescent="0.2">
      <c r="G144">
        <f>'Расчет материала'!L145</f>
        <v>0</v>
      </c>
      <c r="H144" s="45">
        <f>'Расчет материала'!N145</f>
        <v>0</v>
      </c>
      <c r="I144">
        <f>'Расчет материала'!O145</f>
        <v>0</v>
      </c>
      <c r="J144">
        <f>'Расчет материала'!Q145</f>
        <v>0</v>
      </c>
      <c r="K144">
        <f>'Расчет материала'!S145</f>
        <v>0</v>
      </c>
      <c r="L144">
        <f>'Расчет материала'!X145</f>
        <v>0</v>
      </c>
      <c r="M144" s="45">
        <f t="shared" si="2"/>
        <v>0</v>
      </c>
    </row>
    <row r="145" spans="7:13" ht="12.75" customHeight="1" x14ac:dyDescent="0.2">
      <c r="G145">
        <f>'Расчет материала'!L146</f>
        <v>0</v>
      </c>
      <c r="H145" s="45">
        <f>'Расчет материала'!N146</f>
        <v>0</v>
      </c>
      <c r="I145">
        <f>'Расчет материала'!O146</f>
        <v>0</v>
      </c>
      <c r="J145">
        <f>'Расчет материала'!Q146</f>
        <v>0</v>
      </c>
      <c r="K145">
        <f>'Расчет материала'!S146</f>
        <v>0</v>
      </c>
      <c r="L145">
        <f>'Расчет материала'!X146</f>
        <v>0</v>
      </c>
      <c r="M145" s="45">
        <f t="shared" si="2"/>
        <v>0</v>
      </c>
    </row>
    <row r="146" spans="7:13" ht="12.75" customHeight="1" x14ac:dyDescent="0.2">
      <c r="G146">
        <f>'Расчет материала'!L147</f>
        <v>0</v>
      </c>
      <c r="H146" s="45">
        <f>'Расчет материала'!N147</f>
        <v>0</v>
      </c>
      <c r="I146">
        <f>'Расчет материала'!O147</f>
        <v>0</v>
      </c>
      <c r="J146">
        <f>'Расчет материала'!Q147</f>
        <v>0</v>
      </c>
      <c r="K146">
        <f>'Расчет материала'!S147</f>
        <v>0</v>
      </c>
      <c r="L146">
        <f>'Расчет материала'!X147</f>
        <v>0</v>
      </c>
      <c r="M146" s="45">
        <f t="shared" si="2"/>
        <v>0</v>
      </c>
    </row>
    <row r="147" spans="7:13" ht="12.75" customHeight="1" x14ac:dyDescent="0.2">
      <c r="G147">
        <f>'Расчет материала'!L148</f>
        <v>0</v>
      </c>
      <c r="H147" s="45">
        <f>'Расчет материала'!N148</f>
        <v>0</v>
      </c>
      <c r="I147">
        <f>'Расчет материала'!O148</f>
        <v>0</v>
      </c>
      <c r="J147">
        <f>'Расчет материала'!Q148</f>
        <v>0</v>
      </c>
      <c r="K147">
        <f>'Расчет материала'!S148</f>
        <v>0</v>
      </c>
      <c r="L147">
        <f>'Расчет материала'!X148</f>
        <v>0</v>
      </c>
      <c r="M147" s="45">
        <f t="shared" si="2"/>
        <v>0</v>
      </c>
    </row>
    <row r="148" spans="7:13" ht="12.75" customHeight="1" x14ac:dyDescent="0.2">
      <c r="G148">
        <f>'Расчет материала'!L149</f>
        <v>0</v>
      </c>
      <c r="H148" s="45">
        <f>'Расчет материала'!N149</f>
        <v>0</v>
      </c>
      <c r="I148">
        <f>'Расчет материала'!O149</f>
        <v>0</v>
      </c>
      <c r="J148">
        <f>'Расчет материала'!Q149</f>
        <v>0</v>
      </c>
      <c r="K148">
        <f>'Расчет материала'!S149</f>
        <v>0</v>
      </c>
      <c r="L148">
        <f>'Расчет материала'!X149</f>
        <v>0</v>
      </c>
      <c r="M148" s="45">
        <f t="shared" si="2"/>
        <v>0</v>
      </c>
    </row>
    <row r="149" spans="7:13" ht="12.75" customHeight="1" x14ac:dyDescent="0.2">
      <c r="G149">
        <f>'Расчет материала'!L150</f>
        <v>0</v>
      </c>
      <c r="H149" s="45">
        <f>'Расчет материала'!N150</f>
        <v>0</v>
      </c>
      <c r="I149">
        <f>'Расчет материала'!O150</f>
        <v>0</v>
      </c>
      <c r="J149">
        <f>'Расчет материала'!Q150</f>
        <v>0</v>
      </c>
      <c r="K149">
        <f>'Расчет материала'!S150</f>
        <v>0</v>
      </c>
      <c r="L149">
        <f>'Расчет материала'!X150</f>
        <v>0</v>
      </c>
      <c r="M149" s="45">
        <f t="shared" si="2"/>
        <v>0</v>
      </c>
    </row>
    <row r="150" spans="7:13" ht="12.75" customHeight="1" x14ac:dyDescent="0.2">
      <c r="G150">
        <f>'Расчет материала'!L151</f>
        <v>0</v>
      </c>
      <c r="H150" s="45">
        <f>'Расчет материала'!N151</f>
        <v>0</v>
      </c>
      <c r="I150">
        <f>'Расчет материала'!O151</f>
        <v>0</v>
      </c>
      <c r="J150">
        <f>'Расчет материала'!Q151</f>
        <v>0</v>
      </c>
      <c r="K150">
        <f>'Расчет материала'!S151</f>
        <v>0</v>
      </c>
      <c r="L150">
        <f>'Расчет материала'!X151</f>
        <v>0</v>
      </c>
      <c r="M150" s="45">
        <f t="shared" si="2"/>
        <v>0</v>
      </c>
    </row>
    <row r="151" spans="7:13" ht="12.75" customHeight="1" x14ac:dyDescent="0.2">
      <c r="G151">
        <f>'Расчет материала'!L152</f>
        <v>0</v>
      </c>
      <c r="H151" s="45">
        <f>'Расчет материала'!N152</f>
        <v>0</v>
      </c>
      <c r="I151">
        <f>'Расчет материала'!O152</f>
        <v>0</v>
      </c>
      <c r="J151">
        <f>'Расчет материала'!Q152</f>
        <v>0</v>
      </c>
      <c r="K151">
        <f>'Расчет материала'!S152</f>
        <v>0</v>
      </c>
      <c r="L151">
        <f>'Расчет материала'!X152</f>
        <v>0</v>
      </c>
      <c r="M151" s="45">
        <f t="shared" si="2"/>
        <v>0</v>
      </c>
    </row>
    <row r="152" spans="7:13" ht="12.75" customHeight="1" x14ac:dyDescent="0.2">
      <c r="G152">
        <f>'Расчет материала'!L153</f>
        <v>0</v>
      </c>
      <c r="H152" s="45">
        <f>'Расчет материала'!N153</f>
        <v>0</v>
      </c>
      <c r="I152">
        <f>'Расчет материала'!O153</f>
        <v>0</v>
      </c>
      <c r="J152">
        <f>'Расчет материала'!Q153</f>
        <v>0</v>
      </c>
      <c r="K152">
        <f>'Расчет материала'!S153</f>
        <v>0</v>
      </c>
      <c r="L152">
        <f>'Расчет материала'!X153</f>
        <v>0</v>
      </c>
      <c r="M152" s="45">
        <f t="shared" si="2"/>
        <v>0</v>
      </c>
    </row>
    <row r="153" spans="7:13" ht="12.75" customHeight="1" x14ac:dyDescent="0.2">
      <c r="G153">
        <f>'Расчет материала'!L154</f>
        <v>0</v>
      </c>
      <c r="H153" s="45">
        <f>'Расчет материала'!N154</f>
        <v>0</v>
      </c>
      <c r="I153">
        <f>'Расчет материала'!O154</f>
        <v>0</v>
      </c>
      <c r="J153">
        <f>'Расчет материала'!Q154</f>
        <v>0</v>
      </c>
      <c r="K153">
        <f>'Расчет материала'!S154</f>
        <v>0</v>
      </c>
      <c r="L153">
        <f>'Расчет материала'!X154</f>
        <v>0</v>
      </c>
      <c r="M153" s="45">
        <f t="shared" si="2"/>
        <v>0</v>
      </c>
    </row>
    <row r="154" spans="7:13" ht="12.75" customHeight="1" x14ac:dyDescent="0.2">
      <c r="G154">
        <f>'Расчет материала'!L155</f>
        <v>0</v>
      </c>
      <c r="H154" s="45">
        <f>'Расчет материала'!N155</f>
        <v>0</v>
      </c>
      <c r="I154">
        <f>'Расчет материала'!O155</f>
        <v>0</v>
      </c>
      <c r="J154">
        <f>'Расчет материала'!Q155</f>
        <v>0</v>
      </c>
      <c r="K154">
        <f>'Расчет материала'!S155</f>
        <v>0</v>
      </c>
      <c r="L154">
        <f>'Расчет материала'!X155</f>
        <v>0</v>
      </c>
      <c r="M154" s="45">
        <f t="shared" si="2"/>
        <v>0</v>
      </c>
    </row>
    <row r="155" spans="7:13" ht="12.75" customHeight="1" x14ac:dyDescent="0.2">
      <c r="G155">
        <f>'Расчет материала'!L156</f>
        <v>0</v>
      </c>
      <c r="H155" s="45">
        <f>'Расчет материала'!N156</f>
        <v>0</v>
      </c>
      <c r="I155">
        <f>'Расчет материала'!O156</f>
        <v>0</v>
      </c>
      <c r="J155">
        <f>'Расчет материала'!Q156</f>
        <v>0</v>
      </c>
      <c r="K155">
        <f>'Расчет материала'!S156</f>
        <v>0</v>
      </c>
      <c r="L155">
        <f>'Расчет материала'!X156</f>
        <v>0</v>
      </c>
      <c r="M155" s="45">
        <f t="shared" si="2"/>
        <v>0</v>
      </c>
    </row>
    <row r="156" spans="7:13" ht="12.75" customHeight="1" x14ac:dyDescent="0.2">
      <c r="G156">
        <f>'Расчет материала'!L157</f>
        <v>0</v>
      </c>
      <c r="H156" s="45">
        <f>'Расчет материала'!N157</f>
        <v>0</v>
      </c>
      <c r="I156">
        <f>'Расчет материала'!O157</f>
        <v>0</v>
      </c>
      <c r="J156">
        <f>'Расчет материала'!Q157</f>
        <v>0</v>
      </c>
      <c r="K156">
        <f>'Расчет материала'!S157</f>
        <v>0</v>
      </c>
      <c r="L156">
        <f>'Расчет материала'!X157</f>
        <v>0</v>
      </c>
      <c r="M156" s="45">
        <f t="shared" si="2"/>
        <v>0</v>
      </c>
    </row>
    <row r="157" spans="7:13" ht="12.75" customHeight="1" x14ac:dyDescent="0.2">
      <c r="G157">
        <f>'Расчет материала'!L158</f>
        <v>0</v>
      </c>
      <c r="H157" s="45">
        <f>'Расчет материала'!N158</f>
        <v>0</v>
      </c>
      <c r="I157">
        <f>'Расчет материала'!O158</f>
        <v>0</v>
      </c>
      <c r="J157">
        <f>'Расчет материала'!Q158</f>
        <v>0</v>
      </c>
      <c r="K157">
        <f>'Расчет материала'!S158</f>
        <v>0</v>
      </c>
      <c r="L157">
        <f>'Расчет материала'!X158</f>
        <v>0</v>
      </c>
      <c r="M157" s="45">
        <f t="shared" si="2"/>
        <v>0</v>
      </c>
    </row>
    <row r="158" spans="7:13" ht="12.75" customHeight="1" x14ac:dyDescent="0.2">
      <c r="G158">
        <f>'Расчет материала'!L159</f>
        <v>0</v>
      </c>
      <c r="H158" s="45">
        <f>'Расчет материала'!N159</f>
        <v>0</v>
      </c>
      <c r="I158">
        <f>'Расчет материала'!O159</f>
        <v>0</v>
      </c>
      <c r="J158">
        <f>'Расчет материала'!Q159</f>
        <v>0</v>
      </c>
      <c r="K158">
        <f>'Расчет материала'!S159</f>
        <v>0</v>
      </c>
      <c r="L158">
        <f>'Расчет материала'!X159</f>
        <v>0</v>
      </c>
      <c r="M158" s="45">
        <f t="shared" si="2"/>
        <v>0</v>
      </c>
    </row>
    <row r="159" spans="7:13" ht="12.75" customHeight="1" x14ac:dyDescent="0.2">
      <c r="G159">
        <f>'Расчет материала'!L160</f>
        <v>0</v>
      </c>
      <c r="H159" s="45">
        <f>'Расчет материала'!N160</f>
        <v>0</v>
      </c>
      <c r="I159">
        <f>'Расчет материала'!O160</f>
        <v>0</v>
      </c>
      <c r="J159">
        <f>'Расчет материала'!Q160</f>
        <v>0</v>
      </c>
      <c r="K159">
        <f>'Расчет материала'!S160</f>
        <v>0</v>
      </c>
      <c r="L159">
        <f>'Расчет материала'!X160</f>
        <v>0</v>
      </c>
      <c r="M159" s="45">
        <f t="shared" si="2"/>
        <v>0</v>
      </c>
    </row>
    <row r="160" spans="7:13" ht="12.75" customHeight="1" x14ac:dyDescent="0.2">
      <c r="G160">
        <f>'Расчет материала'!L161</f>
        <v>0</v>
      </c>
      <c r="H160" s="45">
        <f>'Расчет материала'!N161</f>
        <v>0</v>
      </c>
      <c r="I160">
        <f>'Расчет материала'!O161</f>
        <v>0</v>
      </c>
      <c r="J160">
        <f>'Расчет материала'!Q161</f>
        <v>0</v>
      </c>
      <c r="K160">
        <f>'Расчет материала'!S161</f>
        <v>0</v>
      </c>
      <c r="L160">
        <f>'Расчет материала'!X161</f>
        <v>0</v>
      </c>
      <c r="M160" s="45">
        <f t="shared" si="2"/>
        <v>0</v>
      </c>
    </row>
    <row r="161" spans="7:13" ht="12.75" customHeight="1" x14ac:dyDescent="0.2">
      <c r="G161">
        <f>'Расчет материала'!L162</f>
        <v>0</v>
      </c>
      <c r="H161" s="45">
        <f>'Расчет материала'!N162</f>
        <v>0</v>
      </c>
      <c r="I161">
        <f>'Расчет материала'!O162</f>
        <v>0</v>
      </c>
      <c r="J161">
        <f>'Расчет материала'!Q162</f>
        <v>0</v>
      </c>
      <c r="K161">
        <f>'Расчет материала'!S162</f>
        <v>0</v>
      </c>
      <c r="L161">
        <f>'Расчет материала'!X162</f>
        <v>0</v>
      </c>
      <c r="M161" s="45">
        <f t="shared" si="2"/>
        <v>0</v>
      </c>
    </row>
    <row r="162" spans="7:13" ht="12.75" customHeight="1" x14ac:dyDescent="0.2">
      <c r="G162">
        <f>'Расчет материала'!L163</f>
        <v>0</v>
      </c>
      <c r="H162" s="45">
        <f>'Расчет материала'!N163</f>
        <v>0</v>
      </c>
      <c r="I162">
        <f>'Расчет материала'!O163</f>
        <v>0</v>
      </c>
      <c r="J162">
        <f>'Расчет материала'!Q163</f>
        <v>0</v>
      </c>
      <c r="K162">
        <f>'Расчет материала'!S163</f>
        <v>0</v>
      </c>
      <c r="L162">
        <f>'Расчет материала'!X163</f>
        <v>0</v>
      </c>
      <c r="M162" s="45">
        <f t="shared" si="2"/>
        <v>0</v>
      </c>
    </row>
    <row r="163" spans="7:13" ht="12.75" customHeight="1" x14ac:dyDescent="0.2">
      <c r="G163">
        <f>'Расчет материала'!L164</f>
        <v>0</v>
      </c>
      <c r="H163" s="45">
        <f>'Расчет материала'!N164</f>
        <v>0</v>
      </c>
      <c r="I163">
        <f>'Расчет материала'!O164</f>
        <v>0</v>
      </c>
      <c r="J163">
        <f>'Расчет материала'!Q164</f>
        <v>0</v>
      </c>
      <c r="K163">
        <f>'Расчет материала'!S164</f>
        <v>0</v>
      </c>
      <c r="L163">
        <f>'Расчет материала'!X164</f>
        <v>0</v>
      </c>
      <c r="M163" s="45">
        <f t="shared" si="2"/>
        <v>0</v>
      </c>
    </row>
    <row r="164" spans="7:13" ht="12.75" customHeight="1" x14ac:dyDescent="0.2">
      <c r="G164">
        <f>'Расчет материала'!L165</f>
        <v>0</v>
      </c>
      <c r="H164" s="45">
        <f>'Расчет материала'!N165</f>
        <v>0</v>
      </c>
      <c r="I164">
        <f>'Расчет материала'!O165</f>
        <v>0</v>
      </c>
      <c r="J164">
        <f>'Расчет материала'!Q165</f>
        <v>0</v>
      </c>
      <c r="K164">
        <f>'Расчет материала'!S165</f>
        <v>0</v>
      </c>
      <c r="L164">
        <f>'Расчет материала'!X165</f>
        <v>0</v>
      </c>
      <c r="M164" s="45">
        <f t="shared" si="2"/>
        <v>0</v>
      </c>
    </row>
    <row r="165" spans="7:13" ht="12.75" customHeight="1" x14ac:dyDescent="0.2">
      <c r="G165">
        <f>'Расчет материала'!L166</f>
        <v>0</v>
      </c>
      <c r="H165" s="45">
        <f>'Расчет материала'!N166</f>
        <v>0</v>
      </c>
      <c r="I165">
        <f>'Расчет материала'!O166</f>
        <v>0</v>
      </c>
      <c r="J165">
        <f>'Расчет материала'!Q166</f>
        <v>0</v>
      </c>
      <c r="K165">
        <f>'Расчет материала'!S166</f>
        <v>0</v>
      </c>
      <c r="L165">
        <f>'Расчет материала'!X166</f>
        <v>0</v>
      </c>
      <c r="M165" s="45">
        <f t="shared" si="2"/>
        <v>0</v>
      </c>
    </row>
    <row r="166" spans="7:13" ht="12.75" customHeight="1" x14ac:dyDescent="0.2">
      <c r="G166">
        <f>'Расчет материала'!L167</f>
        <v>0</v>
      </c>
      <c r="H166" s="45">
        <f>'Расчет материала'!N167</f>
        <v>0</v>
      </c>
      <c r="I166">
        <f>'Расчет материала'!O167</f>
        <v>0</v>
      </c>
      <c r="J166">
        <f>'Расчет материала'!Q167</f>
        <v>0</v>
      </c>
      <c r="K166">
        <f>'Расчет материала'!S167</f>
        <v>0</v>
      </c>
      <c r="L166">
        <f>'Расчет материала'!X167</f>
        <v>0</v>
      </c>
      <c r="M166" s="45">
        <f t="shared" si="2"/>
        <v>0</v>
      </c>
    </row>
    <row r="167" spans="7:13" ht="12.75" customHeight="1" x14ac:dyDescent="0.2">
      <c r="G167">
        <f>'Расчет материала'!L168</f>
        <v>0</v>
      </c>
      <c r="H167" s="45">
        <f>'Расчет материала'!N168</f>
        <v>0</v>
      </c>
      <c r="I167">
        <f>'Расчет материала'!O168</f>
        <v>0</v>
      </c>
      <c r="J167">
        <f>'Расчет материала'!Q168</f>
        <v>0</v>
      </c>
      <c r="K167">
        <f>'Расчет материала'!S168</f>
        <v>0</v>
      </c>
      <c r="L167">
        <f>'Расчет материала'!X168</f>
        <v>0</v>
      </c>
      <c r="M167" s="45">
        <f t="shared" si="2"/>
        <v>0</v>
      </c>
    </row>
    <row r="168" spans="7:13" ht="12.75" customHeight="1" x14ac:dyDescent="0.2">
      <c r="G168">
        <f>'Расчет материала'!L169</f>
        <v>0</v>
      </c>
      <c r="H168" s="45">
        <f>'Расчет материала'!N169</f>
        <v>0</v>
      </c>
      <c r="I168">
        <f>'Расчет материала'!O169</f>
        <v>0</v>
      </c>
      <c r="J168">
        <f>'Расчет материала'!Q169</f>
        <v>0</v>
      </c>
      <c r="K168">
        <f>'Расчет материала'!S169</f>
        <v>0</v>
      </c>
      <c r="L168">
        <f>'Расчет материала'!X169</f>
        <v>0</v>
      </c>
      <c r="M168" s="45">
        <f t="shared" si="2"/>
        <v>0</v>
      </c>
    </row>
    <row r="169" spans="7:13" ht="12.75" customHeight="1" x14ac:dyDescent="0.2">
      <c r="G169">
        <f>'Расчет материала'!L170</f>
        <v>0</v>
      </c>
      <c r="H169" s="45">
        <f>'Расчет материала'!N170</f>
        <v>0</v>
      </c>
      <c r="I169">
        <f>'Расчет материала'!O170</f>
        <v>0</v>
      </c>
      <c r="J169">
        <f>'Расчет материала'!Q170</f>
        <v>0</v>
      </c>
      <c r="K169">
        <f>'Расчет материала'!S170</f>
        <v>0</v>
      </c>
      <c r="L169">
        <f>'Расчет материала'!X170</f>
        <v>0</v>
      </c>
      <c r="M169" s="45">
        <f t="shared" si="2"/>
        <v>0</v>
      </c>
    </row>
    <row r="170" spans="7:13" ht="12.75" customHeight="1" x14ac:dyDescent="0.2">
      <c r="G170">
        <f>'Расчет материала'!L171</f>
        <v>0</v>
      </c>
      <c r="H170" s="45">
        <f>'Расчет материала'!N171</f>
        <v>0</v>
      </c>
      <c r="I170">
        <f>'Расчет материала'!O171</f>
        <v>0</v>
      </c>
      <c r="J170">
        <f>'Расчет материала'!Q171</f>
        <v>0</v>
      </c>
      <c r="K170">
        <f>'Расчет материала'!S171</f>
        <v>0</v>
      </c>
      <c r="L170">
        <f>'Расчет материала'!X171</f>
        <v>0</v>
      </c>
      <c r="M170" s="45">
        <f t="shared" si="2"/>
        <v>0</v>
      </c>
    </row>
    <row r="171" spans="7:13" ht="12.75" customHeight="1" x14ac:dyDescent="0.2">
      <c r="G171">
        <f>'Расчет материала'!L172</f>
        <v>0</v>
      </c>
      <c r="H171" s="45">
        <f>'Расчет материала'!N172</f>
        <v>0</v>
      </c>
      <c r="I171">
        <f>'Расчет материала'!O172</f>
        <v>0</v>
      </c>
      <c r="J171">
        <f>'Расчет материала'!Q172</f>
        <v>0</v>
      </c>
      <c r="K171">
        <f>'Расчет материала'!S172</f>
        <v>0</v>
      </c>
      <c r="L171">
        <f>'Расчет материала'!X172</f>
        <v>0</v>
      </c>
      <c r="M171" s="45">
        <f t="shared" si="2"/>
        <v>0</v>
      </c>
    </row>
    <row r="172" spans="7:13" ht="12.75" customHeight="1" x14ac:dyDescent="0.2">
      <c r="G172">
        <f>'Расчет материала'!L173</f>
        <v>0</v>
      </c>
      <c r="H172" s="45">
        <f>'Расчет материала'!N173</f>
        <v>0</v>
      </c>
      <c r="I172">
        <f>'Расчет материала'!O173</f>
        <v>0</v>
      </c>
      <c r="J172">
        <f>'Расчет материала'!Q173</f>
        <v>0</v>
      </c>
      <c r="K172">
        <f>'Расчет материала'!S173</f>
        <v>0</v>
      </c>
      <c r="L172">
        <f>'Расчет материала'!X173</f>
        <v>0</v>
      </c>
      <c r="M172" s="45">
        <f t="shared" si="2"/>
        <v>0</v>
      </c>
    </row>
    <row r="173" spans="7:13" ht="12.75" customHeight="1" x14ac:dyDescent="0.2">
      <c r="G173">
        <f>'Расчет материала'!L174</f>
        <v>0</v>
      </c>
      <c r="H173" s="45">
        <f>'Расчет материала'!N174</f>
        <v>0</v>
      </c>
      <c r="I173">
        <f>'Расчет материала'!O174</f>
        <v>0</v>
      </c>
      <c r="J173">
        <f>'Расчет материала'!Q174</f>
        <v>0</v>
      </c>
      <c r="K173">
        <f>'Расчет материала'!S174</f>
        <v>0</v>
      </c>
      <c r="L173">
        <f>'Расчет материала'!X174</f>
        <v>0</v>
      </c>
      <c r="M173" s="45">
        <f t="shared" si="2"/>
        <v>0</v>
      </c>
    </row>
    <row r="174" spans="7:13" ht="12.75" customHeight="1" x14ac:dyDescent="0.2">
      <c r="G174">
        <f>'Расчет материала'!L175</f>
        <v>0</v>
      </c>
      <c r="H174" s="45">
        <f>'Расчет материала'!N175</f>
        <v>0</v>
      </c>
      <c r="I174">
        <f>'Расчет материала'!O175</f>
        <v>0</v>
      </c>
      <c r="J174">
        <f>'Расчет материала'!Q175</f>
        <v>0</v>
      </c>
      <c r="K174">
        <f>'Расчет материала'!S175</f>
        <v>0</v>
      </c>
      <c r="L174">
        <f>'Расчет материала'!X175</f>
        <v>0</v>
      </c>
      <c r="M174" s="45">
        <f t="shared" si="2"/>
        <v>0</v>
      </c>
    </row>
    <row r="175" spans="7:13" ht="12.75" customHeight="1" x14ac:dyDescent="0.2">
      <c r="G175">
        <f>'Расчет материала'!L176</f>
        <v>0</v>
      </c>
      <c r="H175" s="45">
        <f>'Расчет материала'!N176</f>
        <v>0</v>
      </c>
      <c r="I175">
        <f>'Расчет материала'!O176</f>
        <v>0</v>
      </c>
      <c r="J175">
        <f>'Расчет материала'!Q176</f>
        <v>0</v>
      </c>
      <c r="K175">
        <f>'Расчет материала'!S176</f>
        <v>0</v>
      </c>
      <c r="L175">
        <f>'Расчет материала'!X176</f>
        <v>0</v>
      </c>
      <c r="M175" s="45">
        <f t="shared" si="2"/>
        <v>0</v>
      </c>
    </row>
    <row r="176" spans="7:13" ht="12.75" customHeight="1" x14ac:dyDescent="0.2">
      <c r="G176">
        <f>'Расчет материала'!L177</f>
        <v>0</v>
      </c>
      <c r="H176" s="45">
        <f>'Расчет материала'!N177</f>
        <v>0</v>
      </c>
      <c r="I176">
        <f>'Расчет материала'!O177</f>
        <v>0</v>
      </c>
      <c r="J176">
        <f>'Расчет материала'!Q177</f>
        <v>0</v>
      </c>
      <c r="K176">
        <f>'Расчет материала'!S177</f>
        <v>0</v>
      </c>
      <c r="L176">
        <f>'Расчет материала'!X177</f>
        <v>0</v>
      </c>
      <c r="M176" s="45">
        <f t="shared" si="2"/>
        <v>0</v>
      </c>
    </row>
    <row r="177" spans="7:13" ht="12.75" customHeight="1" x14ac:dyDescent="0.2">
      <c r="G177">
        <f>'Расчет материала'!L178</f>
        <v>0</v>
      </c>
      <c r="H177" s="45">
        <f>'Расчет материала'!N178</f>
        <v>0</v>
      </c>
      <c r="I177">
        <f>'Расчет материала'!O178</f>
        <v>0</v>
      </c>
      <c r="J177">
        <f>'Расчет материала'!Q178</f>
        <v>0</v>
      </c>
      <c r="K177">
        <f>'Расчет материала'!S178</f>
        <v>0</v>
      </c>
      <c r="L177">
        <f>'Расчет материала'!X178</f>
        <v>0</v>
      </c>
      <c r="M177" s="45">
        <f t="shared" si="2"/>
        <v>0</v>
      </c>
    </row>
    <row r="178" spans="7:13" ht="12.75" customHeight="1" x14ac:dyDescent="0.2">
      <c r="G178">
        <f>'Расчет материала'!L179</f>
        <v>0</v>
      </c>
      <c r="H178" s="45">
        <f>'Расчет материала'!N179</f>
        <v>0</v>
      </c>
      <c r="I178">
        <f>'Расчет материала'!O179</f>
        <v>0</v>
      </c>
      <c r="J178">
        <f>'Расчет материала'!Q179</f>
        <v>0</v>
      </c>
      <c r="K178">
        <f>'Расчет материала'!S179</f>
        <v>0</v>
      </c>
      <c r="L178">
        <f>'Расчет материала'!X179</f>
        <v>0</v>
      </c>
      <c r="M178" s="45">
        <f t="shared" si="2"/>
        <v>0</v>
      </c>
    </row>
    <row r="179" spans="7:13" ht="12.75" customHeight="1" x14ac:dyDescent="0.2">
      <c r="G179">
        <f>'Расчет материала'!L180</f>
        <v>0</v>
      </c>
      <c r="H179" s="45">
        <f>'Расчет материала'!N180</f>
        <v>0</v>
      </c>
      <c r="I179">
        <f>'Расчет материала'!O180</f>
        <v>0</v>
      </c>
      <c r="J179">
        <f>'Расчет материала'!Q180</f>
        <v>0</v>
      </c>
      <c r="K179">
        <f>'Расчет материала'!S180</f>
        <v>0</v>
      </c>
      <c r="L179">
        <f>'Расчет материала'!X180</f>
        <v>0</v>
      </c>
      <c r="M179" s="45">
        <f t="shared" si="2"/>
        <v>0</v>
      </c>
    </row>
    <row r="180" spans="7:13" ht="12.75" customHeight="1" x14ac:dyDescent="0.2">
      <c r="G180">
        <f>'Расчет материала'!L181</f>
        <v>0</v>
      </c>
      <c r="H180" s="45">
        <f>'Расчет материала'!N181</f>
        <v>0</v>
      </c>
      <c r="I180">
        <f>'Расчет материала'!O181</f>
        <v>0</v>
      </c>
      <c r="J180">
        <f>'Расчет материала'!Q181</f>
        <v>0</v>
      </c>
      <c r="K180">
        <f>'Расчет материала'!S181</f>
        <v>0</v>
      </c>
      <c r="L180">
        <f>'Расчет материала'!X181</f>
        <v>0</v>
      </c>
      <c r="M180" s="45">
        <f t="shared" si="2"/>
        <v>0</v>
      </c>
    </row>
    <row r="181" spans="7:13" ht="12.75" customHeight="1" x14ac:dyDescent="0.2">
      <c r="G181">
        <f>'Расчет материала'!L182</f>
        <v>0</v>
      </c>
      <c r="H181" s="45">
        <f>'Расчет материала'!N182</f>
        <v>0</v>
      </c>
      <c r="I181">
        <f>'Расчет материала'!O182</f>
        <v>0</v>
      </c>
      <c r="J181">
        <f>'Расчет материала'!Q182</f>
        <v>0</v>
      </c>
      <c r="K181">
        <f>'Расчет материала'!S182</f>
        <v>0</v>
      </c>
      <c r="L181">
        <f>'Расчет материала'!X182</f>
        <v>0</v>
      </c>
      <c r="M181" s="45">
        <f t="shared" si="2"/>
        <v>0</v>
      </c>
    </row>
    <row r="182" spans="7:13" ht="12.75" customHeight="1" x14ac:dyDescent="0.2">
      <c r="G182">
        <f>'Расчет материала'!L183</f>
        <v>0</v>
      </c>
      <c r="H182" s="45">
        <f>'Расчет материала'!N183</f>
        <v>0</v>
      </c>
      <c r="I182">
        <f>'Расчет материала'!O183</f>
        <v>0</v>
      </c>
      <c r="J182">
        <f>'Расчет материала'!Q183</f>
        <v>0</v>
      </c>
      <c r="K182">
        <f>'Расчет материала'!S183</f>
        <v>0</v>
      </c>
      <c r="L182">
        <f>'Расчет материала'!X183</f>
        <v>0</v>
      </c>
      <c r="M182" s="45">
        <f t="shared" si="2"/>
        <v>0</v>
      </c>
    </row>
    <row r="183" spans="7:13" ht="12.75" customHeight="1" x14ac:dyDescent="0.2">
      <c r="G183">
        <f>'Расчет материала'!L184</f>
        <v>0</v>
      </c>
      <c r="H183" s="45">
        <f>'Расчет материала'!N184</f>
        <v>0</v>
      </c>
      <c r="I183">
        <f>'Расчет материала'!O184</f>
        <v>0</v>
      </c>
      <c r="J183">
        <f>'Расчет материала'!Q184</f>
        <v>0</v>
      </c>
      <c r="K183">
        <f>'Расчет материала'!S184</f>
        <v>0</v>
      </c>
      <c r="L183">
        <f>'Расчет материала'!X184</f>
        <v>0</v>
      </c>
      <c r="M183" s="45">
        <f t="shared" si="2"/>
        <v>0</v>
      </c>
    </row>
    <row r="184" spans="7:13" ht="12.75" customHeight="1" x14ac:dyDescent="0.2">
      <c r="G184">
        <f>'Расчет материала'!L185</f>
        <v>0</v>
      </c>
      <c r="H184" s="45">
        <f>'Расчет материала'!N185</f>
        <v>0</v>
      </c>
      <c r="I184">
        <f>'Расчет материала'!O185</f>
        <v>0</v>
      </c>
      <c r="J184">
        <f>'Расчет материала'!Q185</f>
        <v>0</v>
      </c>
      <c r="K184">
        <f>'Расчет материала'!S185</f>
        <v>0</v>
      </c>
      <c r="L184">
        <f>'Расчет материала'!X185</f>
        <v>0</v>
      </c>
      <c r="M184" s="45">
        <f t="shared" si="2"/>
        <v>0</v>
      </c>
    </row>
    <row r="185" spans="7:13" ht="12.75" customHeight="1" x14ac:dyDescent="0.2">
      <c r="G185">
        <f>'Расчет материала'!L186</f>
        <v>0</v>
      </c>
      <c r="H185" s="45">
        <f>'Расчет материала'!N186</f>
        <v>0</v>
      </c>
      <c r="I185">
        <f>'Расчет материала'!O186</f>
        <v>0</v>
      </c>
      <c r="J185">
        <f>'Расчет материала'!Q186</f>
        <v>0</v>
      </c>
      <c r="K185">
        <f>'Расчет материала'!S186</f>
        <v>0</v>
      </c>
      <c r="L185">
        <f>'Расчет материала'!X186</f>
        <v>0</v>
      </c>
      <c r="M185" s="45">
        <f t="shared" si="2"/>
        <v>0</v>
      </c>
    </row>
    <row r="186" spans="7:13" ht="12.75" customHeight="1" x14ac:dyDescent="0.2">
      <c r="G186">
        <f>'Расчет материала'!L187</f>
        <v>0</v>
      </c>
      <c r="H186" s="45">
        <f>'Расчет материала'!N187</f>
        <v>0</v>
      </c>
      <c r="I186">
        <f>'Расчет материала'!O187</f>
        <v>0</v>
      </c>
      <c r="J186">
        <f>'Расчет материала'!Q187</f>
        <v>0</v>
      </c>
      <c r="K186">
        <f>'Расчет материала'!S187</f>
        <v>0</v>
      </c>
      <c r="L186">
        <f>'Расчет материала'!X187</f>
        <v>0</v>
      </c>
      <c r="M186" s="45">
        <f t="shared" si="2"/>
        <v>0</v>
      </c>
    </row>
    <row r="187" spans="7:13" ht="12.75" customHeight="1" x14ac:dyDescent="0.2">
      <c r="G187">
        <f>'Расчет материала'!L188</f>
        <v>0</v>
      </c>
      <c r="H187" s="45">
        <f>'Расчет материала'!N188</f>
        <v>0</v>
      </c>
      <c r="I187">
        <f>'Расчет материала'!O188</f>
        <v>0</v>
      </c>
      <c r="J187">
        <f>'Расчет материала'!Q188</f>
        <v>0</v>
      </c>
      <c r="K187">
        <f>'Расчет материала'!S188</f>
        <v>0</v>
      </c>
      <c r="L187">
        <f>'Расчет материала'!X188</f>
        <v>0</v>
      </c>
      <c r="M187" s="45">
        <f t="shared" si="2"/>
        <v>0</v>
      </c>
    </row>
    <row r="188" spans="7:13" ht="12.75" customHeight="1" x14ac:dyDescent="0.2">
      <c r="G188">
        <f>'Расчет материала'!L189</f>
        <v>0</v>
      </c>
      <c r="H188" s="45">
        <f>'Расчет материала'!N189</f>
        <v>0</v>
      </c>
      <c r="I188">
        <f>'Расчет материала'!O189</f>
        <v>0</v>
      </c>
      <c r="J188">
        <f>'Расчет материала'!Q189</f>
        <v>0</v>
      </c>
      <c r="K188">
        <f>'Расчет материала'!S189</f>
        <v>0</v>
      </c>
      <c r="L188">
        <f>'Расчет материала'!X189</f>
        <v>0</v>
      </c>
      <c r="M188" s="45">
        <f t="shared" si="2"/>
        <v>0</v>
      </c>
    </row>
    <row r="189" spans="7:13" ht="12.75" customHeight="1" x14ac:dyDescent="0.2">
      <c r="G189">
        <f>'Расчет материала'!L190</f>
        <v>0</v>
      </c>
      <c r="H189" s="45">
        <f>'Расчет материала'!N190</f>
        <v>0</v>
      </c>
      <c r="I189">
        <f>'Расчет материала'!O190</f>
        <v>0</v>
      </c>
      <c r="J189">
        <f>'Расчет материала'!Q190</f>
        <v>0</v>
      </c>
      <c r="K189">
        <f>'Расчет материала'!S190</f>
        <v>0</v>
      </c>
      <c r="L189">
        <f>'Расчет материала'!X190</f>
        <v>0</v>
      </c>
      <c r="M189" s="45">
        <f t="shared" si="2"/>
        <v>0</v>
      </c>
    </row>
    <row r="190" spans="7:13" ht="12.75" customHeight="1" x14ac:dyDescent="0.2">
      <c r="G190">
        <f>'Расчет материала'!L191</f>
        <v>0</v>
      </c>
      <c r="H190" s="45">
        <f>'Расчет материала'!N191</f>
        <v>0</v>
      </c>
      <c r="I190">
        <f>'Расчет материала'!O191</f>
        <v>0</v>
      </c>
      <c r="J190">
        <f>'Расчет материала'!Q191</f>
        <v>0</v>
      </c>
      <c r="K190">
        <f>'Расчет материала'!S191</f>
        <v>0</v>
      </c>
      <c r="L190">
        <f>'Расчет материала'!X191</f>
        <v>0</v>
      </c>
      <c r="M190" s="45">
        <f t="shared" si="2"/>
        <v>0</v>
      </c>
    </row>
    <row r="191" spans="7:13" ht="12.75" customHeight="1" x14ac:dyDescent="0.2">
      <c r="G191">
        <f>'Расчет материала'!L192</f>
        <v>0</v>
      </c>
      <c r="H191" s="45">
        <f>'Расчет материала'!N192</f>
        <v>0</v>
      </c>
      <c r="I191">
        <f>'Расчет материала'!O192</f>
        <v>0</v>
      </c>
      <c r="J191">
        <f>'Расчет материала'!Q192</f>
        <v>0</v>
      </c>
      <c r="K191">
        <f>'Расчет материала'!S192</f>
        <v>0</v>
      </c>
      <c r="L191">
        <f>'Расчет материала'!X192</f>
        <v>0</v>
      </c>
      <c r="M191" s="45">
        <f t="shared" si="2"/>
        <v>0</v>
      </c>
    </row>
    <row r="192" spans="7:13" ht="12.75" customHeight="1" x14ac:dyDescent="0.2">
      <c r="G192">
        <f>'Расчет материала'!L193</f>
        <v>0</v>
      </c>
      <c r="H192" s="45">
        <f>'Расчет материала'!N193</f>
        <v>0</v>
      </c>
      <c r="I192">
        <f>'Расчет материала'!O193</f>
        <v>0</v>
      </c>
      <c r="J192">
        <f>'Расчет материала'!Q193</f>
        <v>0</v>
      </c>
      <c r="K192">
        <f>'Расчет материала'!S193</f>
        <v>0</v>
      </c>
      <c r="L192">
        <f>'Расчет материала'!X193</f>
        <v>0</v>
      </c>
      <c r="M192" s="45">
        <f t="shared" si="2"/>
        <v>0</v>
      </c>
    </row>
    <row r="193" spans="7:13" ht="12.75" customHeight="1" x14ac:dyDescent="0.2">
      <c r="G193">
        <f>'Расчет материала'!L194</f>
        <v>0</v>
      </c>
      <c r="H193" s="45">
        <f>'Расчет материала'!N194</f>
        <v>0</v>
      </c>
      <c r="I193">
        <f>'Расчет материала'!O194</f>
        <v>0</v>
      </c>
      <c r="J193">
        <f>'Расчет материала'!Q194</f>
        <v>0</v>
      </c>
      <c r="K193">
        <f>'Расчет материала'!S194</f>
        <v>0</v>
      </c>
      <c r="L193">
        <f>'Расчет материала'!X194</f>
        <v>0</v>
      </c>
      <c r="M193" s="45">
        <f t="shared" si="2"/>
        <v>0</v>
      </c>
    </row>
    <row r="194" spans="7:13" ht="12.75" customHeight="1" x14ac:dyDescent="0.2">
      <c r="G194">
        <f>'Расчет материала'!L195</f>
        <v>0</v>
      </c>
      <c r="H194" s="45">
        <f>'Расчет материала'!N195</f>
        <v>0</v>
      </c>
      <c r="I194">
        <f>'Расчет материала'!O195</f>
        <v>0</v>
      </c>
      <c r="J194">
        <f>'Расчет материала'!Q195</f>
        <v>0</v>
      </c>
      <c r="K194">
        <f>'Расчет материала'!S195</f>
        <v>0</v>
      </c>
      <c r="L194">
        <f>'Расчет материала'!X195</f>
        <v>0</v>
      </c>
      <c r="M194" s="45">
        <f t="shared" si="2"/>
        <v>0</v>
      </c>
    </row>
    <row r="195" spans="7:13" ht="12.75" customHeight="1" x14ac:dyDescent="0.2">
      <c r="G195">
        <f>'Расчет материала'!L196</f>
        <v>0</v>
      </c>
      <c r="H195" s="45">
        <f>'Расчет материала'!N196</f>
        <v>0</v>
      </c>
      <c r="I195">
        <f>'Расчет материала'!O196</f>
        <v>0</v>
      </c>
      <c r="J195">
        <f>'Расчет материала'!Q196</f>
        <v>0</v>
      </c>
      <c r="K195">
        <f>'Расчет материала'!S196</f>
        <v>0</v>
      </c>
      <c r="L195">
        <f>'Расчет материала'!X196</f>
        <v>0</v>
      </c>
      <c r="M195" s="45">
        <f t="shared" ref="M195:M252" si="3">SUMPRODUCT(($G$3:$G$252=G195)*($H$3:$H$252=H195)*($I$3:$I$252=I195)*($J$3:$J$252=J195)*($K$3:$K$252=K195)*$L$3:$L$252)</f>
        <v>0</v>
      </c>
    </row>
    <row r="196" spans="7:13" ht="12.75" customHeight="1" x14ac:dyDescent="0.2">
      <c r="G196">
        <f>'Расчет материала'!L197</f>
        <v>0</v>
      </c>
      <c r="H196" s="45">
        <f>'Расчет материала'!N197</f>
        <v>0</v>
      </c>
      <c r="I196">
        <f>'Расчет материала'!O197</f>
        <v>0</v>
      </c>
      <c r="J196">
        <f>'Расчет материала'!Q197</f>
        <v>0</v>
      </c>
      <c r="K196">
        <f>'Расчет материала'!S197</f>
        <v>0</v>
      </c>
      <c r="L196">
        <f>'Расчет материала'!X197</f>
        <v>0</v>
      </c>
      <c r="M196" s="45">
        <f t="shared" si="3"/>
        <v>0</v>
      </c>
    </row>
    <row r="197" spans="7:13" ht="12.75" customHeight="1" x14ac:dyDescent="0.2">
      <c r="G197">
        <f>'Расчет материала'!L198</f>
        <v>0</v>
      </c>
      <c r="H197" s="45">
        <f>'Расчет материала'!N198</f>
        <v>0</v>
      </c>
      <c r="I197">
        <f>'Расчет материала'!O198</f>
        <v>0</v>
      </c>
      <c r="J197">
        <f>'Расчет материала'!Q198</f>
        <v>0</v>
      </c>
      <c r="K197">
        <f>'Расчет материала'!S198</f>
        <v>0</v>
      </c>
      <c r="L197">
        <f>'Расчет материала'!X198</f>
        <v>0</v>
      </c>
      <c r="M197" s="45">
        <f t="shared" si="3"/>
        <v>0</v>
      </c>
    </row>
    <row r="198" spans="7:13" ht="12.75" customHeight="1" x14ac:dyDescent="0.2">
      <c r="G198">
        <f>'Расчет материала'!L199</f>
        <v>0</v>
      </c>
      <c r="H198" s="45">
        <f>'Расчет материала'!N199</f>
        <v>0</v>
      </c>
      <c r="I198">
        <f>'Расчет материала'!O199</f>
        <v>0</v>
      </c>
      <c r="J198">
        <f>'Расчет материала'!Q199</f>
        <v>0</v>
      </c>
      <c r="K198">
        <f>'Расчет материала'!S199</f>
        <v>0</v>
      </c>
      <c r="L198">
        <f>'Расчет материала'!X199</f>
        <v>0</v>
      </c>
      <c r="M198" s="45">
        <f t="shared" si="3"/>
        <v>0</v>
      </c>
    </row>
    <row r="199" spans="7:13" ht="12.75" customHeight="1" x14ac:dyDescent="0.2">
      <c r="G199">
        <f>'Расчет материала'!L200</f>
        <v>0</v>
      </c>
      <c r="H199" s="45">
        <f>'Расчет материала'!N200</f>
        <v>0</v>
      </c>
      <c r="I199">
        <f>'Расчет материала'!O200</f>
        <v>0</v>
      </c>
      <c r="J199">
        <f>'Расчет материала'!Q200</f>
        <v>0</v>
      </c>
      <c r="K199">
        <f>'Расчет материала'!S200</f>
        <v>0</v>
      </c>
      <c r="L199">
        <f>'Расчет материала'!X200</f>
        <v>0</v>
      </c>
      <c r="M199" s="45">
        <f t="shared" si="3"/>
        <v>0</v>
      </c>
    </row>
    <row r="200" spans="7:13" ht="12.75" customHeight="1" x14ac:dyDescent="0.2">
      <c r="G200">
        <f>'Расчет материала'!L201</f>
        <v>0</v>
      </c>
      <c r="H200" s="45">
        <f>'Расчет материала'!N201</f>
        <v>0</v>
      </c>
      <c r="I200">
        <f>'Расчет материала'!O201</f>
        <v>0</v>
      </c>
      <c r="J200">
        <f>'Расчет материала'!Q201</f>
        <v>0</v>
      </c>
      <c r="K200">
        <f>'Расчет материала'!S201</f>
        <v>0</v>
      </c>
      <c r="L200">
        <f>'Расчет материала'!X201</f>
        <v>0</v>
      </c>
      <c r="M200" s="45">
        <f t="shared" si="3"/>
        <v>0</v>
      </c>
    </row>
    <row r="201" spans="7:13" ht="12.75" customHeight="1" x14ac:dyDescent="0.2">
      <c r="G201">
        <f>'Расчет материала'!L202</f>
        <v>0</v>
      </c>
      <c r="H201" s="45">
        <f>'Расчет материала'!N202</f>
        <v>0</v>
      </c>
      <c r="I201">
        <f>'Расчет материала'!O202</f>
        <v>0</v>
      </c>
      <c r="J201">
        <f>'Расчет материала'!Q202</f>
        <v>0</v>
      </c>
      <c r="K201">
        <f>'Расчет материала'!S202</f>
        <v>0</v>
      </c>
      <c r="L201">
        <f>'Расчет материала'!X202</f>
        <v>0</v>
      </c>
      <c r="M201" s="45">
        <f t="shared" si="3"/>
        <v>0</v>
      </c>
    </row>
    <row r="202" spans="7:13" ht="12.75" customHeight="1" x14ac:dyDescent="0.2">
      <c r="G202">
        <f>'Расчет материала'!L203</f>
        <v>0</v>
      </c>
      <c r="H202" s="45">
        <f>'Расчет материала'!N203</f>
        <v>0</v>
      </c>
      <c r="I202">
        <f>'Расчет материала'!O203</f>
        <v>0</v>
      </c>
      <c r="J202">
        <f>'Расчет материала'!Q203</f>
        <v>0</v>
      </c>
      <c r="K202">
        <f>'Расчет материала'!S203</f>
        <v>0</v>
      </c>
      <c r="L202">
        <f>'Расчет материала'!X203</f>
        <v>0</v>
      </c>
      <c r="M202" s="45">
        <f t="shared" si="3"/>
        <v>0</v>
      </c>
    </row>
    <row r="203" spans="7:13" ht="12.75" customHeight="1" x14ac:dyDescent="0.2">
      <c r="G203">
        <f>'Расчет материала'!L204</f>
        <v>0</v>
      </c>
      <c r="H203" s="45">
        <f>'Расчет материала'!N204</f>
        <v>0</v>
      </c>
      <c r="I203">
        <f>'Расчет материала'!O204</f>
        <v>0</v>
      </c>
      <c r="J203">
        <f>'Расчет материала'!Q204</f>
        <v>0</v>
      </c>
      <c r="K203">
        <f>'Расчет материала'!S204</f>
        <v>0</v>
      </c>
      <c r="L203">
        <f>'Расчет материала'!X204</f>
        <v>0</v>
      </c>
      <c r="M203" s="45">
        <f t="shared" si="3"/>
        <v>0</v>
      </c>
    </row>
    <row r="204" spans="7:13" ht="12.75" customHeight="1" x14ac:dyDescent="0.2">
      <c r="G204">
        <f>'Расчет материала'!L205</f>
        <v>0</v>
      </c>
      <c r="H204" s="45">
        <f>'Расчет материала'!N205</f>
        <v>0</v>
      </c>
      <c r="I204">
        <f>'Расчет материала'!O205</f>
        <v>0</v>
      </c>
      <c r="J204">
        <f>'Расчет материала'!Q205</f>
        <v>0</v>
      </c>
      <c r="K204">
        <f>'Расчет материала'!S205</f>
        <v>0</v>
      </c>
      <c r="L204">
        <f>'Расчет материала'!X205</f>
        <v>0</v>
      </c>
      <c r="M204" s="45">
        <f t="shared" si="3"/>
        <v>0</v>
      </c>
    </row>
    <row r="205" spans="7:13" ht="12.75" customHeight="1" x14ac:dyDescent="0.2">
      <c r="G205">
        <f>'Расчет материала'!L206</f>
        <v>0</v>
      </c>
      <c r="H205" s="45">
        <f>'Расчет материала'!N206</f>
        <v>0</v>
      </c>
      <c r="I205">
        <f>'Расчет материала'!O206</f>
        <v>0</v>
      </c>
      <c r="J205">
        <f>'Расчет материала'!Q206</f>
        <v>0</v>
      </c>
      <c r="K205">
        <f>'Расчет материала'!S206</f>
        <v>0</v>
      </c>
      <c r="L205">
        <f>'Расчет материала'!X206</f>
        <v>0</v>
      </c>
      <c r="M205" s="45">
        <f t="shared" si="3"/>
        <v>0</v>
      </c>
    </row>
    <row r="206" spans="7:13" ht="12.75" customHeight="1" x14ac:dyDescent="0.2">
      <c r="G206">
        <f>'Расчет материала'!L207</f>
        <v>0</v>
      </c>
      <c r="H206" s="45">
        <f>'Расчет материала'!N207</f>
        <v>0</v>
      </c>
      <c r="I206">
        <f>'Расчет материала'!O207</f>
        <v>0</v>
      </c>
      <c r="J206">
        <f>'Расчет материала'!Q207</f>
        <v>0</v>
      </c>
      <c r="K206">
        <f>'Расчет материала'!S207</f>
        <v>0</v>
      </c>
      <c r="L206">
        <f>'Расчет материала'!X207</f>
        <v>0</v>
      </c>
      <c r="M206" s="45">
        <f t="shared" si="3"/>
        <v>0</v>
      </c>
    </row>
    <row r="207" spans="7:13" ht="12.75" customHeight="1" x14ac:dyDescent="0.2">
      <c r="G207">
        <f>'Расчет материала'!L208</f>
        <v>0</v>
      </c>
      <c r="H207" s="45">
        <f>'Расчет материала'!N208</f>
        <v>0</v>
      </c>
      <c r="I207">
        <f>'Расчет материала'!O208</f>
        <v>0</v>
      </c>
      <c r="J207">
        <f>'Расчет материала'!Q208</f>
        <v>0</v>
      </c>
      <c r="K207">
        <f>'Расчет материала'!S208</f>
        <v>0</v>
      </c>
      <c r="L207">
        <f>'Расчет материала'!X208</f>
        <v>0</v>
      </c>
      <c r="M207" s="45">
        <f t="shared" si="3"/>
        <v>0</v>
      </c>
    </row>
    <row r="208" spans="7:13" ht="12.75" customHeight="1" x14ac:dyDescent="0.2">
      <c r="G208">
        <f>'Расчет материала'!L209</f>
        <v>0</v>
      </c>
      <c r="H208" s="45">
        <f>'Расчет материала'!N209</f>
        <v>0</v>
      </c>
      <c r="I208">
        <f>'Расчет материала'!O209</f>
        <v>0</v>
      </c>
      <c r="J208">
        <f>'Расчет материала'!Q209</f>
        <v>0</v>
      </c>
      <c r="K208">
        <f>'Расчет материала'!S209</f>
        <v>0</v>
      </c>
      <c r="L208">
        <f>'Расчет материала'!X209</f>
        <v>0</v>
      </c>
      <c r="M208" s="45">
        <f t="shared" si="3"/>
        <v>0</v>
      </c>
    </row>
    <row r="209" spans="7:13" ht="12.75" customHeight="1" x14ac:dyDescent="0.2">
      <c r="G209">
        <f>'Расчет материала'!L210</f>
        <v>0</v>
      </c>
      <c r="H209" s="45">
        <f>'Расчет материала'!N210</f>
        <v>0</v>
      </c>
      <c r="I209">
        <f>'Расчет материала'!O210</f>
        <v>0</v>
      </c>
      <c r="J209">
        <f>'Расчет материала'!Q210</f>
        <v>0</v>
      </c>
      <c r="K209">
        <f>'Расчет материала'!S210</f>
        <v>0</v>
      </c>
      <c r="L209">
        <f>'Расчет материала'!X210</f>
        <v>0</v>
      </c>
      <c r="M209" s="45">
        <f t="shared" si="3"/>
        <v>0</v>
      </c>
    </row>
    <row r="210" spans="7:13" ht="12.75" customHeight="1" x14ac:dyDescent="0.2">
      <c r="G210">
        <f>'Расчет материала'!L211</f>
        <v>0</v>
      </c>
      <c r="H210" s="45">
        <f>'Расчет материала'!N211</f>
        <v>0</v>
      </c>
      <c r="I210">
        <f>'Расчет материала'!O211</f>
        <v>0</v>
      </c>
      <c r="J210">
        <f>'Расчет материала'!Q211</f>
        <v>0</v>
      </c>
      <c r="K210">
        <f>'Расчет материала'!S211</f>
        <v>0</v>
      </c>
      <c r="L210">
        <f>'Расчет материала'!X211</f>
        <v>0</v>
      </c>
      <c r="M210" s="45">
        <f t="shared" si="3"/>
        <v>0</v>
      </c>
    </row>
    <row r="211" spans="7:13" ht="12.75" customHeight="1" x14ac:dyDescent="0.2">
      <c r="G211">
        <f>'Расчет материала'!L212</f>
        <v>0</v>
      </c>
      <c r="H211" s="45">
        <f>'Расчет материала'!N212</f>
        <v>0</v>
      </c>
      <c r="I211">
        <f>'Расчет материала'!O212</f>
        <v>0</v>
      </c>
      <c r="J211">
        <f>'Расчет материала'!Q212</f>
        <v>0</v>
      </c>
      <c r="K211">
        <f>'Расчет материала'!S212</f>
        <v>0</v>
      </c>
      <c r="L211">
        <f>'Расчет материала'!X212</f>
        <v>0</v>
      </c>
      <c r="M211" s="45">
        <f t="shared" si="3"/>
        <v>0</v>
      </c>
    </row>
    <row r="212" spans="7:13" ht="12.75" customHeight="1" x14ac:dyDescent="0.2">
      <c r="G212">
        <f>'Расчет материала'!L213</f>
        <v>0</v>
      </c>
      <c r="H212" s="45">
        <f>'Расчет материала'!N213</f>
        <v>0</v>
      </c>
      <c r="I212">
        <f>'Расчет материала'!O213</f>
        <v>0</v>
      </c>
      <c r="J212">
        <f>'Расчет материала'!Q213</f>
        <v>0</v>
      </c>
      <c r="K212">
        <f>'Расчет материала'!S213</f>
        <v>0</v>
      </c>
      <c r="L212">
        <f>'Расчет материала'!X213</f>
        <v>0</v>
      </c>
      <c r="M212" s="45">
        <f t="shared" si="3"/>
        <v>0</v>
      </c>
    </row>
    <row r="213" spans="7:13" ht="12.75" customHeight="1" x14ac:dyDescent="0.2">
      <c r="G213">
        <f>'Расчет материала'!L214</f>
        <v>0</v>
      </c>
      <c r="H213" s="45">
        <f>'Расчет материала'!N214</f>
        <v>0</v>
      </c>
      <c r="I213">
        <f>'Расчет материала'!O214</f>
        <v>0</v>
      </c>
      <c r="J213">
        <f>'Расчет материала'!Q214</f>
        <v>0</v>
      </c>
      <c r="K213">
        <f>'Расчет материала'!S214</f>
        <v>0</v>
      </c>
      <c r="L213">
        <f>'Расчет материала'!X214</f>
        <v>0</v>
      </c>
      <c r="M213" s="45">
        <f t="shared" si="3"/>
        <v>0</v>
      </c>
    </row>
    <row r="214" spans="7:13" ht="12.75" customHeight="1" x14ac:dyDescent="0.2">
      <c r="G214">
        <f>'Расчет материала'!L215</f>
        <v>0</v>
      </c>
      <c r="H214" s="45">
        <f>'Расчет материала'!N215</f>
        <v>0</v>
      </c>
      <c r="I214">
        <f>'Расчет материала'!O215</f>
        <v>0</v>
      </c>
      <c r="J214">
        <f>'Расчет материала'!Q215</f>
        <v>0</v>
      </c>
      <c r="K214">
        <f>'Расчет материала'!S215</f>
        <v>0</v>
      </c>
      <c r="L214">
        <f>'Расчет материала'!X215</f>
        <v>0</v>
      </c>
      <c r="M214" s="45">
        <f t="shared" si="3"/>
        <v>0</v>
      </c>
    </row>
    <row r="215" spans="7:13" ht="12.75" customHeight="1" x14ac:dyDescent="0.2">
      <c r="G215">
        <f>'Расчет материала'!L216</f>
        <v>0</v>
      </c>
      <c r="H215" s="45">
        <f>'Расчет материала'!N216</f>
        <v>0</v>
      </c>
      <c r="I215">
        <f>'Расчет материала'!O216</f>
        <v>0</v>
      </c>
      <c r="J215">
        <f>'Расчет материала'!Q216</f>
        <v>0</v>
      </c>
      <c r="K215">
        <f>'Расчет материала'!S216</f>
        <v>0</v>
      </c>
      <c r="L215">
        <f>'Расчет материала'!X216</f>
        <v>0</v>
      </c>
      <c r="M215" s="45">
        <f t="shared" si="3"/>
        <v>0</v>
      </c>
    </row>
    <row r="216" spans="7:13" ht="12.75" customHeight="1" x14ac:dyDescent="0.2">
      <c r="G216">
        <f>'Расчет материала'!L217</f>
        <v>0</v>
      </c>
      <c r="H216" s="45">
        <f>'Расчет материала'!N217</f>
        <v>0</v>
      </c>
      <c r="I216">
        <f>'Расчет материала'!O217</f>
        <v>0</v>
      </c>
      <c r="J216">
        <f>'Расчет материала'!Q217</f>
        <v>0</v>
      </c>
      <c r="K216">
        <f>'Расчет материала'!S217</f>
        <v>0</v>
      </c>
      <c r="L216">
        <f>'Расчет материала'!X217</f>
        <v>0</v>
      </c>
      <c r="M216" s="45">
        <f t="shared" si="3"/>
        <v>0</v>
      </c>
    </row>
    <row r="217" spans="7:13" ht="12.75" customHeight="1" x14ac:dyDescent="0.2">
      <c r="G217">
        <f>'Расчет материала'!L218</f>
        <v>0</v>
      </c>
      <c r="H217" s="45">
        <f>'Расчет материала'!N218</f>
        <v>0</v>
      </c>
      <c r="I217">
        <f>'Расчет материала'!O218</f>
        <v>0</v>
      </c>
      <c r="J217">
        <f>'Расчет материала'!Q218</f>
        <v>0</v>
      </c>
      <c r="K217">
        <f>'Расчет материала'!S218</f>
        <v>0</v>
      </c>
      <c r="L217">
        <f>'Расчет материала'!X218</f>
        <v>0</v>
      </c>
      <c r="M217" s="45">
        <f t="shared" si="3"/>
        <v>0</v>
      </c>
    </row>
    <row r="218" spans="7:13" ht="12.75" customHeight="1" x14ac:dyDescent="0.2">
      <c r="G218">
        <f>'Расчет материала'!L219</f>
        <v>0</v>
      </c>
      <c r="H218" s="45">
        <f>'Расчет материала'!N219</f>
        <v>0</v>
      </c>
      <c r="I218">
        <f>'Расчет материала'!O219</f>
        <v>0</v>
      </c>
      <c r="J218">
        <f>'Расчет материала'!Q219</f>
        <v>0</v>
      </c>
      <c r="K218">
        <f>'Расчет материала'!S219</f>
        <v>0</v>
      </c>
      <c r="L218">
        <f>'Расчет материала'!X219</f>
        <v>0</v>
      </c>
      <c r="M218" s="45">
        <f t="shared" si="3"/>
        <v>0</v>
      </c>
    </row>
    <row r="219" spans="7:13" ht="12.75" customHeight="1" x14ac:dyDescent="0.2">
      <c r="G219">
        <f>'Расчет материала'!L220</f>
        <v>0</v>
      </c>
      <c r="H219" s="45">
        <f>'Расчет материала'!N220</f>
        <v>0</v>
      </c>
      <c r="I219">
        <f>'Расчет материала'!O220</f>
        <v>0</v>
      </c>
      <c r="J219">
        <f>'Расчет материала'!Q220</f>
        <v>0</v>
      </c>
      <c r="K219">
        <f>'Расчет материала'!S220</f>
        <v>0</v>
      </c>
      <c r="L219">
        <f>'Расчет материала'!X220</f>
        <v>0</v>
      </c>
      <c r="M219" s="45">
        <f t="shared" si="3"/>
        <v>0</v>
      </c>
    </row>
    <row r="220" spans="7:13" ht="12.75" customHeight="1" x14ac:dyDescent="0.2">
      <c r="G220">
        <f>'Расчет материала'!L221</f>
        <v>0</v>
      </c>
      <c r="H220" s="45">
        <f>'Расчет материала'!N221</f>
        <v>0</v>
      </c>
      <c r="I220">
        <f>'Расчет материала'!O221</f>
        <v>0</v>
      </c>
      <c r="J220">
        <f>'Расчет материала'!Q221</f>
        <v>0</v>
      </c>
      <c r="K220">
        <f>'Расчет материала'!S221</f>
        <v>0</v>
      </c>
      <c r="L220">
        <f>'Расчет материала'!X221</f>
        <v>0</v>
      </c>
      <c r="M220" s="45">
        <f t="shared" si="3"/>
        <v>0</v>
      </c>
    </row>
    <row r="221" spans="7:13" ht="12.75" customHeight="1" x14ac:dyDescent="0.2">
      <c r="G221">
        <f>'Расчет материала'!L222</f>
        <v>0</v>
      </c>
      <c r="H221" s="45">
        <f>'Расчет материала'!N222</f>
        <v>0</v>
      </c>
      <c r="I221">
        <f>'Расчет материала'!O222</f>
        <v>0</v>
      </c>
      <c r="J221">
        <f>'Расчет материала'!Q222</f>
        <v>0</v>
      </c>
      <c r="K221">
        <f>'Расчет материала'!S222</f>
        <v>0</v>
      </c>
      <c r="L221">
        <f>'Расчет материала'!X222</f>
        <v>0</v>
      </c>
      <c r="M221" s="45">
        <f t="shared" si="3"/>
        <v>0</v>
      </c>
    </row>
    <row r="222" spans="7:13" ht="12.75" customHeight="1" x14ac:dyDescent="0.2">
      <c r="G222">
        <f>'Расчет материала'!L223</f>
        <v>0</v>
      </c>
      <c r="H222" s="45">
        <f>'Расчет материала'!N223</f>
        <v>0</v>
      </c>
      <c r="I222">
        <f>'Расчет материала'!O223</f>
        <v>0</v>
      </c>
      <c r="J222">
        <f>'Расчет материала'!Q223</f>
        <v>0</v>
      </c>
      <c r="K222">
        <f>'Расчет материала'!S223</f>
        <v>0</v>
      </c>
      <c r="L222">
        <f>'Расчет материала'!X223</f>
        <v>0</v>
      </c>
      <c r="M222" s="45">
        <f t="shared" si="3"/>
        <v>0</v>
      </c>
    </row>
    <row r="223" spans="7:13" ht="12.75" customHeight="1" x14ac:dyDescent="0.2">
      <c r="G223">
        <f>'Расчет материала'!L224</f>
        <v>0</v>
      </c>
      <c r="H223" s="45">
        <f>'Расчет материала'!N224</f>
        <v>0</v>
      </c>
      <c r="I223">
        <f>'Расчет материала'!O224</f>
        <v>0</v>
      </c>
      <c r="J223">
        <f>'Расчет материала'!Q224</f>
        <v>0</v>
      </c>
      <c r="K223">
        <f>'Расчет материала'!S224</f>
        <v>0</v>
      </c>
      <c r="L223">
        <f>'Расчет материала'!X224</f>
        <v>0</v>
      </c>
      <c r="M223" s="45">
        <f t="shared" si="3"/>
        <v>0</v>
      </c>
    </row>
    <row r="224" spans="7:13" ht="12.75" customHeight="1" x14ac:dyDescent="0.2">
      <c r="G224">
        <f>'Расчет материала'!L225</f>
        <v>0</v>
      </c>
      <c r="H224" s="45">
        <f>'Расчет материала'!N225</f>
        <v>0</v>
      </c>
      <c r="I224">
        <f>'Расчет материала'!O225</f>
        <v>0</v>
      </c>
      <c r="J224">
        <f>'Расчет материала'!Q225</f>
        <v>0</v>
      </c>
      <c r="K224">
        <f>'Расчет материала'!S225</f>
        <v>0</v>
      </c>
      <c r="L224">
        <f>'Расчет материала'!X225</f>
        <v>0</v>
      </c>
      <c r="M224" s="45">
        <f t="shared" si="3"/>
        <v>0</v>
      </c>
    </row>
    <row r="225" spans="7:13" ht="12.75" customHeight="1" x14ac:dyDescent="0.2">
      <c r="G225">
        <f>'Расчет материала'!L226</f>
        <v>0</v>
      </c>
      <c r="H225" s="45">
        <f>'Расчет материала'!N226</f>
        <v>0</v>
      </c>
      <c r="I225">
        <f>'Расчет материала'!O226</f>
        <v>0</v>
      </c>
      <c r="J225">
        <f>'Расчет материала'!Q226</f>
        <v>0</v>
      </c>
      <c r="K225">
        <f>'Расчет материала'!S226</f>
        <v>0</v>
      </c>
      <c r="L225">
        <f>'Расчет материала'!X226</f>
        <v>0</v>
      </c>
      <c r="M225" s="45">
        <f t="shared" si="3"/>
        <v>0</v>
      </c>
    </row>
    <row r="226" spans="7:13" ht="12.75" customHeight="1" x14ac:dyDescent="0.2">
      <c r="G226">
        <f>'Расчет материала'!L227</f>
        <v>0</v>
      </c>
      <c r="H226" s="45">
        <f>'Расчет материала'!N227</f>
        <v>0</v>
      </c>
      <c r="I226">
        <f>'Расчет материала'!O227</f>
        <v>0</v>
      </c>
      <c r="J226">
        <f>'Расчет материала'!Q227</f>
        <v>0</v>
      </c>
      <c r="K226">
        <f>'Расчет материала'!S227</f>
        <v>0</v>
      </c>
      <c r="L226">
        <f>'Расчет материала'!X227</f>
        <v>0</v>
      </c>
      <c r="M226" s="45">
        <f t="shared" si="3"/>
        <v>0</v>
      </c>
    </row>
    <row r="227" spans="7:13" ht="12.75" customHeight="1" x14ac:dyDescent="0.2">
      <c r="G227">
        <f>'Расчет материала'!L228</f>
        <v>0</v>
      </c>
      <c r="H227" s="45">
        <f>'Расчет материала'!N228</f>
        <v>0</v>
      </c>
      <c r="I227">
        <f>'Расчет материала'!O228</f>
        <v>0</v>
      </c>
      <c r="J227">
        <f>'Расчет материала'!Q228</f>
        <v>0</v>
      </c>
      <c r="K227">
        <f>'Расчет материала'!S228</f>
        <v>0</v>
      </c>
      <c r="L227">
        <f>'Расчет материала'!X228</f>
        <v>0</v>
      </c>
      <c r="M227" s="45">
        <f t="shared" si="3"/>
        <v>0</v>
      </c>
    </row>
    <row r="228" spans="7:13" ht="12.75" customHeight="1" x14ac:dyDescent="0.2">
      <c r="G228">
        <f>'Расчет материала'!L229</f>
        <v>0</v>
      </c>
      <c r="H228" s="45">
        <f>'Расчет материала'!N229</f>
        <v>0</v>
      </c>
      <c r="I228">
        <f>'Расчет материала'!O229</f>
        <v>0</v>
      </c>
      <c r="J228">
        <f>'Расчет материала'!Q229</f>
        <v>0</v>
      </c>
      <c r="K228">
        <f>'Расчет материала'!S229</f>
        <v>0</v>
      </c>
      <c r="L228">
        <f>'Расчет материала'!X229</f>
        <v>0</v>
      </c>
      <c r="M228" s="45">
        <f t="shared" si="3"/>
        <v>0</v>
      </c>
    </row>
    <row r="229" spans="7:13" ht="12.75" customHeight="1" x14ac:dyDescent="0.2">
      <c r="G229">
        <f>'Расчет материала'!L230</f>
        <v>0</v>
      </c>
      <c r="H229" s="45">
        <f>'Расчет материала'!N230</f>
        <v>0</v>
      </c>
      <c r="I229">
        <f>'Расчет материала'!O230</f>
        <v>0</v>
      </c>
      <c r="J229">
        <f>'Расчет материала'!Q230</f>
        <v>0</v>
      </c>
      <c r="K229">
        <f>'Расчет материала'!S230</f>
        <v>0</v>
      </c>
      <c r="L229">
        <f>'Расчет материала'!X230</f>
        <v>0</v>
      </c>
      <c r="M229" s="45">
        <f t="shared" si="3"/>
        <v>0</v>
      </c>
    </row>
    <row r="230" spans="7:13" ht="12.75" customHeight="1" x14ac:dyDescent="0.2">
      <c r="G230">
        <f>'Расчет материала'!L231</f>
        <v>0</v>
      </c>
      <c r="H230" s="45">
        <f>'Расчет материала'!N231</f>
        <v>0</v>
      </c>
      <c r="I230">
        <f>'Расчет материала'!O231</f>
        <v>0</v>
      </c>
      <c r="J230">
        <f>'Расчет материала'!Q231</f>
        <v>0</v>
      </c>
      <c r="K230">
        <f>'Расчет материала'!S231</f>
        <v>0</v>
      </c>
      <c r="L230">
        <f>'Расчет материала'!X231</f>
        <v>0</v>
      </c>
      <c r="M230" s="45">
        <f t="shared" si="3"/>
        <v>0</v>
      </c>
    </row>
    <row r="231" spans="7:13" ht="12.75" customHeight="1" x14ac:dyDescent="0.2">
      <c r="G231">
        <f>'Расчет материала'!L232</f>
        <v>0</v>
      </c>
      <c r="H231" s="45">
        <f>'Расчет материала'!N232</f>
        <v>0</v>
      </c>
      <c r="I231">
        <f>'Расчет материала'!O232</f>
        <v>0</v>
      </c>
      <c r="J231">
        <f>'Расчет материала'!Q232</f>
        <v>0</v>
      </c>
      <c r="K231">
        <f>'Расчет материала'!S232</f>
        <v>0</v>
      </c>
      <c r="L231">
        <f>'Расчет материала'!X232</f>
        <v>0</v>
      </c>
      <c r="M231" s="45">
        <f t="shared" si="3"/>
        <v>0</v>
      </c>
    </row>
    <row r="232" spans="7:13" ht="12.75" customHeight="1" x14ac:dyDescent="0.2">
      <c r="G232">
        <f>'Расчет материала'!L233</f>
        <v>0</v>
      </c>
      <c r="H232" s="45">
        <f>'Расчет материала'!N233</f>
        <v>0</v>
      </c>
      <c r="I232">
        <f>'Расчет материала'!O233</f>
        <v>0</v>
      </c>
      <c r="J232">
        <f>'Расчет материала'!Q233</f>
        <v>0</v>
      </c>
      <c r="K232">
        <f>'Расчет материала'!S233</f>
        <v>0</v>
      </c>
      <c r="L232">
        <f>'Расчет материала'!X233</f>
        <v>0</v>
      </c>
      <c r="M232" s="45">
        <f t="shared" si="3"/>
        <v>0</v>
      </c>
    </row>
    <row r="233" spans="7:13" ht="12.75" customHeight="1" x14ac:dyDescent="0.2">
      <c r="G233">
        <f>'Расчет материала'!L234</f>
        <v>0</v>
      </c>
      <c r="H233" s="45">
        <f>'Расчет материала'!N234</f>
        <v>0</v>
      </c>
      <c r="I233">
        <f>'Расчет материала'!O234</f>
        <v>0</v>
      </c>
      <c r="J233">
        <f>'Расчет материала'!Q234</f>
        <v>0</v>
      </c>
      <c r="K233">
        <f>'Расчет материала'!S234</f>
        <v>0</v>
      </c>
      <c r="L233">
        <f>'Расчет материала'!X234</f>
        <v>0</v>
      </c>
      <c r="M233" s="45">
        <f t="shared" si="3"/>
        <v>0</v>
      </c>
    </row>
    <row r="234" spans="7:13" ht="12.75" customHeight="1" x14ac:dyDescent="0.2">
      <c r="G234">
        <f>'Расчет материала'!L235</f>
        <v>0</v>
      </c>
      <c r="H234" s="45">
        <f>'Расчет материала'!N235</f>
        <v>0</v>
      </c>
      <c r="I234">
        <f>'Расчет материала'!O235</f>
        <v>0</v>
      </c>
      <c r="J234">
        <f>'Расчет материала'!Q235</f>
        <v>0</v>
      </c>
      <c r="K234">
        <f>'Расчет материала'!S235</f>
        <v>0</v>
      </c>
      <c r="L234">
        <f>'Расчет материала'!X235</f>
        <v>0</v>
      </c>
      <c r="M234" s="45">
        <f t="shared" si="3"/>
        <v>0</v>
      </c>
    </row>
    <row r="235" spans="7:13" ht="12.75" customHeight="1" x14ac:dyDescent="0.2">
      <c r="G235">
        <f>'Расчет материала'!L236</f>
        <v>0</v>
      </c>
      <c r="H235" s="45">
        <f>'Расчет материала'!N236</f>
        <v>0</v>
      </c>
      <c r="I235">
        <f>'Расчет материала'!O236</f>
        <v>0</v>
      </c>
      <c r="J235">
        <f>'Расчет материала'!Q236</f>
        <v>0</v>
      </c>
      <c r="K235">
        <f>'Расчет материала'!S236</f>
        <v>0</v>
      </c>
      <c r="L235">
        <f>'Расчет материала'!X236</f>
        <v>0</v>
      </c>
      <c r="M235" s="45">
        <f t="shared" si="3"/>
        <v>0</v>
      </c>
    </row>
    <row r="236" spans="7:13" ht="12.75" customHeight="1" x14ac:dyDescent="0.2">
      <c r="G236">
        <f>'Расчет материала'!L237</f>
        <v>0</v>
      </c>
      <c r="H236" s="45">
        <f>'Расчет материала'!N237</f>
        <v>0</v>
      </c>
      <c r="I236">
        <f>'Расчет материала'!O237</f>
        <v>0</v>
      </c>
      <c r="J236">
        <f>'Расчет материала'!Q237</f>
        <v>0</v>
      </c>
      <c r="K236">
        <f>'Расчет материала'!S237</f>
        <v>0</v>
      </c>
      <c r="L236">
        <f>'Расчет материала'!X237</f>
        <v>0</v>
      </c>
      <c r="M236" s="45">
        <f t="shared" si="3"/>
        <v>0</v>
      </c>
    </row>
    <row r="237" spans="7:13" ht="12.75" customHeight="1" x14ac:dyDescent="0.2">
      <c r="G237">
        <f>'Расчет материала'!L238</f>
        <v>0</v>
      </c>
      <c r="H237" s="45">
        <f>'Расчет материала'!N238</f>
        <v>0</v>
      </c>
      <c r="I237">
        <f>'Расчет материала'!O238</f>
        <v>0</v>
      </c>
      <c r="J237">
        <f>'Расчет материала'!Q238</f>
        <v>0</v>
      </c>
      <c r="K237">
        <f>'Расчет материала'!S238</f>
        <v>0</v>
      </c>
      <c r="L237">
        <f>'Расчет материала'!X238</f>
        <v>0</v>
      </c>
      <c r="M237" s="45">
        <f t="shared" si="3"/>
        <v>0</v>
      </c>
    </row>
    <row r="238" spans="7:13" ht="12.75" customHeight="1" x14ac:dyDescent="0.2">
      <c r="G238">
        <f>'Расчет материала'!L239</f>
        <v>0</v>
      </c>
      <c r="H238" s="45">
        <f>'Расчет материала'!N239</f>
        <v>0</v>
      </c>
      <c r="I238">
        <f>'Расчет материала'!O239</f>
        <v>0</v>
      </c>
      <c r="J238">
        <f>'Расчет материала'!Q239</f>
        <v>0</v>
      </c>
      <c r="K238">
        <f>'Расчет материала'!S239</f>
        <v>0</v>
      </c>
      <c r="L238">
        <f>'Расчет материала'!X239</f>
        <v>0</v>
      </c>
      <c r="M238" s="45">
        <f t="shared" si="3"/>
        <v>0</v>
      </c>
    </row>
    <row r="239" spans="7:13" ht="12.75" customHeight="1" x14ac:dyDescent="0.2">
      <c r="G239">
        <f>'Расчет материала'!L240</f>
        <v>0</v>
      </c>
      <c r="H239" s="45">
        <f>'Расчет материала'!N240</f>
        <v>0</v>
      </c>
      <c r="I239">
        <f>'Расчет материала'!O240</f>
        <v>0</v>
      </c>
      <c r="J239">
        <f>'Расчет материала'!Q240</f>
        <v>0</v>
      </c>
      <c r="K239">
        <f>'Расчет материала'!S240</f>
        <v>0</v>
      </c>
      <c r="L239">
        <f>'Расчет материала'!X240</f>
        <v>0</v>
      </c>
      <c r="M239" s="45">
        <f t="shared" si="3"/>
        <v>0</v>
      </c>
    </row>
    <row r="240" spans="7:13" ht="12.75" customHeight="1" x14ac:dyDescent="0.2">
      <c r="G240">
        <f>'Расчет материала'!L241</f>
        <v>0</v>
      </c>
      <c r="H240" s="45">
        <f>'Расчет материала'!N241</f>
        <v>0</v>
      </c>
      <c r="I240">
        <f>'Расчет материала'!O241</f>
        <v>0</v>
      </c>
      <c r="J240">
        <f>'Расчет материала'!Q241</f>
        <v>0</v>
      </c>
      <c r="K240">
        <f>'Расчет материала'!S241</f>
        <v>0</v>
      </c>
      <c r="L240">
        <f>'Расчет материала'!X241</f>
        <v>0</v>
      </c>
      <c r="M240" s="45">
        <f t="shared" si="3"/>
        <v>0</v>
      </c>
    </row>
    <row r="241" spans="7:13" ht="12.75" customHeight="1" x14ac:dyDescent="0.2">
      <c r="G241">
        <f>'Расчет материала'!L242</f>
        <v>0</v>
      </c>
      <c r="H241" s="45">
        <f>'Расчет материала'!N242</f>
        <v>0</v>
      </c>
      <c r="I241">
        <f>'Расчет материала'!O242</f>
        <v>0</v>
      </c>
      <c r="J241">
        <f>'Расчет материала'!Q242</f>
        <v>0</v>
      </c>
      <c r="K241">
        <f>'Расчет материала'!S242</f>
        <v>0</v>
      </c>
      <c r="L241">
        <f>'Расчет материала'!X242</f>
        <v>0</v>
      </c>
      <c r="M241" s="45">
        <f t="shared" si="3"/>
        <v>0</v>
      </c>
    </row>
    <row r="242" spans="7:13" ht="12.75" customHeight="1" x14ac:dyDescent="0.2">
      <c r="G242">
        <f>'Расчет материала'!L243</f>
        <v>0</v>
      </c>
      <c r="H242" s="45">
        <f>'Расчет материала'!N243</f>
        <v>0</v>
      </c>
      <c r="I242">
        <f>'Расчет материала'!O243</f>
        <v>0</v>
      </c>
      <c r="J242">
        <f>'Расчет материала'!Q243</f>
        <v>0</v>
      </c>
      <c r="K242">
        <f>'Расчет материала'!S243</f>
        <v>0</v>
      </c>
      <c r="L242">
        <f>'Расчет материала'!X243</f>
        <v>0</v>
      </c>
      <c r="M242" s="45">
        <f t="shared" si="3"/>
        <v>0</v>
      </c>
    </row>
    <row r="243" spans="7:13" ht="12.75" customHeight="1" x14ac:dyDescent="0.2">
      <c r="G243">
        <f>'Расчет материала'!L244</f>
        <v>0</v>
      </c>
      <c r="H243" s="45">
        <f>'Расчет материала'!N244</f>
        <v>0</v>
      </c>
      <c r="I243">
        <f>'Расчет материала'!O244</f>
        <v>0</v>
      </c>
      <c r="J243">
        <f>'Расчет материала'!Q244</f>
        <v>0</v>
      </c>
      <c r="K243">
        <f>'Расчет материала'!S244</f>
        <v>0</v>
      </c>
      <c r="L243">
        <f>'Расчет материала'!X244</f>
        <v>0</v>
      </c>
      <c r="M243" s="45">
        <f t="shared" si="3"/>
        <v>0</v>
      </c>
    </row>
    <row r="244" spans="7:13" ht="12.75" customHeight="1" x14ac:dyDescent="0.2">
      <c r="G244">
        <f>'Расчет материала'!L245</f>
        <v>0</v>
      </c>
      <c r="H244" s="45">
        <f>'Расчет материала'!N245</f>
        <v>0</v>
      </c>
      <c r="I244">
        <f>'Расчет материала'!O245</f>
        <v>0</v>
      </c>
      <c r="J244">
        <f>'Расчет материала'!Q245</f>
        <v>0</v>
      </c>
      <c r="K244">
        <f>'Расчет материала'!S245</f>
        <v>0</v>
      </c>
      <c r="L244">
        <f>'Расчет материала'!X245</f>
        <v>0</v>
      </c>
      <c r="M244" s="45">
        <f t="shared" si="3"/>
        <v>0</v>
      </c>
    </row>
    <row r="245" spans="7:13" ht="12.75" customHeight="1" x14ac:dyDescent="0.2">
      <c r="G245">
        <f>'Расчет материала'!L246</f>
        <v>0</v>
      </c>
      <c r="H245" s="45">
        <f>'Расчет материала'!N246</f>
        <v>0</v>
      </c>
      <c r="I245">
        <f>'Расчет материала'!O246</f>
        <v>0</v>
      </c>
      <c r="J245">
        <f>'Расчет материала'!Q246</f>
        <v>0</v>
      </c>
      <c r="K245">
        <f>'Расчет материала'!S246</f>
        <v>0</v>
      </c>
      <c r="L245">
        <f>'Расчет материала'!X246</f>
        <v>0</v>
      </c>
      <c r="M245" s="45">
        <f t="shared" si="3"/>
        <v>0</v>
      </c>
    </row>
    <row r="246" spans="7:13" ht="12.75" customHeight="1" x14ac:dyDescent="0.2">
      <c r="G246">
        <f>'Расчет материала'!L247</f>
        <v>0</v>
      </c>
      <c r="H246" s="45">
        <f>'Расчет материала'!N247</f>
        <v>0</v>
      </c>
      <c r="I246">
        <f>'Расчет материала'!O247</f>
        <v>0</v>
      </c>
      <c r="J246">
        <f>'Расчет материала'!Q247</f>
        <v>0</v>
      </c>
      <c r="K246">
        <f>'Расчет материала'!S247</f>
        <v>0</v>
      </c>
      <c r="L246">
        <f>'Расчет материала'!X247</f>
        <v>0</v>
      </c>
      <c r="M246" s="45">
        <f t="shared" si="3"/>
        <v>0</v>
      </c>
    </row>
    <row r="247" spans="7:13" ht="12.75" customHeight="1" x14ac:dyDescent="0.2">
      <c r="G247">
        <f>'Расчет материала'!L248</f>
        <v>0</v>
      </c>
      <c r="H247" s="45">
        <f>'Расчет материала'!N248</f>
        <v>0</v>
      </c>
      <c r="I247">
        <f>'Расчет материала'!O248</f>
        <v>0</v>
      </c>
      <c r="J247">
        <f>'Расчет материала'!Q248</f>
        <v>0</v>
      </c>
      <c r="K247">
        <f>'Расчет материала'!S248</f>
        <v>0</v>
      </c>
      <c r="L247">
        <f>'Расчет материала'!X248</f>
        <v>0</v>
      </c>
      <c r="M247" s="45">
        <f t="shared" si="3"/>
        <v>0</v>
      </c>
    </row>
    <row r="248" spans="7:13" ht="12.75" customHeight="1" x14ac:dyDescent="0.2">
      <c r="G248">
        <f>'Расчет материала'!L249</f>
        <v>0</v>
      </c>
      <c r="H248" s="45">
        <f>'Расчет материала'!N249</f>
        <v>0</v>
      </c>
      <c r="I248">
        <f>'Расчет материала'!O249</f>
        <v>0</v>
      </c>
      <c r="J248">
        <f>'Расчет материала'!Q249</f>
        <v>0</v>
      </c>
      <c r="K248">
        <f>'Расчет материала'!S249</f>
        <v>0</v>
      </c>
      <c r="L248">
        <f>'Расчет материала'!X249</f>
        <v>0</v>
      </c>
      <c r="M248" s="45">
        <f t="shared" si="3"/>
        <v>0</v>
      </c>
    </row>
    <row r="249" spans="7:13" ht="12.75" customHeight="1" x14ac:dyDescent="0.2">
      <c r="G249">
        <f>'Расчет материала'!L250</f>
        <v>0</v>
      </c>
      <c r="H249" s="45">
        <f>'Расчет материала'!N250</f>
        <v>0</v>
      </c>
      <c r="I249">
        <f>'Расчет материала'!O250</f>
        <v>0</v>
      </c>
      <c r="J249">
        <f>'Расчет материала'!Q250</f>
        <v>0</v>
      </c>
      <c r="K249">
        <f>'Расчет материала'!S250</f>
        <v>0</v>
      </c>
      <c r="L249">
        <f>'Расчет материала'!X250</f>
        <v>0</v>
      </c>
      <c r="M249" s="45">
        <f t="shared" si="3"/>
        <v>0</v>
      </c>
    </row>
    <row r="250" spans="7:13" ht="12.75" customHeight="1" x14ac:dyDescent="0.2">
      <c r="G250">
        <f>'Расчет материала'!L251</f>
        <v>0</v>
      </c>
      <c r="H250" s="45">
        <f>'Расчет материала'!N251</f>
        <v>0</v>
      </c>
      <c r="I250">
        <f>'Расчет материала'!O251</f>
        <v>0</v>
      </c>
      <c r="J250">
        <f>'Расчет материала'!Q251</f>
        <v>0</v>
      </c>
      <c r="K250">
        <f>'Расчет материала'!S251</f>
        <v>0</v>
      </c>
      <c r="L250">
        <f>'Расчет материала'!X251</f>
        <v>0</v>
      </c>
      <c r="M250" s="45">
        <f t="shared" si="3"/>
        <v>0</v>
      </c>
    </row>
    <row r="251" spans="7:13" ht="12.75" customHeight="1" x14ac:dyDescent="0.2">
      <c r="G251">
        <f>'Расчет материала'!L252</f>
        <v>0</v>
      </c>
      <c r="H251" s="45">
        <f>'Расчет материала'!N252</f>
        <v>0</v>
      </c>
      <c r="I251">
        <f>'Расчет материала'!O252</f>
        <v>0</v>
      </c>
      <c r="J251">
        <f>'Расчет материала'!Q252</f>
        <v>0</v>
      </c>
      <c r="K251">
        <f>'Расчет материала'!S252</f>
        <v>0</v>
      </c>
      <c r="L251">
        <f>'Расчет материала'!X252</f>
        <v>0</v>
      </c>
      <c r="M251" s="45">
        <f t="shared" si="3"/>
        <v>0</v>
      </c>
    </row>
    <row r="252" spans="7:13" ht="12.75" customHeight="1" x14ac:dyDescent="0.2">
      <c r="G252">
        <f>'Расчет материала'!L253</f>
        <v>0</v>
      </c>
      <c r="H252" s="45">
        <f>'Расчет материала'!N253</f>
        <v>0</v>
      </c>
      <c r="I252">
        <f>'Расчет материала'!O253</f>
        <v>0</v>
      </c>
      <c r="J252">
        <f>'Расчет материала'!Q253</f>
        <v>0</v>
      </c>
      <c r="K252">
        <f>'Расчет материала'!S253</f>
        <v>0</v>
      </c>
      <c r="L252">
        <f>'Расчет материала'!X253</f>
        <v>0</v>
      </c>
      <c r="M252" s="45">
        <f t="shared" si="3"/>
        <v>0</v>
      </c>
    </row>
  </sheetData>
  <conditionalFormatting sqref="M6">
    <cfRule type="duplicateValues" dxfId="0" priority="1"/>
  </conditionalFormatting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141DAD-F8A5-4A01-A146-F3791F5F86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Расчет материала</vt:lpstr>
      <vt:lpstr>Заказ материала</vt:lpstr>
      <vt:lpstr>Сопроводительный паспорт</vt:lpstr>
      <vt:lpstr>Служебная</vt:lpstr>
      <vt:lpstr>Материал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Чуйкина</dc:creator>
  <cp:lastModifiedBy>TECHNOLOG</cp:lastModifiedBy>
  <cp:lastPrinted>2019-10-26T19:55:08Z</cp:lastPrinted>
  <dcterms:created xsi:type="dcterms:W3CDTF">2019-10-23T16:08:10Z</dcterms:created>
  <dcterms:modified xsi:type="dcterms:W3CDTF">2019-10-28T06:51:17Z</dcterms:modified>
</cp:coreProperties>
</file>