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1C6CC71B-E0A3-47EA-BF41-4385006FC7B2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Справочник" sheetId="1" r:id="rId1"/>
    <sheet name="Движение" sheetId="2" r:id="rId2"/>
    <sheet name="Сводная" sheetId="9" r:id="rId3"/>
    <sheet name="Накладная" sheetId="12" r:id="rId4"/>
  </sheets>
  <externalReferences>
    <externalReference r:id="rId5"/>
  </externalReferences>
  <definedNames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Накладная!$A$18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81029"/>
  <pivotCaches>
    <pivotCache cacheId="0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2" l="1"/>
  <c r="L18" i="2"/>
  <c r="M18" i="2" s="1"/>
  <c r="F18" i="2"/>
  <c r="I18" i="2"/>
  <c r="F17" i="2" l="1"/>
  <c r="I17" i="2"/>
  <c r="M17" i="2"/>
  <c r="L16" i="2" l="1"/>
  <c r="M16" i="2" s="1"/>
  <c r="L15" i="2"/>
  <c r="L14" i="2"/>
  <c r="L13" i="2"/>
  <c r="L12" i="2"/>
  <c r="L11" i="2"/>
  <c r="L10" i="2"/>
  <c r="L9" i="2"/>
  <c r="L8" i="2"/>
  <c r="L7" i="2"/>
  <c r="L6" i="2"/>
  <c r="L5" i="2"/>
  <c r="L4" i="2"/>
  <c r="L3" i="2"/>
  <c r="F3" i="2"/>
  <c r="G23" i="12" a="1"/>
  <c r="G23" i="12" s="1"/>
  <c r="H23" i="12" s="1"/>
  <c r="G24" i="12" a="1"/>
  <c r="G24" i="12" s="1"/>
  <c r="H24" i="12" s="1"/>
  <c r="G25" i="12" a="1"/>
  <c r="G25" i="12" s="1"/>
  <c r="H25" i="12" s="1"/>
  <c r="G26" i="12" a="1"/>
  <c r="G26" i="12" s="1"/>
  <c r="H26" i="12" s="1"/>
  <c r="G27" i="12" a="1"/>
  <c r="G27" i="12" s="1"/>
  <c r="H27" i="12" s="1"/>
  <c r="G28" i="12" a="1"/>
  <c r="G28" i="12" s="1"/>
  <c r="H28" i="12" s="1"/>
  <c r="A23" i="12" a="1"/>
  <c r="A23" i="12" s="1"/>
  <c r="A24" i="12" a="1"/>
  <c r="A24" i="12" s="1"/>
  <c r="A25" i="12" a="1"/>
  <c r="A25" i="12" s="1"/>
  <c r="A26" i="12" a="1"/>
  <c r="A26" i="12" s="1"/>
  <c r="A27" i="12" a="1"/>
  <c r="A27" i="12" s="1"/>
  <c r="A28" i="12" a="1"/>
  <c r="A28" i="12" s="1"/>
  <c r="F16" i="2"/>
  <c r="I16" i="2"/>
  <c r="F15" i="2"/>
  <c r="I15" i="2"/>
  <c r="M15" i="2"/>
  <c r="G19" i="12" a="1"/>
  <c r="G19" i="12" s="1"/>
  <c r="H19" i="12" s="1"/>
  <c r="G20" i="12" a="1"/>
  <c r="G20" i="12" s="1"/>
  <c r="H20" i="12" s="1"/>
  <c r="G21" i="12" a="1"/>
  <c r="G21" i="12" s="1"/>
  <c r="H21" i="12" s="1"/>
  <c r="G22" i="12" a="1"/>
  <c r="G22" i="12" s="1"/>
  <c r="H22" i="12" s="1"/>
  <c r="A19" i="12" a="1"/>
  <c r="A19" i="12" s="1"/>
  <c r="A20" i="12" a="1"/>
  <c r="A20" i="12" s="1"/>
  <c r="A21" i="12" a="1"/>
  <c r="A21" i="12" s="1"/>
  <c r="A22" i="12" a="1"/>
  <c r="A22" i="12" s="1"/>
  <c r="A18" i="12" a="1"/>
  <c r="A18" i="12" s="1"/>
  <c r="G18" i="12" a="1"/>
  <c r="G18" i="12" s="1"/>
  <c r="H18" i="12" s="1"/>
  <c r="N18" i="12" l="1"/>
  <c r="F13" i="2" l="1"/>
  <c r="F14" i="2"/>
  <c r="I14" i="2"/>
  <c r="M14" i="2"/>
  <c r="I13" i="2"/>
  <c r="M13" i="2"/>
  <c r="F9" i="2"/>
  <c r="F10" i="2"/>
  <c r="F11" i="2"/>
  <c r="F12" i="2"/>
  <c r="I12" i="2"/>
  <c r="M12" i="2"/>
  <c r="F4" i="2"/>
  <c r="I11" i="2"/>
  <c r="M11" i="2"/>
  <c r="I10" i="2"/>
  <c r="M10" i="2"/>
  <c r="C30" i="12" l="1"/>
  <c r="I3" i="2" l="1"/>
  <c r="I4" i="2" l="1"/>
  <c r="I5" i="2"/>
  <c r="I6" i="2"/>
  <c r="I7" i="2"/>
  <c r="I8" i="2"/>
  <c r="I9" i="2"/>
  <c r="M3" i="2" l="1"/>
  <c r="F5" i="2"/>
  <c r="M4" i="2"/>
  <c r="M5" i="2"/>
  <c r="M6" i="2"/>
  <c r="M7" i="2"/>
  <c r="M8" i="2"/>
  <c r="M9" i="2"/>
  <c r="F6" i="2"/>
  <c r="F7" i="2"/>
  <c r="F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<sst xmlns="http://schemas.openxmlformats.org/spreadsheetml/2006/main" count="389" uniqueCount="246">
  <si>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</si>
  <si>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</si>
  <si>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</si>
  <si>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</si>
  <si>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</si>
  <si>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</si>
  <si>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</si>
  <si>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</si>
  <si>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</si>
  <si>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</si>
  <si>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</si>
  <si>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</si>
  <si>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</si>
  <si>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</si>
  <si>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</si>
  <si>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</si>
  <si>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</si>
  <si>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</si>
  <si>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</si>
  <si>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</si>
  <si>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</si>
  <si>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</si>
  <si>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</si>
  <si>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</si>
  <si>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</si>
  <si>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</si>
  <si>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</si>
  <si>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</si>
  <si>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</si>
  <si>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0283333</t>
  </si>
  <si>
    <t>0028666</t>
  </si>
  <si>
    <t>0028999</t>
  </si>
  <si>
    <t>0025788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</si>
  <si>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</si>
  <si>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</si>
  <si>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</si>
  <si>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</si>
  <si>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</si>
  <si>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</si>
  <si>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</si>
  <si>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>Бинт  мед.х/б, (100*5)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</si>
  <si>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</si>
  <si>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</si>
  <si>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</si>
  <si>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</si>
  <si>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</si>
  <si>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</si>
  <si>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</si>
  <si>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</si>
  <si>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</si>
  <si>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</si>
  <si>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</si>
  <si>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</si>
  <si>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</si>
  <si>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</si>
  <si>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</si>
  <si>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</si>
  <si>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</si>
  <si>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</si>
  <si>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</si>
  <si>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</si>
  <si>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</si>
  <si>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</si>
  <si>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</si>
  <si>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</si>
  <si>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</si>
  <si>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</si>
  <si>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</si>
  <si>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</si>
  <si>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</si>
  <si>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</si>
  <si>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</si>
  <si>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</si>
  <si>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</si>
  <si>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</si>
  <si>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</si>
  <si>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</si>
  <si>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</si>
  <si>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</si>
  <si>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</si>
  <si>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</si>
  <si>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</si>
  <si>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</si>
  <si>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</si>
  <si>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</si>
  <si>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</si>
  <si>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</si>
  <si>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</si>
  <si>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</si>
  <si>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</si>
  <si>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</si>
  <si>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</si>
  <si>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</si>
  <si>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</si>
  <si>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</si>
  <si>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</si>
  <si>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</si>
  <si>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</si>
  <si>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</si>
  <si>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амп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</si>
  <si>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</si>
  <si>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</si>
  <si>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</si>
  <si>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</si>
  <si>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</si>
  <si>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</si>
  <si>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</si>
  <si>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</si>
  <si>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</si>
  <si>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</si>
  <si>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</si>
  <si>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</si>
  <si>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</si>
  <si>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</si>
  <si>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</si>
  <si>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</si>
  <si>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</si>
  <si>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</si>
  <si>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</si>
  <si>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</si>
  <si>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</si>
  <si>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</si>
  <si>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</si>
  <si>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</si>
  <si>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</si>
  <si>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</si>
  <si>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</si>
  <si>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</si>
  <si>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</si>
  <si>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</si>
  <si>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</si>
  <si>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</si>
  <si>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</si>
  <si>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</si>
  <si>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</si>
  <si>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</si>
  <si>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</si>
  <si>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</si>
  <si>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</si>
  <si>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</si>
  <si>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</si>
  <si>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</si>
  <si>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</si>
  <si>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</si>
  <si>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</si>
  <si>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</si>
  <si>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</si>
  <si>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</si>
  <si>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</si>
  <si>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</si>
  <si>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</si>
  <si>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</si>
  <si>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</si>
  <si>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</si>
  <si>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</si>
  <si>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</si>
  <si>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</si>
  <si>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</si>
  <si>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</si>
  <si>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</si>
  <si>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</si>
  <si>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</si>
  <si>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</si>
  <si>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</si>
  <si>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</si>
  <si>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</si>
  <si>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</si>
  <si>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</si>
  <si>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</si>
  <si>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</si>
  <si>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</si>
  <si>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</si>
  <si>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</si>
  <si>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</si>
  <si>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</si>
  <si>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</si>
  <si>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</si>
  <si>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</si>
  <si>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</si>
  <si>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</si>
  <si>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</si>
  <si>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</si>
  <si>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</si>
  <si>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</si>
  <si>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</si>
  <si>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</si>
  <si>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</si>
  <si>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</si>
  <si>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</si>
  <si>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</si>
  <si>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</si>
  <si>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</si>
  <si>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</si>
  <si>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</si>
  <si>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</si>
  <si>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</si>
  <si>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</si>
  <si>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</si>
  <si>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</si>
  <si>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Коробова Т.Н.</t>
  </si>
  <si>
    <t>Принял:</t>
  </si>
  <si>
    <r>
      <t>"_</t>
    </r>
    <r>
      <rPr>
        <u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</si>
  <si>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</si>
  <si>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</si>
  <si>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</si>
  <si>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</si>
  <si>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</si>
  <si>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</si>
  <si>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</si>
  <si>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</si>
  <si>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</si>
  <si>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</si>
  <si>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</si>
  <si>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</si>
  <si>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</si>
  <si>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</si>
  <si>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</si>
  <si>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</si>
  <si>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</si>
  <si>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</si>
  <si>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</si>
  <si>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</si>
  <si>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</si>
  <si>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</si>
  <si>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</si>
  <si>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</si>
  <si>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</si>
  <si>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</si>
  <si>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</si>
  <si>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</si>
  <si>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</si>
  <si>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>_"</t>
    </r>
  </si>
  <si>
    <t>"_26_"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</si>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</sst>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1" fillId="2" borderId="0" xfId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7"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23.815075925922" createdVersion="6" refreshedVersion="6" minRefreshableVersion="3" recordCount="7" xr:uid="{00000000-000A-0000-FFFF-FFFF26000000}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6" totalsRowShown="0">
  <autoFilter ref="A1:A6" xr:uid="{00000000-0009-0000-0100-000001000000}"/>
  <tableColumns count="1">
    <tableColumn id="1" xr3:uid="{00000000-0010-0000-0000-000001000000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C1:C26" totalsRowShown="0">
  <autoFilter ref="C1:C26" xr:uid="{00000000-0009-0000-0100-000002000000}"/>
  <tableColumns count="1">
    <tableColumn id="1" xr3:uid="{00000000-0010-0000-0100-000001000000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Номенклатура" displayName="Номенклатура" ref="E1:F89" totalsRowShown="0">
  <autoFilter ref="E1:F89" xr:uid="{00000000-0009-0000-0100-000003000000}"/>
  <tableColumns count="2">
    <tableColumn id="1" xr3:uid="{00000000-0010-0000-0200-000001000000}" name="Наименование"/>
    <tableColumn id="2" xr3:uid="{00000000-0010-0000-0200-000002000000}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Таблица6" displayName="Таблица6" ref="I1:I4" totalsRowShown="0">
  <autoFilter ref="I1:I4" xr:uid="{00000000-0009-0000-0100-000006000000}"/>
  <tableColumns count="1">
    <tableColumn id="1" xr3:uid="{00000000-0010-0000-0300-000001000000}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009334-4BFE-490F-AA8D-05386F60FDE8}" name="Таблица5" displayName="Таблица5" ref="K1:K32" totalsRowShown="0" headerRowDxfId="6" dataDxfId="5">
  <autoFilter ref="K1:K32" xr:uid="{F3075587-71DD-4055-AD14-5E1BF6B11E12}"/>
  <tableColumns count="1">
    <tableColumn id="1" xr3:uid="{691EF009-F895-4B7D-B4B5-DBCCD250DB0F}" name="Дата" dataDxfId="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9F940D-EBB0-4925-BEA8-3E74337891F1}" name="Таблица8" displayName="Таблица8" ref="M1:M13" totalsRowShown="0">
  <autoFilter ref="M1:M13" xr:uid="{5D43DF41-950A-4AA0-81A9-7CC00C2C7693}"/>
  <tableColumns count="1">
    <tableColumn id="1" xr3:uid="{69578D66-81EA-4AC6-9416-84A2D81130AB}" name="Месяц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D68C30-532D-499B-9CDF-A13B2DEC3009}" name="Таблица9" displayName="Таблица9" ref="G1:G61" totalsRowShown="0">
  <autoFilter ref="G1:G61" xr:uid="{83DE1F04-DDE7-4E06-B2E3-410C8B955837}"/>
  <tableColumns count="1">
    <tableColumn id="1" xr3:uid="{CE05E464-3D8A-4521-8022-AD6FE17464E2}" name="Цен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2:M18" totalsRowShown="0">
  <autoFilter ref="A2:M18" xr:uid="{00000000-0009-0000-0100-000004000000}"/>
  <tableColumns count="13">
    <tableColumn id="1" xr3:uid="{00000000-0010-0000-0400-000001000000}" name="Дата"/>
    <tableColumn id="2" xr3:uid="{00000000-0010-0000-0400-000002000000}" name="Поставщик"/>
    <tableColumn id="12" xr3:uid="{00000000-0010-0000-0400-00000C000000}" name="Получатель"/>
    <tableColumn id="10" xr3:uid="{00000000-0010-0000-0400-00000A000000}" name="Накладная" dataDxfId="1"/>
    <tableColumn id="3" xr3:uid="{00000000-0010-0000-0400-000003000000}" name="Наименование"/>
    <tableColumn id="4" xr3:uid="{00000000-0010-0000-0400-000004000000}" name="Ед.изм" dataDxfId="0">
      <calculatedColumnFormula>VLOOKUP(Таблица4[[#This Row],[Наименование]],Номенклатура[],2,0)</calculatedColumnFormula>
    </tableColumn>
    <tableColumn id="11" xr3:uid="{00000000-0010-0000-0400-00000B000000}" name="Вид движ"/>
    <tableColumn id="5" xr3:uid="{00000000-0010-0000-0400-000005000000}" name="Введено"/>
    <tableColumn id="18" xr3:uid="{00000000-0010-0000-0400-000012000000}" name="кол-во">
      <calculatedColumnFormula>IF(G3="Расход",H3*(-1),H3)</calculatedColumnFormula>
    </tableColumn>
    <tableColumn id="15" xr3:uid="{00000000-0010-0000-0400-00000F000000}" name="Было на складе"/>
    <tableColumn id="14" xr3:uid="{00000000-0010-0000-0400-00000E000000}" name="Остаток на складе"/>
    <tableColumn id="6" xr3:uid="{00000000-0010-0000-0400-000006000000}" name="цена за ед.">
      <calculatedColumnFormula>IF(ISNA(VLOOKUP(Таблица4[[#This Row],[Наименование]],Справочник!E1:G89,3,0)),"",VLOOKUP(Таблица4[[#This Row],[Наименование]],Справочник!E1:G89,3,0))</calculatedColumnFormula>
    </tableColumn>
    <tableColumn id="7" xr3:uid="{00000000-0010-0000-0400-000007000000}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workbookViewId="0">
      <selection activeCell="C2" sqref="C2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8.28515625" customWidth="1"/>
    <col min="8" max="8" width="4.85546875" customWidth="1"/>
    <col min="9" max="9" width="17.140625" customWidth="1"/>
    <col min="10" max="10" width="3.85546875" customWidth="1"/>
    <col min="11" max="11" width="8.5703125" customWidth="1"/>
    <col min="12" max="12" width="3" customWidth="1"/>
    <col min="13" max="13" width="9.7109375" customWidth="1"/>
  </cols>
  <sheetData>
    <row r="1" spans="1:13" x14ac:dyDescent="0.25">
      <c r="A1" t="s">
        <v>10</v>
      </c>
      <c r="C1" t="s">
        <v>23</v>
      </c>
      <c r="E1" t="s">
        <v>7</v>
      </c>
      <c r="F1" t="s">
        <v>8</v>
      </c>
      <c r="G1" t="s">
        <v>245</v>
      </c>
      <c r="I1" t="s">
        <v>19</v>
      </c>
      <c r="K1" s="38" t="s">
        <v>9</v>
      </c>
      <c r="M1" t="s">
        <v>244</v>
      </c>
    </row>
    <row r="2" spans="1:13" x14ac:dyDescent="0.25">
      <c r="A2" t="s">
        <v>0</v>
      </c>
      <c r="C2" t="s">
        <v>2</v>
      </c>
      <c r="E2" t="s">
        <v>34</v>
      </c>
      <c r="F2" t="s">
        <v>35</v>
      </c>
      <c r="G2">
        <v>0.66</v>
      </c>
      <c r="I2" t="s">
        <v>20</v>
      </c>
      <c r="K2" s="38" t="s">
        <v>201</v>
      </c>
      <c r="M2" t="s">
        <v>233</v>
      </c>
    </row>
    <row r="3" spans="1:13" x14ac:dyDescent="0.25">
      <c r="A3" t="s">
        <v>1</v>
      </c>
      <c r="C3" t="s">
        <v>3</v>
      </c>
      <c r="E3" t="s">
        <v>36</v>
      </c>
      <c r="F3" t="s">
        <v>37</v>
      </c>
      <c r="G3">
        <v>1.25</v>
      </c>
      <c r="I3" t="s">
        <v>21</v>
      </c>
      <c r="K3" s="38" t="s">
        <v>202</v>
      </c>
      <c r="M3" t="s">
        <v>234</v>
      </c>
    </row>
    <row r="4" spans="1:13" x14ac:dyDescent="0.25">
      <c r="A4" t="s">
        <v>152</v>
      </c>
      <c r="C4" t="s">
        <v>4</v>
      </c>
      <c r="E4" t="s">
        <v>38</v>
      </c>
      <c r="F4" t="s">
        <v>35</v>
      </c>
      <c r="G4">
        <v>3.26</v>
      </c>
      <c r="I4" t="s">
        <v>22</v>
      </c>
      <c r="K4" s="38" t="s">
        <v>203</v>
      </c>
      <c r="M4" t="s">
        <v>235</v>
      </c>
    </row>
    <row r="5" spans="1:13" x14ac:dyDescent="0.25">
      <c r="A5" t="s">
        <v>153</v>
      </c>
      <c r="C5" t="s">
        <v>5</v>
      </c>
      <c r="E5" t="s">
        <v>39</v>
      </c>
      <c r="F5" t="s">
        <v>35</v>
      </c>
      <c r="G5">
        <v>3</v>
      </c>
      <c r="K5" s="38" t="s">
        <v>204</v>
      </c>
      <c r="M5" t="s">
        <v>236</v>
      </c>
    </row>
    <row r="6" spans="1:13" x14ac:dyDescent="0.25">
      <c r="A6" t="s">
        <v>154</v>
      </c>
      <c r="C6" t="s">
        <v>6</v>
      </c>
      <c r="E6" t="s">
        <v>40</v>
      </c>
      <c r="F6" t="s">
        <v>37</v>
      </c>
      <c r="G6">
        <v>25</v>
      </c>
      <c r="K6" s="38" t="s">
        <v>205</v>
      </c>
      <c r="M6" t="s">
        <v>237</v>
      </c>
    </row>
    <row r="7" spans="1:13" x14ac:dyDescent="0.25">
      <c r="C7" t="s">
        <v>132</v>
      </c>
      <c r="E7" t="s">
        <v>41</v>
      </c>
      <c r="F7" t="s">
        <v>42</v>
      </c>
      <c r="G7">
        <v>1.3</v>
      </c>
      <c r="K7" s="38" t="s">
        <v>206</v>
      </c>
      <c r="M7" t="s">
        <v>170</v>
      </c>
    </row>
    <row r="8" spans="1:13" x14ac:dyDescent="0.25">
      <c r="C8" t="s">
        <v>133</v>
      </c>
      <c r="E8" t="s">
        <v>43</v>
      </c>
      <c r="F8" t="s">
        <v>16</v>
      </c>
      <c r="G8">
        <v>0.25</v>
      </c>
      <c r="K8" s="38" t="s">
        <v>207</v>
      </c>
      <c r="M8" t="s">
        <v>238</v>
      </c>
    </row>
    <row r="9" spans="1:13" x14ac:dyDescent="0.25">
      <c r="C9" t="s">
        <v>134</v>
      </c>
      <c r="E9" t="s">
        <v>44</v>
      </c>
      <c r="F9" t="s">
        <v>16</v>
      </c>
      <c r="G9">
        <v>0.56000000000000005</v>
      </c>
      <c r="K9" s="38" t="s">
        <v>208</v>
      </c>
      <c r="M9" t="s">
        <v>239</v>
      </c>
    </row>
    <row r="10" spans="1:13" x14ac:dyDescent="0.25">
      <c r="C10" t="s">
        <v>135</v>
      </c>
      <c r="E10" t="s">
        <v>45</v>
      </c>
      <c r="F10" t="s">
        <v>15</v>
      </c>
      <c r="G10">
        <v>0.89</v>
      </c>
      <c r="K10" s="38" t="s">
        <v>209</v>
      </c>
      <c r="M10" t="s">
        <v>240</v>
      </c>
    </row>
    <row r="11" spans="1:13" x14ac:dyDescent="0.25">
      <c r="C11" t="s">
        <v>136</v>
      </c>
      <c r="E11" t="s">
        <v>46</v>
      </c>
      <c r="F11" t="s">
        <v>15</v>
      </c>
      <c r="G11">
        <v>0.25</v>
      </c>
      <c r="K11" s="38" t="s">
        <v>210</v>
      </c>
      <c r="M11" t="s">
        <v>241</v>
      </c>
    </row>
    <row r="12" spans="1:13" x14ac:dyDescent="0.25">
      <c r="C12" t="s">
        <v>137</v>
      </c>
      <c r="E12" t="s">
        <v>47</v>
      </c>
      <c r="F12" t="s">
        <v>15</v>
      </c>
      <c r="G12">
        <v>1.2</v>
      </c>
      <c r="K12" s="38" t="s">
        <v>211</v>
      </c>
      <c r="M12" t="s">
        <v>242</v>
      </c>
    </row>
    <row r="13" spans="1:13" x14ac:dyDescent="0.25">
      <c r="C13" t="s">
        <v>138</v>
      </c>
      <c r="E13" t="s">
        <v>48</v>
      </c>
      <c r="F13" t="s">
        <v>37</v>
      </c>
      <c r="G13">
        <v>3.2</v>
      </c>
      <c r="K13" s="38" t="s">
        <v>212</v>
      </c>
      <c r="M13" t="s">
        <v>243</v>
      </c>
    </row>
    <row r="14" spans="1:13" x14ac:dyDescent="0.25">
      <c r="C14" t="s">
        <v>139</v>
      </c>
      <c r="E14" t="s">
        <v>49</v>
      </c>
      <c r="F14" t="s">
        <v>37</v>
      </c>
      <c r="G14">
        <v>4.2</v>
      </c>
      <c r="K14" s="38" t="s">
        <v>213</v>
      </c>
    </row>
    <row r="15" spans="1:13" x14ac:dyDescent="0.25">
      <c r="C15" t="s">
        <v>140</v>
      </c>
      <c r="E15" t="s">
        <v>50</v>
      </c>
      <c r="F15" t="s">
        <v>51</v>
      </c>
      <c r="G15">
        <v>5.2</v>
      </c>
      <c r="K15" s="38" t="s">
        <v>214</v>
      </c>
    </row>
    <row r="16" spans="1:13" x14ac:dyDescent="0.25">
      <c r="C16" t="s">
        <v>141</v>
      </c>
      <c r="E16" t="s">
        <v>52</v>
      </c>
      <c r="F16" t="s">
        <v>15</v>
      </c>
      <c r="G16">
        <v>8</v>
      </c>
      <c r="K16" s="38" t="s">
        <v>215</v>
      </c>
    </row>
    <row r="17" spans="3:11" x14ac:dyDescent="0.25">
      <c r="C17" t="s">
        <v>142</v>
      </c>
      <c r="E17" t="s">
        <v>53</v>
      </c>
      <c r="F17" t="s">
        <v>54</v>
      </c>
      <c r="G17">
        <v>1.2</v>
      </c>
      <c r="K17" s="38" t="s">
        <v>216</v>
      </c>
    </row>
    <row r="18" spans="3:11" x14ac:dyDescent="0.25">
      <c r="C18" t="s">
        <v>143</v>
      </c>
      <c r="E18" t="s">
        <v>55</v>
      </c>
      <c r="F18" t="s">
        <v>15</v>
      </c>
      <c r="G18">
        <v>1.25</v>
      </c>
      <c r="K18" s="38" t="s">
        <v>217</v>
      </c>
    </row>
    <row r="19" spans="3:11" x14ac:dyDescent="0.25">
      <c r="C19" t="s">
        <v>144</v>
      </c>
      <c r="E19" t="s">
        <v>56</v>
      </c>
      <c r="F19" t="s">
        <v>35</v>
      </c>
      <c r="G19">
        <v>3.1</v>
      </c>
      <c r="K19" s="38" t="s">
        <v>218</v>
      </c>
    </row>
    <row r="20" spans="3:11" x14ac:dyDescent="0.25">
      <c r="C20" t="s">
        <v>145</v>
      </c>
      <c r="E20" t="s">
        <v>57</v>
      </c>
      <c r="F20" t="s">
        <v>35</v>
      </c>
      <c r="G20">
        <v>6</v>
      </c>
      <c r="K20" s="38" t="s">
        <v>219</v>
      </c>
    </row>
    <row r="21" spans="3:11" x14ac:dyDescent="0.25">
      <c r="C21" t="s">
        <v>146</v>
      </c>
      <c r="E21" t="s">
        <v>58</v>
      </c>
      <c r="F21" t="s">
        <v>37</v>
      </c>
      <c r="G21">
        <v>5</v>
      </c>
      <c r="K21" s="38" t="s">
        <v>220</v>
      </c>
    </row>
    <row r="22" spans="3:11" x14ac:dyDescent="0.25">
      <c r="C22" t="s">
        <v>147</v>
      </c>
      <c r="E22" t="s">
        <v>59</v>
      </c>
      <c r="F22" t="s">
        <v>15</v>
      </c>
      <c r="G22">
        <v>1.24</v>
      </c>
      <c r="K22" s="38" t="s">
        <v>221</v>
      </c>
    </row>
    <row r="23" spans="3:11" x14ac:dyDescent="0.25">
      <c r="C23" t="s">
        <v>148</v>
      </c>
      <c r="E23" t="s">
        <v>60</v>
      </c>
      <c r="F23" t="s">
        <v>37</v>
      </c>
      <c r="G23">
        <v>0.45</v>
      </c>
      <c r="K23" s="38" t="s">
        <v>222</v>
      </c>
    </row>
    <row r="24" spans="3:11" x14ac:dyDescent="0.25">
      <c r="C24" t="s">
        <v>149</v>
      </c>
      <c r="E24" t="s">
        <v>61</v>
      </c>
      <c r="F24" t="s">
        <v>37</v>
      </c>
      <c r="G24">
        <v>1.2</v>
      </c>
      <c r="K24" s="38" t="s">
        <v>223</v>
      </c>
    </row>
    <row r="25" spans="3:11" x14ac:dyDescent="0.25">
      <c r="C25" t="s">
        <v>150</v>
      </c>
      <c r="E25" t="s">
        <v>62</v>
      </c>
      <c r="F25" t="s">
        <v>37</v>
      </c>
      <c r="G25">
        <v>0.88</v>
      </c>
      <c r="K25" s="38" t="s">
        <v>224</v>
      </c>
    </row>
    <row r="26" spans="3:11" x14ac:dyDescent="0.25">
      <c r="C26" t="s">
        <v>151</v>
      </c>
      <c r="E26" t="s">
        <v>63</v>
      </c>
      <c r="F26" t="s">
        <v>64</v>
      </c>
      <c r="G26">
        <v>0.5</v>
      </c>
      <c r="K26" s="38" t="s">
        <v>225</v>
      </c>
    </row>
    <row r="27" spans="3:11" x14ac:dyDescent="0.25">
      <c r="E27" t="s">
        <v>65</v>
      </c>
      <c r="F27" t="s">
        <v>16</v>
      </c>
      <c r="G27">
        <v>0.45</v>
      </c>
      <c r="K27" s="38" t="s">
        <v>226</v>
      </c>
    </row>
    <row r="28" spans="3:11" x14ac:dyDescent="0.25">
      <c r="E28" t="s">
        <v>66</v>
      </c>
      <c r="F28" t="s">
        <v>37</v>
      </c>
      <c r="G28">
        <v>1.25</v>
      </c>
      <c r="K28" s="38" t="s">
        <v>227</v>
      </c>
    </row>
    <row r="29" spans="3:11" x14ac:dyDescent="0.25">
      <c r="E29" t="s">
        <v>67</v>
      </c>
      <c r="F29" t="s">
        <v>37</v>
      </c>
      <c r="G29">
        <v>1.36</v>
      </c>
      <c r="K29" s="38" t="s">
        <v>228</v>
      </c>
    </row>
    <row r="30" spans="3:11" x14ac:dyDescent="0.25">
      <c r="E30" t="s">
        <v>68</v>
      </c>
      <c r="F30" t="s">
        <v>37</v>
      </c>
      <c r="G30">
        <v>1.4</v>
      </c>
      <c r="K30" s="38" t="s">
        <v>229</v>
      </c>
    </row>
    <row r="31" spans="3:11" x14ac:dyDescent="0.25">
      <c r="E31" t="s">
        <v>69</v>
      </c>
      <c r="F31" t="s">
        <v>37</v>
      </c>
      <c r="G31">
        <v>2.2000000000000002</v>
      </c>
      <c r="K31" s="38" t="s">
        <v>230</v>
      </c>
    </row>
    <row r="32" spans="3:11" x14ac:dyDescent="0.25">
      <c r="E32" t="s">
        <v>70</v>
      </c>
      <c r="F32" t="s">
        <v>37</v>
      </c>
      <c r="G32">
        <v>3.5</v>
      </c>
      <c r="K32" s="38" t="s">
        <v>231</v>
      </c>
    </row>
    <row r="33" spans="5:11" x14ac:dyDescent="0.25">
      <c r="E33" t="s">
        <v>71</v>
      </c>
      <c r="F33" t="s">
        <v>37</v>
      </c>
      <c r="G33">
        <v>4.5</v>
      </c>
    </row>
    <row r="34" spans="5:11" x14ac:dyDescent="0.25">
      <c r="E34" t="s">
        <v>72</v>
      </c>
      <c r="F34" t="s">
        <v>16</v>
      </c>
      <c r="G34">
        <v>7</v>
      </c>
      <c r="K34" s="38"/>
    </row>
    <row r="35" spans="5:11" x14ac:dyDescent="0.25">
      <c r="E35" t="s">
        <v>73</v>
      </c>
      <c r="F35" t="s">
        <v>35</v>
      </c>
      <c r="G35">
        <v>8</v>
      </c>
      <c r="K35" s="38"/>
    </row>
    <row r="36" spans="5:11" x14ac:dyDescent="0.25">
      <c r="E36" t="s">
        <v>74</v>
      </c>
      <c r="F36" t="s">
        <v>16</v>
      </c>
      <c r="G36">
        <v>7</v>
      </c>
      <c r="K36" s="38"/>
    </row>
    <row r="37" spans="5:11" x14ac:dyDescent="0.25">
      <c r="E37" t="s">
        <v>75</v>
      </c>
      <c r="F37" t="s">
        <v>37</v>
      </c>
      <c r="G37">
        <v>4</v>
      </c>
      <c r="K37" s="38"/>
    </row>
    <row r="38" spans="5:11" x14ac:dyDescent="0.25">
      <c r="E38" t="s">
        <v>76</v>
      </c>
      <c r="F38" t="s">
        <v>37</v>
      </c>
      <c r="G38">
        <v>5</v>
      </c>
    </row>
    <row r="39" spans="5:11" x14ac:dyDescent="0.25">
      <c r="E39" t="s">
        <v>77</v>
      </c>
      <c r="F39" t="s">
        <v>37</v>
      </c>
      <c r="G39">
        <v>6</v>
      </c>
    </row>
    <row r="40" spans="5:11" x14ac:dyDescent="0.25">
      <c r="E40" t="s">
        <v>78</v>
      </c>
      <c r="F40" t="s">
        <v>79</v>
      </c>
      <c r="G40">
        <v>823</v>
      </c>
    </row>
    <row r="41" spans="5:11" x14ac:dyDescent="0.25">
      <c r="E41" t="s">
        <v>80</v>
      </c>
      <c r="F41" t="s">
        <v>15</v>
      </c>
      <c r="G41">
        <v>552</v>
      </c>
    </row>
    <row r="42" spans="5:11" x14ac:dyDescent="0.25">
      <c r="E42" t="s">
        <v>81</v>
      </c>
      <c r="F42" t="s">
        <v>37</v>
      </c>
      <c r="G42">
        <v>52</v>
      </c>
    </row>
    <row r="43" spans="5:11" x14ac:dyDescent="0.25">
      <c r="E43" t="s">
        <v>82</v>
      </c>
      <c r="F43" t="s">
        <v>37</v>
      </c>
      <c r="G43">
        <v>5</v>
      </c>
    </row>
    <row r="44" spans="5:11" x14ac:dyDescent="0.25">
      <c r="E44" t="s">
        <v>83</v>
      </c>
      <c r="F44" t="s">
        <v>16</v>
      </c>
      <c r="G44">
        <v>4</v>
      </c>
    </row>
    <row r="45" spans="5:11" x14ac:dyDescent="0.25">
      <c r="E45" t="s">
        <v>84</v>
      </c>
      <c r="F45" t="s">
        <v>15</v>
      </c>
      <c r="G45">
        <v>4</v>
      </c>
    </row>
    <row r="46" spans="5:11" x14ac:dyDescent="0.25">
      <c r="E46" t="s">
        <v>85</v>
      </c>
      <c r="F46" t="s">
        <v>86</v>
      </c>
      <c r="G46">
        <v>45</v>
      </c>
    </row>
    <row r="47" spans="5:11" x14ac:dyDescent="0.25">
      <c r="E47" t="s">
        <v>87</v>
      </c>
      <c r="F47" t="s">
        <v>16</v>
      </c>
      <c r="G47">
        <v>1.34</v>
      </c>
    </row>
    <row r="48" spans="5:11" x14ac:dyDescent="0.25">
      <c r="E48" t="s">
        <v>88</v>
      </c>
      <c r="F48" t="s">
        <v>37</v>
      </c>
      <c r="G48">
        <v>10.8</v>
      </c>
    </row>
    <row r="49" spans="5:7" x14ac:dyDescent="0.25">
      <c r="E49" t="s">
        <v>89</v>
      </c>
      <c r="F49" t="s">
        <v>16</v>
      </c>
      <c r="G49">
        <v>4.5999999999999996</v>
      </c>
    </row>
    <row r="50" spans="5:7" x14ac:dyDescent="0.25">
      <c r="E50" t="s">
        <v>90</v>
      </c>
      <c r="F50" t="s">
        <v>37</v>
      </c>
      <c r="G50">
        <v>0.7</v>
      </c>
    </row>
    <row r="51" spans="5:7" x14ac:dyDescent="0.25">
      <c r="E51" t="s">
        <v>91</v>
      </c>
      <c r="F51" t="s">
        <v>15</v>
      </c>
      <c r="G51">
        <v>1.4</v>
      </c>
    </row>
    <row r="52" spans="5:7" x14ac:dyDescent="0.25">
      <c r="E52" t="s">
        <v>92</v>
      </c>
      <c r="F52" t="s">
        <v>15</v>
      </c>
      <c r="G52">
        <v>1.6</v>
      </c>
    </row>
    <row r="53" spans="5:7" x14ac:dyDescent="0.25">
      <c r="E53" t="s">
        <v>93</v>
      </c>
      <c r="F53" t="s">
        <v>35</v>
      </c>
      <c r="G53">
        <v>1.2</v>
      </c>
    </row>
    <row r="54" spans="5:7" x14ac:dyDescent="0.25">
      <c r="E54" t="s">
        <v>94</v>
      </c>
      <c r="F54" t="s">
        <v>16</v>
      </c>
      <c r="G54">
        <v>1.3</v>
      </c>
    </row>
    <row r="55" spans="5:7" x14ac:dyDescent="0.25">
      <c r="E55" t="s">
        <v>95</v>
      </c>
      <c r="F55" t="s">
        <v>16</v>
      </c>
      <c r="G55">
        <v>1.45</v>
      </c>
    </row>
    <row r="56" spans="5:7" x14ac:dyDescent="0.25">
      <c r="E56" t="s">
        <v>96</v>
      </c>
      <c r="F56" t="s">
        <v>16</v>
      </c>
      <c r="G56">
        <v>15.2</v>
      </c>
    </row>
    <row r="57" spans="5:7" x14ac:dyDescent="0.25">
      <c r="E57" t="s">
        <v>97</v>
      </c>
      <c r="F57" t="s">
        <v>37</v>
      </c>
      <c r="G57">
        <v>2.4</v>
      </c>
    </row>
    <row r="58" spans="5:7" x14ac:dyDescent="0.25">
      <c r="E58" t="s">
        <v>98</v>
      </c>
      <c r="F58" t="s">
        <v>99</v>
      </c>
      <c r="G58">
        <v>2.8</v>
      </c>
    </row>
    <row r="59" spans="5:7" x14ac:dyDescent="0.25">
      <c r="E59" t="s">
        <v>98</v>
      </c>
      <c r="F59" t="s">
        <v>35</v>
      </c>
      <c r="G59">
        <v>9.1999999999999993</v>
      </c>
    </row>
    <row r="60" spans="5:7" x14ac:dyDescent="0.25">
      <c r="E60" t="s">
        <v>100</v>
      </c>
      <c r="F60" t="s">
        <v>37</v>
      </c>
      <c r="G60">
        <v>7.11</v>
      </c>
    </row>
    <row r="61" spans="5:7" x14ac:dyDescent="0.25">
      <c r="E61" t="s">
        <v>101</v>
      </c>
      <c r="F61" t="s">
        <v>37</v>
      </c>
      <c r="G61">
        <v>11.3</v>
      </c>
    </row>
    <row r="62" spans="5:7" x14ac:dyDescent="0.25">
      <c r="E62" t="s">
        <v>102</v>
      </c>
      <c r="F62" t="s">
        <v>16</v>
      </c>
    </row>
    <row r="63" spans="5:7" x14ac:dyDescent="0.25">
      <c r="E63" t="s">
        <v>103</v>
      </c>
      <c r="F63" t="s">
        <v>15</v>
      </c>
    </row>
    <row r="64" spans="5:7" x14ac:dyDescent="0.25">
      <c r="E64" t="s">
        <v>104</v>
      </c>
      <c r="F64" t="s">
        <v>37</v>
      </c>
    </row>
    <row r="65" spans="5:6" x14ac:dyDescent="0.25">
      <c r="E65" t="s">
        <v>105</v>
      </c>
      <c r="F65" t="s">
        <v>106</v>
      </c>
    </row>
    <row r="66" spans="5:6" x14ac:dyDescent="0.25">
      <c r="E66" t="s">
        <v>107</v>
      </c>
      <c r="F66" t="s">
        <v>16</v>
      </c>
    </row>
    <row r="67" spans="5:6" x14ac:dyDescent="0.25">
      <c r="E67" t="s">
        <v>108</v>
      </c>
      <c r="F67" t="s">
        <v>106</v>
      </c>
    </row>
    <row r="68" spans="5:6" x14ac:dyDescent="0.25">
      <c r="E68" t="s">
        <v>109</v>
      </c>
      <c r="F68" t="s">
        <v>37</v>
      </c>
    </row>
    <row r="69" spans="5:6" x14ac:dyDescent="0.25">
      <c r="E69" t="s">
        <v>110</v>
      </c>
      <c r="F69" t="s">
        <v>37</v>
      </c>
    </row>
    <row r="70" spans="5:6" x14ac:dyDescent="0.25">
      <c r="E70" t="s">
        <v>111</v>
      </c>
      <c r="F70" t="s">
        <v>16</v>
      </c>
    </row>
    <row r="71" spans="5:6" x14ac:dyDescent="0.25">
      <c r="E71" t="s">
        <v>112</v>
      </c>
      <c r="F71" t="s">
        <v>16</v>
      </c>
    </row>
    <row r="72" spans="5:6" x14ac:dyDescent="0.25">
      <c r="E72" t="s">
        <v>113</v>
      </c>
      <c r="F72" t="s">
        <v>37</v>
      </c>
    </row>
    <row r="73" spans="5:6" x14ac:dyDescent="0.25">
      <c r="E73" t="s">
        <v>114</v>
      </c>
      <c r="F73" t="s">
        <v>16</v>
      </c>
    </row>
    <row r="74" spans="5:6" x14ac:dyDescent="0.25">
      <c r="E74" t="s">
        <v>115</v>
      </c>
      <c r="F74" t="s">
        <v>35</v>
      </c>
    </row>
    <row r="75" spans="5:6" x14ac:dyDescent="0.25">
      <c r="E75" t="s">
        <v>116</v>
      </c>
      <c r="F75" t="s">
        <v>117</v>
      </c>
    </row>
    <row r="76" spans="5:6" x14ac:dyDescent="0.25">
      <c r="E76" t="s">
        <v>118</v>
      </c>
      <c r="F76" t="s">
        <v>15</v>
      </c>
    </row>
    <row r="77" spans="5:6" x14ac:dyDescent="0.25">
      <c r="E77" t="s">
        <v>119</v>
      </c>
      <c r="F77" t="s">
        <v>37</v>
      </c>
    </row>
    <row r="78" spans="5:6" x14ac:dyDescent="0.25">
      <c r="E78" t="s">
        <v>120</v>
      </c>
      <c r="F78" t="s">
        <v>37</v>
      </c>
    </row>
    <row r="79" spans="5:6" x14ac:dyDescent="0.25">
      <c r="E79" t="s">
        <v>121</v>
      </c>
      <c r="F79" t="s">
        <v>37</v>
      </c>
    </row>
    <row r="80" spans="5:6" x14ac:dyDescent="0.25">
      <c r="E80" t="s">
        <v>122</v>
      </c>
      <c r="F80" t="s">
        <v>37</v>
      </c>
    </row>
    <row r="81" spans="5:6" x14ac:dyDescent="0.25">
      <c r="E81" t="s">
        <v>123</v>
      </c>
      <c r="F81" t="s">
        <v>37</v>
      </c>
    </row>
    <row r="82" spans="5:6" x14ac:dyDescent="0.25">
      <c r="E82" t="s">
        <v>124</v>
      </c>
      <c r="F82" t="s">
        <v>37</v>
      </c>
    </row>
    <row r="83" spans="5:6" x14ac:dyDescent="0.25">
      <c r="E83" t="s">
        <v>125</v>
      </c>
      <c r="F83" t="s">
        <v>37</v>
      </c>
    </row>
    <row r="84" spans="5:6" x14ac:dyDescent="0.25">
      <c r="E84" t="s">
        <v>126</v>
      </c>
      <c r="F84" t="s">
        <v>37</v>
      </c>
    </row>
    <row r="85" spans="5:6" x14ac:dyDescent="0.25">
      <c r="E85" t="s">
        <v>127</v>
      </c>
      <c r="F85" t="s">
        <v>37</v>
      </c>
    </row>
    <row r="86" spans="5:6" x14ac:dyDescent="0.25">
      <c r="E86" t="s">
        <v>128</v>
      </c>
      <c r="F86" t="s">
        <v>37</v>
      </c>
    </row>
    <row r="87" spans="5:6" x14ac:dyDescent="0.25">
      <c r="E87" t="s">
        <v>129</v>
      </c>
      <c r="F87" t="s">
        <v>106</v>
      </c>
    </row>
    <row r="88" spans="5:6" x14ac:dyDescent="0.25">
      <c r="E88" t="s">
        <v>130</v>
      </c>
      <c r="F88" t="s">
        <v>16</v>
      </c>
    </row>
    <row r="89" spans="5:6" x14ac:dyDescent="0.25">
      <c r="E89" t="s">
        <v>131</v>
      </c>
      <c r="F89" t="s">
        <v>35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8"/>
  <sheetViews>
    <sheetView workbookViewId="0">
      <selection activeCell="M16" sqref="M16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33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2">
        <v>43722</v>
      </c>
      <c r="B3" t="s">
        <v>0</v>
      </c>
      <c r="D3" s="6" t="s">
        <v>29</v>
      </c>
      <c r="E3" t="s">
        <v>36</v>
      </c>
      <c r="F3" t="str">
        <f>IF(ISNA(VLOOKUP(Таблица4[[#This Row],[Наименование]],Номенклатура[],2,0)),"",VLOOKUP(Таблица4[[#This Row],[Наименование]],Номенклатура[],2,0))</f>
        <v>шт</v>
      </c>
      <c r="G3" t="s">
        <v>20</v>
      </c>
      <c r="H3">
        <v>2</v>
      </c>
      <c r="I3">
        <f t="shared" ref="I3:I13" si="0">IF(G3="Расход",H3*(-1),H3)</f>
        <v>2</v>
      </c>
      <c r="J3">
        <v>25</v>
      </c>
      <c r="L3">
        <f>IF(ISNA(VLOOKUP(Таблица4[[#This Row],[Наименование]],Справочник!E1:G89,3,0)),"",VLOOKUP(Таблица4[[#This Row],[Наименование]],Справочник!E1:G89,3,0))</f>
        <v>1.25</v>
      </c>
      <c r="M3">
        <f>Таблица4[[#This Row],[Введено]]*Таблица4[[#This Row],[цена за ед.]]</f>
        <v>2.5</v>
      </c>
    </row>
    <row r="4" spans="1:13" x14ac:dyDescent="0.25">
      <c r="A4" s="2">
        <v>43722</v>
      </c>
      <c r="B4" t="s">
        <v>1</v>
      </c>
      <c r="D4" s="6" t="s">
        <v>30</v>
      </c>
      <c r="E4" t="s">
        <v>57</v>
      </c>
      <c r="F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4" t="s">
        <v>20</v>
      </c>
      <c r="H4">
        <v>5</v>
      </c>
      <c r="I4">
        <f t="shared" si="0"/>
        <v>5</v>
      </c>
      <c r="L4">
        <f>IF(ISNA(VLOOKUP(Таблица4[[#This Row],[Наименование]],Справочник!E1:G90,3,0)),"",VLOOKUP(Таблица4[[#This Row],[Наименование]],Справочник!E1:G90,3,0))</f>
        <v>6</v>
      </c>
      <c r="M4">
        <f>Таблица4[[#This Row],[Введено]]*Таблица4[[#This Row],[цена за ед.]]</f>
        <v>30</v>
      </c>
    </row>
    <row r="5" spans="1:13" x14ac:dyDescent="0.25">
      <c r="A5" s="2">
        <v>43722</v>
      </c>
      <c r="B5" t="s">
        <v>1</v>
      </c>
      <c r="D5" s="6" t="s">
        <v>31</v>
      </c>
      <c r="E5" t="s">
        <v>34</v>
      </c>
      <c r="F5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5" t="s">
        <v>20</v>
      </c>
      <c r="H5">
        <v>5</v>
      </c>
      <c r="I5">
        <f t="shared" si="0"/>
        <v>5</v>
      </c>
      <c r="L5">
        <f>IF(ISNA(VLOOKUP(Таблица4[[#This Row],[Наименование]],Справочник!E1:G91,3,0)),"",VLOOKUP(Таблица4[[#This Row],[Наименование]],Справочник!E1:G91,3,0))</f>
        <v>0.66</v>
      </c>
      <c r="M5">
        <f>Таблица4[[#This Row],[Введено]]*Таблица4[[#This Row],[цена за ед.]]</f>
        <v>3.3000000000000003</v>
      </c>
    </row>
    <row r="6" spans="1:13" x14ac:dyDescent="0.25">
      <c r="A6" s="2">
        <v>43723</v>
      </c>
      <c r="C6" t="s">
        <v>143</v>
      </c>
      <c r="D6" s="6"/>
      <c r="E6" t="s">
        <v>72</v>
      </c>
      <c r="F6" t="str">
        <f>IF(ISNA(VLOOKUP(Таблица4[[#This Row],[Наименование]],Номенклатура[],2,0)),"",VLOOKUP(Таблица4[[#This Row],[Наименование]],Номенклатура[],2,0))</f>
        <v>фл</v>
      </c>
      <c r="G6" t="s">
        <v>21</v>
      </c>
      <c r="H6">
        <v>1</v>
      </c>
      <c r="I6">
        <f t="shared" si="0"/>
        <v>-1</v>
      </c>
      <c r="L6">
        <f>IF(ISNA(VLOOKUP(Таблица4[[#This Row],[Наименование]],Справочник!E1:G91,3,0)),"",VLOOKUP(Таблица4[[#This Row],[Наименование]],Справочник!E1:G91,3,0))</f>
        <v>7</v>
      </c>
      <c r="M6">
        <f>Таблица4[[#This Row],[Введено]]*Таблица4[[#This Row],[цена за ед.]]</f>
        <v>7</v>
      </c>
    </row>
    <row r="7" spans="1:13" x14ac:dyDescent="0.25">
      <c r="A7" s="2">
        <v>43723</v>
      </c>
      <c r="C7" t="s">
        <v>4</v>
      </c>
      <c r="D7" s="6"/>
      <c r="E7" t="s">
        <v>73</v>
      </c>
      <c r="F7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21</v>
      </c>
      <c r="H7">
        <v>1</v>
      </c>
      <c r="I7">
        <f t="shared" si="0"/>
        <v>-1</v>
      </c>
      <c r="L7">
        <f>IF(ISNA(VLOOKUP(Таблица4[[#This Row],[Наименование]],Справочник!E1:G91,3,0)),"",VLOOKUP(Таблица4[[#This Row],[Наименование]],Справочник!E1:G91,3,0))</f>
        <v>8</v>
      </c>
      <c r="M7">
        <f>Таблица4[[#This Row],[Введено]]*Таблица4[[#This Row],[цена за ед.]]</f>
        <v>8</v>
      </c>
    </row>
    <row r="8" spans="1:13" x14ac:dyDescent="0.25">
      <c r="A8" s="2">
        <v>43724</v>
      </c>
      <c r="B8" t="s">
        <v>1</v>
      </c>
      <c r="D8" s="6" t="s">
        <v>32</v>
      </c>
      <c r="E8" t="s">
        <v>43</v>
      </c>
      <c r="F8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10</v>
      </c>
      <c r="I8">
        <f t="shared" si="0"/>
        <v>10</v>
      </c>
      <c r="L8">
        <f>IF(ISNA(VLOOKUP(Таблица4[[#This Row],[Наименование]],Справочник!E1:G91,3,0)),"",VLOOKUP(Таблица4[[#This Row],[Наименование]],Справочник!E1:G91,3,0))</f>
        <v>0.25</v>
      </c>
      <c r="M8">
        <f>Таблица4[[#This Row],[Введено]]*Таблица4[[#This Row],[цена за ед.]]</f>
        <v>2.5</v>
      </c>
    </row>
    <row r="9" spans="1:13" x14ac:dyDescent="0.25">
      <c r="A9" s="2">
        <v>43729</v>
      </c>
      <c r="C9" t="s">
        <v>140</v>
      </c>
      <c r="D9" s="6"/>
      <c r="E9" t="s">
        <v>44</v>
      </c>
      <c r="F9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21</v>
      </c>
      <c r="H9">
        <v>1</v>
      </c>
      <c r="I9">
        <f t="shared" si="0"/>
        <v>-1</v>
      </c>
      <c r="L9">
        <f>IF(ISNA(VLOOKUP(Таблица4[[#This Row],[Наименование]],Справочник!E1:G91,3,0)),"",VLOOKUP(Таблица4[[#This Row],[Наименование]],Справочник!E1:G91,3,0))</f>
        <v>0.56000000000000005</v>
      </c>
      <c r="M9">
        <f>Таблица4[[#This Row],[Введено]]*Таблица4[[#This Row],[цена за ед.]]</f>
        <v>0.56000000000000005</v>
      </c>
    </row>
    <row r="10" spans="1:13" x14ac:dyDescent="0.25">
      <c r="A10" s="2">
        <v>43729</v>
      </c>
      <c r="C10" t="s">
        <v>140</v>
      </c>
      <c r="D10" s="6"/>
      <c r="E10" t="s">
        <v>75</v>
      </c>
      <c r="F10" t="str">
        <f>IF(ISNA(VLOOKUP(Таблица4[[#This Row],[Наименование]],Номенклатура[],2,0)),"",VLOOKUP(Таблица4[[#This Row],[Наименование]],Номенклатура[],2,0))</f>
        <v>шт</v>
      </c>
      <c r="G10" t="s">
        <v>21</v>
      </c>
      <c r="H10">
        <v>5</v>
      </c>
      <c r="I10">
        <f t="shared" si="0"/>
        <v>-5</v>
      </c>
      <c r="L10">
        <f>IF(ISNA(VLOOKUP(Таблица4[[#This Row],[Наименование]],Справочник!E1:G91,3,0)),"",VLOOKUP(Таблица4[[#This Row],[Наименование]],Справочник!E1:G91,3,0))</f>
        <v>4</v>
      </c>
      <c r="M10">
        <f>Таблица4[[#This Row],[Введено]]*Таблица4[[#This Row],[цена за ед.]]</f>
        <v>20</v>
      </c>
    </row>
    <row r="11" spans="1:13" x14ac:dyDescent="0.25">
      <c r="A11" s="2">
        <v>43729</v>
      </c>
      <c r="C11" t="s">
        <v>140</v>
      </c>
      <c r="D11" s="6"/>
      <c r="E11" t="s">
        <v>120</v>
      </c>
      <c r="F11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21</v>
      </c>
      <c r="H11">
        <v>10</v>
      </c>
      <c r="I11">
        <f t="shared" si="0"/>
        <v>-10</v>
      </c>
      <c r="L11">
        <f>IF(ISNA(VLOOKUP(Таблица4[[#This Row],[Наименование]],Справочник!E1:G91,3,0)),"",VLOOKUP(Таблица4[[#This Row],[Наименование]],Справочник!E1:G91,3,0))</f>
        <v>0</v>
      </c>
      <c r="M11">
        <f>Таблица4[[#This Row],[Введено]]*Таблица4[[#This Row],[цена за ед.]]</f>
        <v>0</v>
      </c>
    </row>
    <row r="12" spans="1:13" x14ac:dyDescent="0.25">
      <c r="A12" s="2">
        <v>43729</v>
      </c>
      <c r="C12" t="s">
        <v>140</v>
      </c>
      <c r="D12" s="6"/>
      <c r="E12" t="s">
        <v>44</v>
      </c>
      <c r="F12" t="str">
        <f>IF(ISNA(VLOOKUP(Таблица4[[#This Row],[Наименование]],Номенклатура[],2,0)),"",VLOOKUP(Таблица4[[#This Row],[Наименование]],Номенклатура[],2,0))</f>
        <v>фл</v>
      </c>
      <c r="G12" t="s">
        <v>21</v>
      </c>
      <c r="H12">
        <v>2</v>
      </c>
      <c r="I12">
        <f t="shared" si="0"/>
        <v>-2</v>
      </c>
      <c r="L12">
        <f>IF(ISNA(VLOOKUP(Таблица4[[#This Row],[Наименование]],Справочник!E1:G91,3,0)),"",VLOOKUP(Таблица4[[#This Row],[Наименование]],Справочник!E1:G91,3,0))</f>
        <v>0.56000000000000005</v>
      </c>
      <c r="M12">
        <f>Таблица4[[#This Row],[Введено]]*Таблица4[[#This Row],[цена за ед.]]</f>
        <v>1.1200000000000001</v>
      </c>
    </row>
    <row r="13" spans="1:13" x14ac:dyDescent="0.25">
      <c r="A13" s="2">
        <v>43729</v>
      </c>
      <c r="C13" t="s">
        <v>140</v>
      </c>
      <c r="D13" s="6"/>
      <c r="E13" t="s">
        <v>34</v>
      </c>
      <c r="F13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3" t="s">
        <v>21</v>
      </c>
      <c r="H13">
        <v>0.5</v>
      </c>
      <c r="I13">
        <f t="shared" si="0"/>
        <v>-0.5</v>
      </c>
      <c r="L13">
        <f>IF(ISNA(VLOOKUP(Таблица4[[#This Row],[Наименование]],Справочник!E1:G91,3,0)),"",VLOOKUP(Таблица4[[#This Row],[Наименование]],Справочник!E1:G91,3,0))</f>
        <v>0.66</v>
      </c>
      <c r="M13">
        <f>Таблица4[[#This Row],[Введено]]*Таблица4[[#This Row],[цена за ед.]]</f>
        <v>0.33</v>
      </c>
    </row>
    <row r="14" spans="1:13" x14ac:dyDescent="0.25">
      <c r="A14" s="2">
        <v>43729</v>
      </c>
      <c r="C14" t="s">
        <v>140</v>
      </c>
      <c r="D14" s="6"/>
      <c r="E14" t="s">
        <v>74</v>
      </c>
      <c r="F14" s="5" t="str">
        <f>IF(ISNA(VLOOKUP(Таблица4[[#This Row],[Наименование]],Номенклатура[],2,0)),"",VLOOKUP(Таблица4[[#This Row],[Наименование]],Номенклатура[],2,0))</f>
        <v>фл</v>
      </c>
      <c r="G14" t="s">
        <v>21</v>
      </c>
      <c r="H14">
        <v>2</v>
      </c>
      <c r="I14">
        <f t="shared" ref="I14" si="1">IF(G14="Расход",H14*(-1),H14)</f>
        <v>-2</v>
      </c>
      <c r="L14">
        <f>IF(ISNA(VLOOKUP(Таблица4[[#This Row],[Наименование]],Справочник!E1:G91,3,0)),"",VLOOKUP(Таблица4[[#This Row],[Наименование]],Справочник!E1:G91,3,0))</f>
        <v>7</v>
      </c>
      <c r="M14">
        <f>Таблица4[[#This Row],[Введено]]*Таблица4[[#This Row],[цена за ед.]]</f>
        <v>14</v>
      </c>
    </row>
    <row r="15" spans="1:13" x14ac:dyDescent="0.25">
      <c r="A15" s="2">
        <v>43730</v>
      </c>
      <c r="C15" t="s">
        <v>2</v>
      </c>
      <c r="D15" s="6"/>
      <c r="E15" t="s">
        <v>36</v>
      </c>
      <c r="F15" s="5" t="str">
        <f>VLOOKUP(Таблица4[[#This Row],[Наименование]],Номенклатура[],2,0)</f>
        <v>шт</v>
      </c>
      <c r="G15" t="s">
        <v>21</v>
      </c>
      <c r="H15">
        <v>2</v>
      </c>
      <c r="I15">
        <f>IF(G15="Расход",H15*(-1),H15)</f>
        <v>-2</v>
      </c>
      <c r="L15">
        <f>IF(ISNA(VLOOKUP(Таблица4[[#This Row],[Наименование]],Справочник!E1:G91,3,0)),"",VLOOKUP(Таблица4[[#This Row],[Наименование]],Справочник!E1:G91,3,0))</f>
        <v>1.25</v>
      </c>
      <c r="M15">
        <f>Таблица4[[#This Row],[Введено]]*Таблица4[[#This Row],[цена за ед.]]</f>
        <v>2.5</v>
      </c>
    </row>
    <row r="16" spans="1:13" x14ac:dyDescent="0.25">
      <c r="A16" s="2">
        <v>43730</v>
      </c>
      <c r="C16" t="s">
        <v>2</v>
      </c>
      <c r="D16" s="6"/>
      <c r="E16" t="s">
        <v>38</v>
      </c>
      <c r="F16" s="5" t="str">
        <f>VLOOKUP(Таблица4[[#This Row],[Наименование]],Номенклатура[],2,0)</f>
        <v>уп/10амп</v>
      </c>
      <c r="G16" t="s">
        <v>21</v>
      </c>
      <c r="H16">
        <v>4</v>
      </c>
      <c r="I16">
        <f>IF(G16="Расход",H16*(-1),H16)</f>
        <v>-4</v>
      </c>
      <c r="L16">
        <f>IF(ISNA(VLOOKUP(Таблица4[[#This Row],[Наименование]],Справочник!E1:G91,3,0)),"",VLOOKUP(Таблица4[[#This Row],[Наименование]],Справочник!E1:G91,3,0))</f>
        <v>3.26</v>
      </c>
      <c r="M16">
        <f>Таблица4[[#This Row],[Введено]]*Таблица4[[#This Row],[цена за ед.]]</f>
        <v>13.04</v>
      </c>
    </row>
    <row r="17" spans="1:13" x14ac:dyDescent="0.25">
      <c r="A17" s="2">
        <v>43736</v>
      </c>
      <c r="C17" t="s">
        <v>140</v>
      </c>
      <c r="D17" s="6"/>
      <c r="E17" t="s">
        <v>120</v>
      </c>
      <c r="F17" s="5" t="str">
        <f>VLOOKUP(Таблица4[[#This Row],[Наименование]],Номенклатура[],2,0)</f>
        <v>шт</v>
      </c>
      <c r="G17" t="s">
        <v>21</v>
      </c>
      <c r="H17">
        <v>5</v>
      </c>
      <c r="I17">
        <f>IF(G17="Расход",H17*(-1),H17)</f>
        <v>-5</v>
      </c>
      <c r="L17">
        <f>IF(ISNA(VLOOKUP(Таблица4[[#This Row],[Наименование]],Справочник!E2:G92,3,0)),"",VLOOKUP(Таблица4[[#This Row],[Наименование]],Справочник!E2:G92,3,0))</f>
        <v>0</v>
      </c>
      <c r="M17">
        <f>Таблица4[[#This Row],[Введено]]*Таблица4[[#This Row],[цена за ед.]]</f>
        <v>0</v>
      </c>
    </row>
    <row r="18" spans="1:13" x14ac:dyDescent="0.25">
      <c r="A18" s="2">
        <v>43736</v>
      </c>
      <c r="C18" t="s">
        <v>140</v>
      </c>
      <c r="D18" s="6"/>
      <c r="E18" t="s">
        <v>36</v>
      </c>
      <c r="F18" s="5" t="str">
        <f>VLOOKUP(Таблица4[[#This Row],[Наименование]],Номенклатура[],2,0)</f>
        <v>шт</v>
      </c>
      <c r="G18" t="s">
        <v>21</v>
      </c>
      <c r="H18">
        <v>1</v>
      </c>
      <c r="I18">
        <f>IF(G18="Расход",H18*(-1),H18)</f>
        <v>-1</v>
      </c>
      <c r="L18">
        <f>IF(ISNA(VLOOKUP(Таблица4[[#This Row],[Наименование]],Справочник!E3:G93,3,0)),"",VLOOKUP(Таблица4[[#This Row],[Наименование]],Справочник!E3:G93,3,0))</f>
        <v>1.25</v>
      </c>
      <c r="M18">
        <f>Таблица4[[#This Row],[Введено]]*Таблица4[[#This Row],[цена за ед.]]</f>
        <v>1.25</v>
      </c>
    </row>
  </sheetData>
  <conditionalFormatting sqref="H3:I18">
    <cfRule type="expression" dxfId="3" priority="1">
      <formula>AND($G3="Приход")</formula>
    </cfRule>
    <cfRule type="expression" dxfId="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Справочник!$E$2:$E$89</xm:f>
          </x14:formula1>
          <xm:sqref>E3:E18</xm:sqref>
        </x14:dataValidation>
        <x14:dataValidation type="list" allowBlank="1" showInputMessage="1" showErrorMessage="1" xr:uid="{00000000-0002-0000-0100-000001000000}">
          <x14:formula1>
            <xm:f>Справочник!$I$2:$I$4</xm:f>
          </x14:formula1>
          <xm:sqref>G3:G18</xm:sqref>
        </x14:dataValidation>
        <x14:dataValidation type="list" allowBlank="1" showInputMessage="1" showErrorMessage="1" xr:uid="{00000000-0002-0000-0100-000002000000}">
          <x14:formula1>
            <xm:f>Справочник!$A$2:$A$6</xm:f>
          </x14:formula1>
          <xm:sqref>B3:B18</xm:sqref>
        </x14:dataValidation>
        <x14:dataValidation type="list" allowBlank="1" showInputMessage="1" showErrorMessage="1" xr:uid="{00000000-0002-0000-0100-000003000000}">
          <x14:formula1>
            <xm:f>Справочник!$C$2:$C$26</xm:f>
          </x14:formula1>
          <xm:sqref>C3:C18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4"/>
  <sheetViews>
    <sheetView workbookViewId="0">
      <selection activeCell="I27" sqref="I2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3" t="s">
        <v>160</v>
      </c>
      <c r="B3" s="3" t="s">
        <v>26</v>
      </c>
    </row>
    <row r="4" spans="1:8" x14ac:dyDescent="0.25">
      <c r="B4" t="s">
        <v>20</v>
      </c>
      <c r="D4" t="s">
        <v>155</v>
      </c>
      <c r="E4" t="s">
        <v>21</v>
      </c>
      <c r="G4" t="s">
        <v>156</v>
      </c>
      <c r="H4" t="s">
        <v>25</v>
      </c>
    </row>
    <row r="5" spans="1:8" x14ac:dyDescent="0.25">
      <c r="B5" t="s">
        <v>157</v>
      </c>
      <c r="C5" t="s">
        <v>158</v>
      </c>
      <c r="E5" t="s">
        <v>158</v>
      </c>
      <c r="F5" t="s">
        <v>159</v>
      </c>
    </row>
    <row r="6" spans="1:8" x14ac:dyDescent="0.25">
      <c r="A6" s="3" t="s">
        <v>24</v>
      </c>
    </row>
    <row r="7" spans="1:8" x14ac:dyDescent="0.25">
      <c r="A7" s="4" t="s">
        <v>34</v>
      </c>
      <c r="B7" s="5"/>
      <c r="C7" s="5">
        <v>5</v>
      </c>
      <c r="D7" s="5">
        <v>5</v>
      </c>
      <c r="E7" s="5"/>
      <c r="F7" s="5"/>
      <c r="G7" s="5"/>
      <c r="H7" s="5">
        <v>5</v>
      </c>
    </row>
    <row r="8" spans="1:8" x14ac:dyDescent="0.25">
      <c r="A8" s="4" t="s">
        <v>36</v>
      </c>
      <c r="B8" s="5">
        <v>2</v>
      </c>
      <c r="C8" s="5"/>
      <c r="D8" s="5">
        <v>2</v>
      </c>
      <c r="E8" s="5"/>
      <c r="F8" s="5"/>
      <c r="G8" s="5"/>
      <c r="H8" s="5">
        <v>2</v>
      </c>
    </row>
    <row r="9" spans="1:8" x14ac:dyDescent="0.25">
      <c r="A9" s="4" t="s">
        <v>43</v>
      </c>
      <c r="B9" s="5"/>
      <c r="C9" s="5">
        <v>10</v>
      </c>
      <c r="D9" s="5">
        <v>10</v>
      </c>
      <c r="E9" s="5"/>
      <c r="F9" s="5"/>
      <c r="G9" s="5"/>
      <c r="H9" s="5">
        <v>10</v>
      </c>
    </row>
    <row r="10" spans="1:8" x14ac:dyDescent="0.25">
      <c r="A10" s="4" t="s">
        <v>44</v>
      </c>
      <c r="B10" s="5"/>
      <c r="C10" s="5"/>
      <c r="D10" s="5"/>
      <c r="E10" s="5"/>
      <c r="F10" s="5">
        <v>-1</v>
      </c>
      <c r="G10" s="5">
        <v>-1</v>
      </c>
      <c r="H10" s="5">
        <v>-1</v>
      </c>
    </row>
    <row r="11" spans="1:8" x14ac:dyDescent="0.25">
      <c r="A11" s="4" t="s">
        <v>57</v>
      </c>
      <c r="B11" s="5">
        <v>5</v>
      </c>
      <c r="C11" s="5"/>
      <c r="D11" s="5">
        <v>5</v>
      </c>
      <c r="E11" s="5"/>
      <c r="F11" s="5"/>
      <c r="G11" s="5"/>
      <c r="H11" s="5">
        <v>5</v>
      </c>
    </row>
    <row r="12" spans="1:8" x14ac:dyDescent="0.25">
      <c r="A12" s="4" t="s">
        <v>72</v>
      </c>
      <c r="B12" s="5"/>
      <c r="C12" s="5"/>
      <c r="D12" s="5"/>
      <c r="E12" s="5">
        <v>-1</v>
      </c>
      <c r="F12" s="5"/>
      <c r="G12" s="5">
        <v>-1</v>
      </c>
      <c r="H12" s="5">
        <v>-1</v>
      </c>
    </row>
    <row r="13" spans="1:8" x14ac:dyDescent="0.25">
      <c r="A13" s="4" t="s">
        <v>73</v>
      </c>
      <c r="B13" s="5"/>
      <c r="C13" s="5"/>
      <c r="D13" s="5"/>
      <c r="E13" s="5">
        <v>-1</v>
      </c>
      <c r="F13" s="5"/>
      <c r="G13" s="5">
        <v>-1</v>
      </c>
      <c r="H13" s="5">
        <v>-1</v>
      </c>
    </row>
    <row r="14" spans="1:8" x14ac:dyDescent="0.25">
      <c r="A14" s="4" t="s">
        <v>25</v>
      </c>
      <c r="B14" s="5">
        <v>7</v>
      </c>
      <c r="C14" s="5">
        <v>15</v>
      </c>
      <c r="D14" s="5">
        <v>22</v>
      </c>
      <c r="E14" s="5">
        <v>-2</v>
      </c>
      <c r="F14" s="5">
        <v>-1</v>
      </c>
      <c r="G14" s="5">
        <v>-3</v>
      </c>
      <c r="H14" s="5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abSelected="1" workbookViewId="0">
      <selection activeCell="B8" sqref="B8:E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7" t="s">
        <v>161</v>
      </c>
      <c r="B1" s="7"/>
      <c r="C1" s="7"/>
      <c r="D1" s="7"/>
      <c r="I1" s="7" t="s">
        <v>162</v>
      </c>
    </row>
    <row r="2" spans="1:10" x14ac:dyDescent="0.25">
      <c r="A2" t="s">
        <v>163</v>
      </c>
    </row>
    <row r="3" spans="1:10" x14ac:dyDescent="0.25">
      <c r="A3" t="s">
        <v>164</v>
      </c>
      <c r="G3" t="s">
        <v>165</v>
      </c>
    </row>
    <row r="5" spans="1:10" x14ac:dyDescent="0.25">
      <c r="B5" t="s">
        <v>166</v>
      </c>
      <c r="G5" t="s">
        <v>167</v>
      </c>
    </row>
    <row r="6" spans="1:10" x14ac:dyDescent="0.25">
      <c r="G6" t="s">
        <v>168</v>
      </c>
    </row>
    <row r="7" spans="1:10" x14ac:dyDescent="0.25">
      <c r="A7" t="s">
        <v>169</v>
      </c>
      <c r="F7" s="8" t="s">
        <v>232</v>
      </c>
      <c r="G7" s="9" t="s">
        <v>240</v>
      </c>
      <c r="H7" t="s">
        <v>171</v>
      </c>
    </row>
    <row r="8" spans="1:10" x14ac:dyDescent="0.25">
      <c r="A8" t="s">
        <v>172</v>
      </c>
      <c r="B8" s="41" t="s">
        <v>140</v>
      </c>
      <c r="C8" s="41"/>
      <c r="D8" s="41"/>
      <c r="E8" s="41"/>
      <c r="G8" t="s">
        <v>173</v>
      </c>
    </row>
    <row r="9" spans="1:10" ht="15.75" thickBot="1" x14ac:dyDescent="0.3"/>
    <row r="10" spans="1:10" x14ac:dyDescent="0.25">
      <c r="C10" s="10" t="s">
        <v>174</v>
      </c>
      <c r="D10" s="11" t="s">
        <v>175</v>
      </c>
      <c r="E10" s="11" t="s">
        <v>176</v>
      </c>
      <c r="F10" s="12" t="s">
        <v>177</v>
      </c>
      <c r="G10" s="12" t="s">
        <v>23</v>
      </c>
      <c r="H10" s="11" t="s">
        <v>178</v>
      </c>
      <c r="I10" s="13" t="s">
        <v>179</v>
      </c>
      <c r="J10" s="14"/>
    </row>
    <row r="11" spans="1:10" x14ac:dyDescent="0.25">
      <c r="C11" s="15" t="s">
        <v>180</v>
      </c>
      <c r="D11" s="16" t="s">
        <v>181</v>
      </c>
      <c r="E11" s="16" t="s">
        <v>182</v>
      </c>
      <c r="F11" s="17"/>
      <c r="G11" s="17"/>
      <c r="H11" s="16" t="s">
        <v>183</v>
      </c>
      <c r="I11" s="18" t="s">
        <v>184</v>
      </c>
      <c r="J11" s="19" t="s">
        <v>185</v>
      </c>
    </row>
    <row r="12" spans="1:10" x14ac:dyDescent="0.25">
      <c r="C12" s="20"/>
      <c r="D12" s="21"/>
      <c r="E12" s="21"/>
      <c r="F12" s="21" t="s">
        <v>23</v>
      </c>
      <c r="G12" s="21" t="s">
        <v>186</v>
      </c>
      <c r="H12" s="21" t="s">
        <v>187</v>
      </c>
      <c r="I12" s="21" t="s">
        <v>188</v>
      </c>
      <c r="J12" s="22" t="s">
        <v>189</v>
      </c>
    </row>
    <row r="13" spans="1:10" x14ac:dyDescent="0.25">
      <c r="C13" s="23"/>
      <c r="D13" s="24"/>
      <c r="E13" s="24"/>
      <c r="F13" s="25"/>
      <c r="G13" s="25"/>
      <c r="H13" s="24"/>
      <c r="I13" s="24"/>
      <c r="J13" s="26"/>
    </row>
    <row r="14" spans="1:10" ht="15.75" thickBot="1" x14ac:dyDescent="0.3">
      <c r="C14" s="27"/>
      <c r="D14" s="28"/>
      <c r="E14" s="28"/>
      <c r="F14" s="29"/>
      <c r="G14" s="29"/>
      <c r="H14" s="28"/>
      <c r="I14" s="28"/>
      <c r="J14" s="30"/>
    </row>
    <row r="16" spans="1:10" x14ac:dyDescent="0.25">
      <c r="A16" s="42" t="s">
        <v>190</v>
      </c>
      <c r="B16" s="43"/>
      <c r="C16" s="43"/>
      <c r="D16" s="44"/>
      <c r="E16" s="48" t="s">
        <v>191</v>
      </c>
      <c r="F16" s="48" t="s">
        <v>192</v>
      </c>
      <c r="G16" s="50" t="s">
        <v>193</v>
      </c>
      <c r="H16" s="51"/>
      <c r="I16" s="39" t="s">
        <v>194</v>
      </c>
      <c r="J16" s="39" t="s">
        <v>195</v>
      </c>
    </row>
    <row r="17" spans="1:14" x14ac:dyDescent="0.25">
      <c r="A17" s="45"/>
      <c r="B17" s="46"/>
      <c r="C17" s="46"/>
      <c r="D17" s="47"/>
      <c r="E17" s="49"/>
      <c r="F17" s="49"/>
      <c r="G17" s="17" t="s">
        <v>196</v>
      </c>
      <c r="H17" s="17" t="s">
        <v>197</v>
      </c>
      <c r="I17" s="40"/>
      <c r="J17" s="40"/>
    </row>
    <row r="18" spans="1:14" x14ac:dyDescent="0.25">
      <c r="A18" s="36" t="str">
        <f t="array" ref="A18">IFERROR(INDEX(Таблица4[Наименование],SMALL(IF(Таблица4[Получатель]=$B$8,ROW(Таблица4[Наименование])-2),ROW(A1))),"")</f>
        <v>Валерианы настойка 50 мл</v>
      </c>
      <c r="B18" s="36"/>
      <c r="C18" s="36"/>
      <c r="D18" s="37"/>
      <c r="E18" s="31"/>
      <c r="F18" s="31"/>
      <c r="G18" s="32">
        <f t="array" ref="G18">IFERROR(INDEX(Таблица4[Введено],SMALL(IF(Таблица4[Получатель]=$B$8,ROW(Таблица4[Введено])-2),ROW(A1))),"")</f>
        <v>1</v>
      </c>
      <c r="H18" s="32">
        <f>G18</f>
        <v>1</v>
      </c>
      <c r="I18" s="32"/>
      <c r="J18" s="32"/>
      <c r="N18" s="1" t="str">
        <f>IFERROR(INDEX(Таблица4[Наименование],SMALL(IF(INDEX(Таблица4[Введено],0,MATCH($B$8,Таблица4[Получатель],0))&gt;0,ROW(Таблица4[Наименование])-3),ROW(A1))),"")</f>
        <v/>
      </c>
    </row>
    <row r="19" spans="1:14" x14ac:dyDescent="0.25">
      <c r="A19" s="36" t="str">
        <f t="array" ref="A19">IFERROR(INDEX(Таблица4[Наименование],SMALL(IF(Таблица4[Получатель]=$B$8,ROW(Таблица4[Наименование])-2),ROW(A2))),"")</f>
        <v>Лейкопластырь нетканный 2.5*500</v>
      </c>
      <c r="B19" s="36"/>
      <c r="C19" s="36"/>
      <c r="D19" s="37"/>
      <c r="E19" s="31"/>
      <c r="F19" s="31"/>
      <c r="G19" s="32">
        <f t="array" ref="G19">IFERROR(INDEX(Таблица4[Введено],SMALL(IF(Таблица4[Получатель]=$B$8,ROW(Таблица4[Введено])-2),ROW(A2))),"")</f>
        <v>5</v>
      </c>
      <c r="H19" s="32">
        <f t="shared" ref="H19:H28" si="0">G19</f>
        <v>5</v>
      </c>
      <c r="I19" s="32"/>
      <c r="J19" s="32"/>
    </row>
    <row r="20" spans="1:14" x14ac:dyDescent="0.25">
      <c r="A20" s="36" t="str">
        <f t="array" ref="A20">IFERROR(INDEX(Таблица4[Наименование],SMALL(IF(Таблица4[Получатель]=$B$8,ROW(Таблица4[Наименование])-2),ROW(A3))),"")</f>
        <v>Шпатели мед. дерев. однораз. уп/85 шт</v>
      </c>
      <c r="B20" s="36"/>
      <c r="C20" s="36"/>
      <c r="D20" s="37"/>
      <c r="E20" s="31"/>
      <c r="F20" s="31"/>
      <c r="G20" s="32">
        <f t="array" ref="G20">IFERROR(INDEX(Таблица4[Введено],SMALL(IF(Таблица4[Получатель]=$B$8,ROW(Таблица4[Введено])-2),ROW(A3))),"")</f>
        <v>10</v>
      </c>
      <c r="H20" s="32">
        <f t="shared" si="0"/>
        <v>10</v>
      </c>
      <c r="I20" s="32"/>
      <c r="J20" s="32"/>
    </row>
    <row r="21" spans="1:14" x14ac:dyDescent="0.25">
      <c r="A21" s="36" t="str">
        <f t="array" ref="A21">IFERROR(INDEX(Таблица4[Наименование],SMALL(IF(Таблица4[Получатель]=$B$8,ROW(Таблица4[Наименование])-2),ROW(A4))),"")</f>
        <v>Валерианы настойка 50 мл</v>
      </c>
      <c r="B21" s="36"/>
      <c r="C21" s="36"/>
      <c r="D21" s="37"/>
      <c r="E21" s="31"/>
      <c r="F21" s="31"/>
      <c r="G21" s="32">
        <f t="array" ref="G21">IFERROR(INDEX(Таблица4[Введено],SMALL(IF(Таблица4[Получатель]=$B$8,ROW(Таблица4[Введено])-2),ROW(A4))),"")</f>
        <v>2</v>
      </c>
      <c r="H21" s="32">
        <f t="shared" si="0"/>
        <v>2</v>
      </c>
      <c r="I21" s="32"/>
      <c r="J21" s="32"/>
    </row>
    <row r="22" spans="1:14" x14ac:dyDescent="0.25">
      <c r="A22" s="36" t="str">
        <f t="array" ref="A22">IFERROR(INDEX(Таблица4[Наименование],SMALL(IF(Таблица4[Получатель]=$B$8,ROW(Таблица4[Наименование])-2),ROW(A5))),"")</f>
        <v>Адреналин р-р  1.82мг/мл-1.0</v>
      </c>
      <c r="B22" s="36"/>
      <c r="C22" s="36"/>
      <c r="D22" s="37"/>
      <c r="E22" s="31"/>
      <c r="F22" s="31"/>
      <c r="G22" s="32">
        <f t="array" ref="G22">IFERROR(INDEX(Таблица4[Введено],SMALL(IF(Таблица4[Получатель]=$B$8,ROW(Таблица4[Введено])-2),ROW(A5))),"")</f>
        <v>0.5</v>
      </c>
      <c r="H22" s="32">
        <f t="shared" si="0"/>
        <v>0.5</v>
      </c>
      <c r="I22" s="32"/>
      <c r="J22" s="32"/>
    </row>
    <row r="23" spans="1:14" x14ac:dyDescent="0.25">
      <c r="A23" s="36" t="str">
        <f t="array" ref="A23">IFERROR(INDEX(Таблица4[Наименование],SMALL(IF(Таблица4[Получатель]=$B$8,ROW(Таблица4[Наименование])-2),ROW(A6))),"")</f>
        <v>Крышталин-Аминолюкс д.с. с м. 1л</v>
      </c>
      <c r="B23" s="36"/>
      <c r="C23" s="36"/>
      <c r="D23" s="37"/>
      <c r="E23" s="31"/>
      <c r="F23" s="31"/>
      <c r="G23" s="32">
        <f t="array" ref="G23">IFERROR(INDEX(Таблица4[Введено],SMALL(IF(Таблица4[Получатель]=$B$8,ROW(Таблица4[Введено])-2),ROW(A6))),"")</f>
        <v>2</v>
      </c>
      <c r="H23" s="32">
        <f t="shared" si="0"/>
        <v>2</v>
      </c>
      <c r="I23" s="32"/>
      <c r="J23" s="32"/>
    </row>
    <row r="24" spans="1:14" x14ac:dyDescent="0.25">
      <c r="A24" s="36" t="str">
        <f t="array" ref="A24">IFERROR(INDEX(Таблица4[Наименование],SMALL(IF(Таблица4[Получатель]=$B$8,ROW(Таблица4[Наименование])-2),ROW(A7))),"")</f>
        <v>Шпатели мед. дерев. однораз. уп/85 шт</v>
      </c>
      <c r="B24" s="36"/>
      <c r="C24" s="36"/>
      <c r="D24" s="37"/>
      <c r="E24" s="31"/>
      <c r="F24" s="31"/>
      <c r="G24" s="32">
        <f t="array" ref="G24">IFERROR(INDEX(Таблица4[Введено],SMALL(IF(Таблица4[Получатель]=$B$8,ROW(Таблица4[Введено])-2),ROW(A7))),"")</f>
        <v>5</v>
      </c>
      <c r="H24" s="32">
        <f t="shared" si="0"/>
        <v>5</v>
      </c>
      <c r="I24" s="32"/>
      <c r="J24" s="32"/>
    </row>
    <row r="25" spans="1:14" x14ac:dyDescent="0.25">
      <c r="A25" s="36" t="str">
        <f t="array" ref="A25">IFERROR(INDEX(Таблица4[Наименование],SMALL(IF(Таблица4[Получатель]=$B$8,ROW(Таблица4[Наименование])-2),ROW(A8))),"")</f>
        <v>Азопирам набор реагентов</v>
      </c>
      <c r="B25" s="36"/>
      <c r="C25" s="36"/>
      <c r="D25" s="37"/>
      <c r="E25" s="31"/>
      <c r="F25" s="31"/>
      <c r="G25" s="32">
        <f t="array" ref="G25">IFERROR(INDEX(Таблица4[Введено],SMALL(IF(Таблица4[Получатель]=$B$8,ROW(Таблица4[Введено])-2),ROW(A8))),"")</f>
        <v>1</v>
      </c>
      <c r="H25" s="32">
        <f t="shared" si="0"/>
        <v>1</v>
      </c>
      <c r="I25" s="32"/>
      <c r="J25" s="32"/>
    </row>
    <row r="26" spans="1:14" x14ac:dyDescent="0.25">
      <c r="A26" s="36" t="str">
        <f t="array" ref="A26">IFERROR(INDEX(Таблица4[Наименование],SMALL(IF(Таблица4[Получатель]=$B$8,ROW(Таблица4[Наименование])-2),ROW(A9))),"")</f>
        <v/>
      </c>
      <c r="B26" s="36"/>
      <c r="C26" s="36"/>
      <c r="D26" s="37"/>
      <c r="E26" s="31"/>
      <c r="F26" s="31"/>
      <c r="G26" s="32" t="str">
        <f t="array" ref="G26">IFERROR(INDEX(Таблица4[Введено],SMALL(IF(Таблица4[Получатель]=$B$8,ROW(Таблица4[Введено])-2),ROW(A9))),"")</f>
        <v/>
      </c>
      <c r="H26" s="32" t="str">
        <f t="shared" si="0"/>
        <v/>
      </c>
      <c r="I26" s="32"/>
      <c r="J26" s="32"/>
    </row>
    <row r="27" spans="1:14" x14ac:dyDescent="0.25">
      <c r="A27" s="36" t="str">
        <f t="array" ref="A27">IFERROR(INDEX(Таблица4[Наименование],SMALL(IF(Таблица4[Получатель]=$B$8,ROW(Таблица4[Наименование])-2),ROW(A10))),"")</f>
        <v/>
      </c>
      <c r="B27" s="36"/>
      <c r="C27" s="36"/>
      <c r="D27" s="37"/>
      <c r="E27" s="31"/>
      <c r="F27" s="31"/>
      <c r="G27" s="32" t="str">
        <f t="array" ref="G27">IFERROR(INDEX(Таблица4[Введено],SMALL(IF(Таблица4[Получатель]=$B$8,ROW(Таблица4[Введено])-2),ROW(A10))),"")</f>
        <v/>
      </c>
      <c r="H27" s="32" t="str">
        <f t="shared" si="0"/>
        <v/>
      </c>
      <c r="I27" s="32"/>
      <c r="J27" s="32"/>
    </row>
    <row r="28" spans="1:14" x14ac:dyDescent="0.25">
      <c r="A28" s="36" t="str">
        <f t="array" ref="A28">IFERROR(INDEX(Таблица4[Наименование],SMALL(IF(Таблица4[Получатель]=$B$8,ROW(Таблица4[Наименование])-2),ROW(A11))),"")</f>
        <v/>
      </c>
      <c r="B28" s="36"/>
      <c r="C28" s="36"/>
      <c r="D28" s="37"/>
      <c r="E28" s="25"/>
      <c r="F28" s="25"/>
      <c r="G28" s="32" t="str">
        <f t="array" ref="G28">IFERROR(INDEX(Таблица4[Введено],SMALL(IF(Таблица4[Получатель]=$B$8,ROW(Таблица4[Введено])-2),ROW(A11))),"")</f>
        <v/>
      </c>
      <c r="H28" s="32" t="str">
        <f t="shared" si="0"/>
        <v/>
      </c>
      <c r="I28" s="25"/>
      <c r="J28" s="25"/>
    </row>
    <row r="29" spans="1:14" x14ac:dyDescent="0.25">
      <c r="A29" s="33" t="s">
        <v>198</v>
      </c>
      <c r="B29" s="34"/>
      <c r="C29" s="34" t="s">
        <v>199</v>
      </c>
      <c r="D29" s="35"/>
      <c r="E29" s="25"/>
      <c r="F29" s="25"/>
      <c r="G29" s="25"/>
      <c r="H29" s="25"/>
      <c r="I29" s="25"/>
      <c r="J29" s="25"/>
    </row>
    <row r="30" spans="1:14" x14ac:dyDescent="0.25">
      <c r="A30" s="33" t="s">
        <v>200</v>
      </c>
      <c r="B30" s="34"/>
      <c r="C30" s="34" t="str">
        <f>B8</f>
        <v>м/с амб. Суша Ю.С.</v>
      </c>
      <c r="D30" s="35"/>
      <c r="E30" s="25"/>
      <c r="F30" s="25"/>
      <c r="G30" s="25"/>
      <c r="H30" s="25"/>
      <c r="I30" s="25"/>
      <c r="J30" s="25"/>
    </row>
  </sheetData>
  <mergeCells count="7">
    <mergeCell ref="I16:I17"/>
    <mergeCell ref="J16:J17"/>
    <mergeCell ref="B8:E8"/>
    <mergeCell ref="A16:D17"/>
    <mergeCell ref="E16:E17"/>
    <mergeCell ref="F16:F17"/>
    <mergeCell ref="G16:H16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Справочник!$C$2:$C$26</xm:f>
          </x14:formula1>
          <xm:sqref>B8:E8</xm:sqref>
        </x14:dataValidation>
        <x14:dataValidation type="list" allowBlank="1" showInputMessage="1" showErrorMessage="1" xr:uid="{12854525-D0CB-4949-A37B-D14D36A4B629}">
          <x14:formula1>
            <xm:f>Справочник!$K$2:$K$32</xm:f>
          </x14:formula1>
          <xm:sqref>F7</xm:sqref>
        </x14:dataValidation>
        <x14:dataValidation type="list" allowBlank="1" showInputMessage="1" showErrorMessage="1" xr:uid="{725F35DD-8303-497C-81C2-FDBEEDE99E43}">
          <x14:formula1>
            <xm:f>Справочник!$M$1:$M$13</xm:f>
          </x14:formula1>
          <xm:sqref>G7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Справочник</vt:lpstr>
      <vt:lpstr>Движение</vt:lpstr>
      <vt:lpstr>Сводная</vt:lpstr>
      <vt:lpstr>Накладная</vt:lpstr>
      <vt:lpstr>ВОТ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2019-09-15T16:53:55Z</cp:lastPrinted>
  <dcterms:created xsi:type="dcterms:W3CDTF">2019-09-15T09:54:55Z</dcterms:created>
  <dcterms:modified xsi:type="dcterms:W3CDTF">2019-10-19T10:32:21Z</dcterms:modified>
</cp:coreProperties>
</file>