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ИНА\Desktop\"/>
    </mc:Choice>
  </mc:AlternateContent>
  <xr:revisionPtr revIDLastSave="0" documentId="8_{36525699-4096-45A7-9297-66E5E0FE8388}" xr6:coauthVersionLast="45" xr6:coauthVersionMax="45" xr10:uidLastSave="{00000000-0000-0000-0000-000000000000}"/>
  <bookViews>
    <workbookView xWindow="-120" yWindow="-120" windowWidth="20730" windowHeight="11160" activeTab="1" xr2:uid="{464C1CA2-758B-4CB7-841A-D10023DD6AAC}"/>
  </bookViews>
  <sheets>
    <sheet name="Расчет материала" sheetId="1" r:id="rId1"/>
    <sheet name="Заказ материала" sheetId="4" r:id="rId2"/>
    <sheet name="Сопроводительный паспорт" sheetId="10" r:id="rId3"/>
    <sheet name="Справочник" sheetId="11" r:id="rId4"/>
  </sheets>
  <definedNames>
    <definedName name="_Tip21">#REF!</definedName>
    <definedName name="_Tip210">#REF!</definedName>
    <definedName name="_Tip211">#REF!</definedName>
    <definedName name="_Tip212">#REF!</definedName>
    <definedName name="_Tip213">#REF!</definedName>
    <definedName name="_Tip214">#REF!</definedName>
    <definedName name="_Tip215">#REF!</definedName>
    <definedName name="_Tip216">#REF!</definedName>
    <definedName name="_Tip22">#REF!</definedName>
    <definedName name="_Tip23">#REF!</definedName>
    <definedName name="_Tip24">#REF!</definedName>
    <definedName name="_Tip25">#REF!</definedName>
    <definedName name="_Tip26">#REF!</definedName>
    <definedName name="_Tip27">#REF!</definedName>
    <definedName name="_Tip28">#REF!</definedName>
    <definedName name="_Tip29">#REF!</definedName>
    <definedName name="_xlnm._FilterDatabase" localSheetId="1" hidden="1">'Заказ материала'!$B$3:$D$18</definedName>
    <definedName name="_xlnm._FilterDatabase" localSheetId="0" hidden="1">'Расчет материала'!$L$3:$L$253</definedName>
    <definedName name="_xlnm._FilterDatabase" localSheetId="2" hidden="1">'Сопроводительный паспорт'!$A$5:$X$28</definedName>
    <definedName name="ClassJob">#REF!</definedName>
    <definedName name="CM">#REF!</definedName>
    <definedName name="EB_M">#REF!</definedName>
    <definedName name="EH">#REF!</definedName>
    <definedName name="EH_M">#REF!</definedName>
    <definedName name="Equipment1">#REF!</definedName>
    <definedName name="KI_M">#REF!</definedName>
    <definedName name="KOID">#REF!</definedName>
    <definedName name="KR">#REF!</definedName>
    <definedName name="Ksht">#REF!</definedName>
    <definedName name="List2">#REF!</definedName>
    <definedName name="NameOper">#REF!</definedName>
    <definedName name="NormaM">#REF!</definedName>
    <definedName name="NumBox">#REF!</definedName>
    <definedName name="NumList2">#REF!</definedName>
    <definedName name="NumOper">#REF!</definedName>
    <definedName name="NumYch">#REF!</definedName>
    <definedName name="ObozDetal2">#REF!</definedName>
    <definedName name="ObozDok">#REF!</definedName>
    <definedName name="ObozTD2">#REF!</definedName>
    <definedName name="ObozUzlMat">#REF!</definedName>
    <definedName name="OP">#REF!</definedName>
    <definedName name="OppM">#REF!</definedName>
    <definedName name="Prof">#REF!</definedName>
    <definedName name="RabPole2">#REF!</definedName>
    <definedName name="SkvNum2">#REF!</definedName>
    <definedName name="Stroka21">#REF!</definedName>
    <definedName name="Stroka210">#REF!</definedName>
    <definedName name="Stroka211">#REF!</definedName>
    <definedName name="Stroka212">#REF!</definedName>
    <definedName name="Stroka213">#REF!</definedName>
    <definedName name="Stroka214">#REF!</definedName>
    <definedName name="Stroka215">#REF!</definedName>
    <definedName name="Stroka216">#REF!</definedName>
    <definedName name="Stroka22">#REF!</definedName>
    <definedName name="Stroka23">#REF!</definedName>
    <definedName name="Stroka24">#REF!</definedName>
    <definedName name="Stroka25">#REF!</definedName>
    <definedName name="Stroka26">#REF!</definedName>
    <definedName name="Stroka27">#REF!</definedName>
    <definedName name="Stroka28">#REF!</definedName>
    <definedName name="Stroka29">#REF!</definedName>
    <definedName name="TimePZ">#REF!</definedName>
    <definedName name="TimeSHT">#REF!</definedName>
    <definedName name="UzMat">#REF!</definedName>
    <definedName name="YT">#REF!</definedName>
    <definedName name="Материал">Справочник!$B$3:$B$11</definedName>
    <definedName name="ШаблонА">#REF!</definedName>
    <definedName name="ШаблонБ">#REF!</definedName>
    <definedName name="Шаблон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Y8" i="1"/>
  <c r="M253" i="1" l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6" i="1"/>
  <c r="M5" i="1"/>
  <c r="M4" i="1"/>
  <c r="M13" i="1"/>
  <c r="B28" i="10" l="1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Q3" i="10" l="1"/>
  <c r="P3" i="10"/>
  <c r="O3" i="10"/>
  <c r="N3" i="10"/>
  <c r="M3" i="10"/>
  <c r="L3" i="10"/>
  <c r="L2" i="10"/>
  <c r="D3" i="10"/>
  <c r="W3" i="10" l="1"/>
  <c r="U253" i="1" l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7" i="1"/>
  <c r="U5" i="1"/>
  <c r="U4" i="1"/>
  <c r="R3" i="10" s="1"/>
  <c r="T6" i="1"/>
  <c r="U6" i="1" s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U8" i="1" s="1"/>
  <c r="T7" i="1"/>
  <c r="T4" i="1"/>
  <c r="T5" i="1"/>
  <c r="J253" i="1" l="1"/>
  <c r="Y253" i="1"/>
  <c r="W253" i="1"/>
  <c r="V253" i="1"/>
  <c r="H253" i="1"/>
  <c r="X253" i="1" l="1"/>
  <c r="H18" i="4"/>
  <c r="D1" i="4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S3" i="10" s="1"/>
  <c r="J4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4" i="4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7" i="1"/>
  <c r="Y6" i="1"/>
  <c r="Y5" i="1"/>
  <c r="Y4" i="1"/>
  <c r="H17" i="4" l="1"/>
  <c r="H16" i="4"/>
  <c r="H15" i="4"/>
  <c r="H14" i="4"/>
  <c r="H13" i="4"/>
  <c r="H12" i="4"/>
  <c r="H11" i="4"/>
  <c r="H10" i="4"/>
  <c r="H9" i="4"/>
  <c r="H8" i="4"/>
  <c r="H7" i="4"/>
  <c r="H6" i="4"/>
  <c r="H5" i="4"/>
  <c r="W252" i="1" l="1"/>
  <c r="H252" i="1"/>
  <c r="W251" i="1"/>
  <c r="H251" i="1"/>
  <c r="W250" i="1"/>
  <c r="H250" i="1"/>
  <c r="W249" i="1"/>
  <c r="H249" i="1"/>
  <c r="W248" i="1"/>
  <c r="H248" i="1"/>
  <c r="W247" i="1"/>
  <c r="H247" i="1"/>
  <c r="W246" i="1"/>
  <c r="H246" i="1"/>
  <c r="W245" i="1"/>
  <c r="H245" i="1"/>
  <c r="W244" i="1"/>
  <c r="H244" i="1"/>
  <c r="W243" i="1"/>
  <c r="H243" i="1"/>
  <c r="W242" i="1"/>
  <c r="H242" i="1"/>
  <c r="W241" i="1"/>
  <c r="H241" i="1"/>
  <c r="W240" i="1"/>
  <c r="H240" i="1"/>
  <c r="W239" i="1"/>
  <c r="H239" i="1"/>
  <c r="W238" i="1"/>
  <c r="H238" i="1"/>
  <c r="W237" i="1"/>
  <c r="H237" i="1"/>
  <c r="W236" i="1"/>
  <c r="H236" i="1"/>
  <c r="W235" i="1"/>
  <c r="H235" i="1"/>
  <c r="W234" i="1"/>
  <c r="H234" i="1"/>
  <c r="W233" i="1"/>
  <c r="H233" i="1"/>
  <c r="W232" i="1"/>
  <c r="H232" i="1"/>
  <c r="W231" i="1"/>
  <c r="H231" i="1"/>
  <c r="W230" i="1"/>
  <c r="H230" i="1"/>
  <c r="W229" i="1"/>
  <c r="H229" i="1"/>
  <c r="W228" i="1"/>
  <c r="H228" i="1"/>
  <c r="W227" i="1"/>
  <c r="H227" i="1"/>
  <c r="W226" i="1"/>
  <c r="H226" i="1"/>
  <c r="W225" i="1"/>
  <c r="H225" i="1"/>
  <c r="W224" i="1"/>
  <c r="H224" i="1"/>
  <c r="W223" i="1"/>
  <c r="H223" i="1"/>
  <c r="W222" i="1"/>
  <c r="H222" i="1"/>
  <c r="W221" i="1"/>
  <c r="H221" i="1"/>
  <c r="W220" i="1"/>
  <c r="H220" i="1"/>
  <c r="W219" i="1"/>
  <c r="H219" i="1"/>
  <c r="W218" i="1"/>
  <c r="H218" i="1"/>
  <c r="W217" i="1"/>
  <c r="H217" i="1"/>
  <c r="W216" i="1"/>
  <c r="H216" i="1"/>
  <c r="W215" i="1"/>
  <c r="H215" i="1"/>
  <c r="W214" i="1"/>
  <c r="H214" i="1"/>
  <c r="W213" i="1"/>
  <c r="H213" i="1"/>
  <c r="W212" i="1"/>
  <c r="H212" i="1"/>
  <c r="W211" i="1"/>
  <c r="H211" i="1"/>
  <c r="W210" i="1"/>
  <c r="H210" i="1"/>
  <c r="W209" i="1"/>
  <c r="H209" i="1"/>
  <c r="W208" i="1"/>
  <c r="H208" i="1"/>
  <c r="W207" i="1"/>
  <c r="H207" i="1"/>
  <c r="W206" i="1"/>
  <c r="H206" i="1"/>
  <c r="W205" i="1"/>
  <c r="H205" i="1"/>
  <c r="W204" i="1"/>
  <c r="H204" i="1"/>
  <c r="W203" i="1"/>
  <c r="H203" i="1"/>
  <c r="W202" i="1"/>
  <c r="H202" i="1"/>
  <c r="W201" i="1"/>
  <c r="H201" i="1"/>
  <c r="W200" i="1"/>
  <c r="H200" i="1"/>
  <c r="W199" i="1"/>
  <c r="H199" i="1"/>
  <c r="W198" i="1"/>
  <c r="H198" i="1"/>
  <c r="W197" i="1"/>
  <c r="H197" i="1"/>
  <c r="W196" i="1"/>
  <c r="H196" i="1"/>
  <c r="W195" i="1"/>
  <c r="H195" i="1"/>
  <c r="W194" i="1"/>
  <c r="H194" i="1"/>
  <c r="W193" i="1"/>
  <c r="H193" i="1"/>
  <c r="W192" i="1"/>
  <c r="H192" i="1"/>
  <c r="W191" i="1"/>
  <c r="H191" i="1"/>
  <c r="W190" i="1"/>
  <c r="H190" i="1"/>
  <c r="W189" i="1"/>
  <c r="H189" i="1"/>
  <c r="W188" i="1"/>
  <c r="H188" i="1"/>
  <c r="W187" i="1"/>
  <c r="H187" i="1"/>
  <c r="W186" i="1"/>
  <c r="H186" i="1"/>
  <c r="W185" i="1"/>
  <c r="H185" i="1"/>
  <c r="W184" i="1"/>
  <c r="H184" i="1"/>
  <c r="W183" i="1"/>
  <c r="H183" i="1"/>
  <c r="W182" i="1"/>
  <c r="H182" i="1"/>
  <c r="W181" i="1"/>
  <c r="H181" i="1"/>
  <c r="W180" i="1"/>
  <c r="H180" i="1"/>
  <c r="W179" i="1"/>
  <c r="H179" i="1"/>
  <c r="W178" i="1"/>
  <c r="H178" i="1"/>
  <c r="W177" i="1"/>
  <c r="H177" i="1"/>
  <c r="W176" i="1"/>
  <c r="H176" i="1"/>
  <c r="W175" i="1"/>
  <c r="H175" i="1"/>
  <c r="W174" i="1"/>
  <c r="H174" i="1"/>
  <c r="W173" i="1"/>
  <c r="H173" i="1"/>
  <c r="W172" i="1"/>
  <c r="H172" i="1"/>
  <c r="W171" i="1"/>
  <c r="H171" i="1"/>
  <c r="W170" i="1"/>
  <c r="H170" i="1"/>
  <c r="W169" i="1"/>
  <c r="H169" i="1"/>
  <c r="W168" i="1"/>
  <c r="H168" i="1"/>
  <c r="W167" i="1"/>
  <c r="H167" i="1"/>
  <c r="W166" i="1"/>
  <c r="H166" i="1"/>
  <c r="W165" i="1"/>
  <c r="H165" i="1"/>
  <c r="W164" i="1"/>
  <c r="H164" i="1"/>
  <c r="W163" i="1"/>
  <c r="H163" i="1"/>
  <c r="W162" i="1"/>
  <c r="H162" i="1"/>
  <c r="W161" i="1"/>
  <c r="H161" i="1"/>
  <c r="W160" i="1"/>
  <c r="H160" i="1"/>
  <c r="W159" i="1"/>
  <c r="H159" i="1"/>
  <c r="W158" i="1"/>
  <c r="H158" i="1"/>
  <c r="W157" i="1"/>
  <c r="H157" i="1"/>
  <c r="W156" i="1"/>
  <c r="H156" i="1"/>
  <c r="W155" i="1"/>
  <c r="H155" i="1"/>
  <c r="W154" i="1"/>
  <c r="H154" i="1"/>
  <c r="W153" i="1"/>
  <c r="H153" i="1"/>
  <c r="W152" i="1"/>
  <c r="H152" i="1"/>
  <c r="W151" i="1"/>
  <c r="H151" i="1"/>
  <c r="W150" i="1"/>
  <c r="H150" i="1"/>
  <c r="W149" i="1"/>
  <c r="H149" i="1"/>
  <c r="W148" i="1"/>
  <c r="H148" i="1"/>
  <c r="W147" i="1"/>
  <c r="H147" i="1"/>
  <c r="W146" i="1"/>
  <c r="H146" i="1"/>
  <c r="W145" i="1"/>
  <c r="H145" i="1"/>
  <c r="W144" i="1"/>
  <c r="H144" i="1"/>
  <c r="W143" i="1"/>
  <c r="H143" i="1"/>
  <c r="W142" i="1"/>
  <c r="H142" i="1"/>
  <c r="W141" i="1"/>
  <c r="H141" i="1"/>
  <c r="W140" i="1"/>
  <c r="H140" i="1"/>
  <c r="W139" i="1"/>
  <c r="H139" i="1"/>
  <c r="W138" i="1"/>
  <c r="H138" i="1"/>
  <c r="W137" i="1"/>
  <c r="H137" i="1"/>
  <c r="W136" i="1"/>
  <c r="H136" i="1"/>
  <c r="W135" i="1"/>
  <c r="H135" i="1"/>
  <c r="W134" i="1"/>
  <c r="H134" i="1"/>
  <c r="W133" i="1"/>
  <c r="H133" i="1"/>
  <c r="W132" i="1"/>
  <c r="H132" i="1"/>
  <c r="W131" i="1"/>
  <c r="H131" i="1"/>
  <c r="W130" i="1"/>
  <c r="H130" i="1"/>
  <c r="W129" i="1"/>
  <c r="H129" i="1"/>
  <c r="W128" i="1"/>
  <c r="H128" i="1"/>
  <c r="W127" i="1"/>
  <c r="H127" i="1"/>
  <c r="W126" i="1"/>
  <c r="H126" i="1"/>
  <c r="W125" i="1"/>
  <c r="H125" i="1"/>
  <c r="W124" i="1"/>
  <c r="H124" i="1"/>
  <c r="W123" i="1"/>
  <c r="H123" i="1"/>
  <c r="W122" i="1"/>
  <c r="H122" i="1"/>
  <c r="W121" i="1"/>
  <c r="H121" i="1"/>
  <c r="W120" i="1"/>
  <c r="H120" i="1"/>
  <c r="W119" i="1"/>
  <c r="H119" i="1"/>
  <c r="W118" i="1"/>
  <c r="H118" i="1"/>
  <c r="W117" i="1"/>
  <c r="H117" i="1"/>
  <c r="W116" i="1"/>
  <c r="H116" i="1"/>
  <c r="W115" i="1"/>
  <c r="H115" i="1"/>
  <c r="W114" i="1"/>
  <c r="H114" i="1"/>
  <c r="W113" i="1"/>
  <c r="H113" i="1"/>
  <c r="W112" i="1"/>
  <c r="H112" i="1"/>
  <c r="W111" i="1"/>
  <c r="H111" i="1"/>
  <c r="W110" i="1"/>
  <c r="H110" i="1"/>
  <c r="W109" i="1"/>
  <c r="H109" i="1"/>
  <c r="W108" i="1"/>
  <c r="H108" i="1"/>
  <c r="W107" i="1"/>
  <c r="H107" i="1"/>
  <c r="W106" i="1"/>
  <c r="H106" i="1"/>
  <c r="W105" i="1"/>
  <c r="H105" i="1"/>
  <c r="W104" i="1"/>
  <c r="H104" i="1"/>
  <c r="W103" i="1"/>
  <c r="H103" i="1"/>
  <c r="W102" i="1"/>
  <c r="H102" i="1"/>
  <c r="W101" i="1"/>
  <c r="H101" i="1"/>
  <c r="W100" i="1"/>
  <c r="H100" i="1"/>
  <c r="W99" i="1"/>
  <c r="H99" i="1"/>
  <c r="W98" i="1"/>
  <c r="H98" i="1"/>
  <c r="W97" i="1"/>
  <c r="H97" i="1"/>
  <c r="W96" i="1"/>
  <c r="H96" i="1"/>
  <c r="W95" i="1"/>
  <c r="H95" i="1"/>
  <c r="W94" i="1"/>
  <c r="H94" i="1"/>
  <c r="W93" i="1"/>
  <c r="H93" i="1"/>
  <c r="W92" i="1"/>
  <c r="H92" i="1"/>
  <c r="W91" i="1"/>
  <c r="H91" i="1"/>
  <c r="W90" i="1"/>
  <c r="H90" i="1"/>
  <c r="W89" i="1"/>
  <c r="H89" i="1"/>
  <c r="W88" i="1"/>
  <c r="H88" i="1"/>
  <c r="W87" i="1"/>
  <c r="H87" i="1"/>
  <c r="W86" i="1"/>
  <c r="H86" i="1"/>
  <c r="W85" i="1"/>
  <c r="H85" i="1"/>
  <c r="W84" i="1"/>
  <c r="H84" i="1"/>
  <c r="W83" i="1"/>
  <c r="H83" i="1"/>
  <c r="W82" i="1"/>
  <c r="H82" i="1"/>
  <c r="W81" i="1"/>
  <c r="H81" i="1"/>
  <c r="W80" i="1"/>
  <c r="H80" i="1"/>
  <c r="W79" i="1"/>
  <c r="H79" i="1"/>
  <c r="W78" i="1"/>
  <c r="H78" i="1"/>
  <c r="W77" i="1"/>
  <c r="H77" i="1"/>
  <c r="W76" i="1"/>
  <c r="H76" i="1"/>
  <c r="W75" i="1"/>
  <c r="H75" i="1"/>
  <c r="W74" i="1"/>
  <c r="H74" i="1"/>
  <c r="W73" i="1"/>
  <c r="H73" i="1"/>
  <c r="W72" i="1"/>
  <c r="H72" i="1"/>
  <c r="W71" i="1"/>
  <c r="H71" i="1"/>
  <c r="W70" i="1"/>
  <c r="H70" i="1"/>
  <c r="W69" i="1"/>
  <c r="H69" i="1"/>
  <c r="W68" i="1"/>
  <c r="H68" i="1"/>
  <c r="W67" i="1"/>
  <c r="H67" i="1"/>
  <c r="W66" i="1"/>
  <c r="H66" i="1"/>
  <c r="W65" i="1"/>
  <c r="H65" i="1"/>
  <c r="W64" i="1"/>
  <c r="H64" i="1"/>
  <c r="W63" i="1"/>
  <c r="H63" i="1"/>
  <c r="W62" i="1"/>
  <c r="H62" i="1"/>
  <c r="W61" i="1"/>
  <c r="H61" i="1"/>
  <c r="W60" i="1"/>
  <c r="H60" i="1"/>
  <c r="W59" i="1"/>
  <c r="H59" i="1"/>
  <c r="W58" i="1"/>
  <c r="H58" i="1"/>
  <c r="W57" i="1"/>
  <c r="H57" i="1"/>
  <c r="W56" i="1"/>
  <c r="H56" i="1"/>
  <c r="W55" i="1"/>
  <c r="H55" i="1"/>
  <c r="W54" i="1"/>
  <c r="H54" i="1"/>
  <c r="W53" i="1"/>
  <c r="H53" i="1"/>
  <c r="W52" i="1"/>
  <c r="H52" i="1"/>
  <c r="W51" i="1"/>
  <c r="H51" i="1"/>
  <c r="W50" i="1"/>
  <c r="H50" i="1"/>
  <c r="W49" i="1"/>
  <c r="H49" i="1"/>
  <c r="W48" i="1"/>
  <c r="H48" i="1"/>
  <c r="W47" i="1"/>
  <c r="H47" i="1"/>
  <c r="W46" i="1"/>
  <c r="H46" i="1"/>
  <c r="W45" i="1"/>
  <c r="H45" i="1"/>
  <c r="W44" i="1"/>
  <c r="H44" i="1"/>
  <c r="W43" i="1"/>
  <c r="H43" i="1"/>
  <c r="W42" i="1"/>
  <c r="H42" i="1"/>
  <c r="W41" i="1"/>
  <c r="H41" i="1"/>
  <c r="W40" i="1"/>
  <c r="H40" i="1"/>
  <c r="W39" i="1"/>
  <c r="H39" i="1"/>
  <c r="W38" i="1"/>
  <c r="H38" i="1"/>
  <c r="W37" i="1"/>
  <c r="H37" i="1"/>
  <c r="W36" i="1"/>
  <c r="H36" i="1"/>
  <c r="W35" i="1"/>
  <c r="H35" i="1"/>
  <c r="W34" i="1"/>
  <c r="H34" i="1"/>
  <c r="W33" i="1"/>
  <c r="H33" i="1"/>
  <c r="W32" i="1"/>
  <c r="H32" i="1"/>
  <c r="W31" i="1"/>
  <c r="H31" i="1"/>
  <c r="W30" i="1"/>
  <c r="H30" i="1"/>
  <c r="W29" i="1"/>
  <c r="H29" i="1"/>
  <c r="W28" i="1"/>
  <c r="H28" i="1"/>
  <c r="W27" i="1"/>
  <c r="H27" i="1"/>
  <c r="W26" i="1"/>
  <c r="H26" i="1"/>
  <c r="W25" i="1"/>
  <c r="H25" i="1"/>
  <c r="W24" i="1"/>
  <c r="H24" i="1"/>
  <c r="W23" i="1"/>
  <c r="H23" i="1"/>
  <c r="W22" i="1"/>
  <c r="H22" i="1"/>
  <c r="W21" i="1"/>
  <c r="H21" i="1"/>
  <c r="W20" i="1"/>
  <c r="H20" i="1"/>
  <c r="W19" i="1"/>
  <c r="H19" i="1"/>
  <c r="W18" i="1"/>
  <c r="H18" i="1"/>
  <c r="W17" i="1"/>
  <c r="H17" i="1"/>
  <c r="W16" i="1"/>
  <c r="H16" i="1"/>
  <c r="W15" i="1"/>
  <c r="H15" i="1"/>
  <c r="W14" i="1"/>
  <c r="H14" i="1"/>
  <c r="W13" i="1"/>
  <c r="H13" i="1"/>
  <c r="W12" i="1"/>
  <c r="H12" i="1"/>
  <c r="W11" i="1"/>
  <c r="H11" i="1"/>
  <c r="W10" i="1"/>
  <c r="H10" i="1"/>
  <c r="W9" i="1"/>
  <c r="H9" i="1"/>
  <c r="H8" i="1"/>
  <c r="X8" i="1" s="1"/>
  <c r="W7" i="1"/>
  <c r="H7" i="1"/>
  <c r="W6" i="1"/>
  <c r="H6" i="1"/>
  <c r="W5" i="1"/>
  <c r="H5" i="1"/>
  <c r="H4" i="1"/>
  <c r="W2" i="10" s="1"/>
  <c r="W4" i="1"/>
  <c r="T3" i="10" s="1"/>
  <c r="X5" i="1" l="1"/>
  <c r="X7" i="1"/>
  <c r="X9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7" i="1"/>
  <c r="X249" i="1"/>
  <c r="X251" i="1"/>
  <c r="W8" i="1"/>
  <c r="X4" i="1"/>
  <c r="X6" i="1"/>
  <c r="X10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4" i="1"/>
  <c r="X46" i="1"/>
  <c r="X48" i="1"/>
  <c r="X50" i="1"/>
  <c r="X52" i="1"/>
  <c r="X54" i="1"/>
  <c r="X56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48" i="1"/>
  <c r="X250" i="1"/>
  <c r="X252" i="1"/>
</calcChain>
</file>

<file path=xl/sharedStrings.xml><?xml version="1.0" encoding="utf-8"?>
<sst xmlns="http://schemas.openxmlformats.org/spreadsheetml/2006/main" count="146" uniqueCount="112">
  <si>
    <t>Наименование изделия</t>
  </si>
  <si>
    <t>Входящие детали</t>
  </si>
  <si>
    <t>Децимальный номер детали</t>
  </si>
  <si>
    <t>Децимальный номер изделия</t>
  </si>
  <si>
    <t>Материал</t>
  </si>
  <si>
    <t>Круг/Пруток</t>
  </si>
  <si>
    <t>000.000.001</t>
  </si>
  <si>
    <t>Стойка</t>
  </si>
  <si>
    <t>000.001</t>
  </si>
  <si>
    <t>Опора</t>
  </si>
  <si>
    <t>Сталь 45</t>
  </si>
  <si>
    <t>000.000.002</t>
  </si>
  <si>
    <t>Сталь 40Х</t>
  </si>
  <si>
    <t>Шестигранник</t>
  </si>
  <si>
    <t>Основание</t>
  </si>
  <si>
    <t>000.000.003</t>
  </si>
  <si>
    <t>Платформа</t>
  </si>
  <si>
    <t>000.002</t>
  </si>
  <si>
    <t>000.000.004</t>
  </si>
  <si>
    <t>Лист/Плита</t>
  </si>
  <si>
    <t>Количество деталей в изделии</t>
  </si>
  <si>
    <t>Общее количество деталей</t>
  </si>
  <si>
    <t>Габаритный размер детали</t>
  </si>
  <si>
    <t>Сортамент</t>
  </si>
  <si>
    <t>Размер сортамента</t>
  </si>
  <si>
    <t>Общий припуск на распиловку</t>
  </si>
  <si>
    <t>Размер заготовки</t>
  </si>
  <si>
    <t>ГОСТ на материал</t>
  </si>
  <si>
    <t>ГОСТ 1050-88</t>
  </si>
  <si>
    <t>ГОСТ 4543-71</t>
  </si>
  <si>
    <t>Количество изделий</t>
  </si>
  <si>
    <t>005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</si>
  <si>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</si>
  <si>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</si>
  <si>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</si>
  <si>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</si>
  <si>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</si>
  <si>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</si>
  <si>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</si>
  <si>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</si>
  <si>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</si>
  <si>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060</t>
  </si>
  <si>
    <t>070</t>
  </si>
  <si>
    <t>080</t>
  </si>
  <si>
    <t>ОТК</t>
  </si>
  <si>
    <t>№</t>
  </si>
  <si>
    <t>Количество материала</t>
  </si>
  <si>
    <t>№ заказа</t>
  </si>
  <si>
    <t>Примечание</t>
  </si>
  <si>
    <t>Единицы измерения</t>
  </si>
  <si>
    <t>Марка материала</t>
  </si>
  <si>
    <t xml:space="preserve">Расчет материала на </t>
  </si>
  <si>
    <t>Количество  материала или заготовок</t>
  </si>
  <si>
    <t>000</t>
  </si>
  <si>
    <t>Сопроводительный паспорт</t>
  </si>
  <si>
    <t>№ чертежа</t>
  </si>
  <si>
    <t>Наименование</t>
  </si>
  <si>
    <t>Заготовка</t>
  </si>
  <si>
    <t>№ задания</t>
  </si>
  <si>
    <t>Наименование  операции</t>
  </si>
  <si>
    <t>Выполнил</t>
  </si>
  <si>
    <t>Подпись</t>
  </si>
  <si>
    <t>Количество, шт</t>
  </si>
  <si>
    <t>090</t>
  </si>
  <si>
    <t>100</t>
  </si>
  <si>
    <t>Дата формирования расчета</t>
  </si>
  <si>
    <t>25 октября 2019</t>
  </si>
  <si>
    <t>Заявка на материалы от</t>
  </si>
  <si>
    <t>Ответственный ___________________________________</t>
  </si>
  <si>
    <t>Количество</t>
  </si>
  <si>
    <t>№ операции</t>
  </si>
  <si>
    <t>Марка материала, Сортамент, Размер</t>
  </si>
  <si>
    <t>Панель</t>
  </si>
  <si>
    <r>
      <t xml:space="preserve">заказ № </t>
    </r>
    <r>
      <rPr>
        <b/>
        <sz val="18"/>
        <color rgb="FFFF0000"/>
        <rFont val="Calibri Light"/>
        <family val="2"/>
        <charset val="204"/>
        <scheme val="major"/>
      </rPr>
      <t>14111</t>
    </r>
  </si>
  <si>
    <t>Труба Круглая</t>
  </si>
  <si>
    <t>4114 Токарно-винторезная</t>
  </si>
  <si>
    <t>4262 Горизонтально-фрезерная</t>
  </si>
  <si>
    <t>0108 Слесарная</t>
  </si>
  <si>
    <t>0200 Контрольная</t>
  </si>
  <si>
    <t>4285 Пило-отрезная</t>
  </si>
  <si>
    <t>4234 Фрезерная с ЧПУ</t>
  </si>
  <si>
    <t>9043 Сварочная</t>
  </si>
  <si>
    <t>055</t>
  </si>
  <si>
    <t>065</t>
  </si>
  <si>
    <t>075</t>
  </si>
  <si>
    <t>085</t>
  </si>
  <si>
    <t>095</t>
  </si>
  <si>
    <t>Маршрутная карта</t>
  </si>
  <si>
    <t>Дата начала</t>
  </si>
  <si>
    <t>Дата окончания</t>
  </si>
  <si>
    <t>мм.</t>
  </si>
  <si>
    <t>х</t>
  </si>
  <si>
    <t>Труба профильная</t>
  </si>
  <si>
    <t>000.000.005</t>
  </si>
  <si>
    <t>Балка</t>
  </si>
  <si>
    <t>105</t>
  </si>
  <si>
    <t>110</t>
  </si>
  <si>
    <t>000.000.008</t>
  </si>
  <si>
    <t>Колонна</t>
  </si>
  <si>
    <t>Сталь 20</t>
  </si>
  <si>
    <t>Квадрат</t>
  </si>
  <si>
    <t>Сталь Ст3</t>
  </si>
  <si>
    <t>ГОСТ 380-2005</t>
  </si>
  <si>
    <t>Сталь 10</t>
  </si>
  <si>
    <t>Сталь 65Г</t>
  </si>
  <si>
    <t>ГОСТ 14959-79</t>
  </si>
  <si>
    <t>Сталь 40Х13</t>
  </si>
  <si>
    <t>ГОСТ 5949-75</t>
  </si>
  <si>
    <t>МАТЕРИАЛ</t>
  </si>
  <si>
    <t>ГОСТ</t>
  </si>
  <si>
    <t>Труба круглая</t>
  </si>
  <si>
    <t>76х6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</si>
</sst>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7" x14ac:knownFonts="1">
    <font>
      <sz val="10"/>
      <color theme="1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0"/>
      <color rgb="FF3F3F3F"/>
      <name val="Arial"/>
      <family val="2"/>
      <charset val="204"/>
    </font>
    <font>
      <sz val="10"/>
      <name val="Arial Cyr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b/>
      <i/>
      <sz val="18"/>
      <name val="GOST type A"/>
      <family val="2"/>
      <charset val="204"/>
    </font>
    <font>
      <i/>
      <sz val="14"/>
      <name val="GOST type A"/>
      <family val="2"/>
      <charset val="204"/>
    </font>
    <font>
      <sz val="16"/>
      <name val="GOST type A"/>
      <family val="2"/>
      <charset val="204"/>
    </font>
    <font>
      <sz val="14"/>
      <name val="GOST type A"/>
      <family val="2"/>
      <charset val="204"/>
    </font>
    <font>
      <b/>
      <i/>
      <sz val="14"/>
      <color rgb="FF3F3F3F"/>
      <name val="GOST type A"/>
      <family val="2"/>
      <charset val="204"/>
    </font>
    <font>
      <i/>
      <sz val="14"/>
      <color rgb="FF3F3F3F"/>
      <name val="GOST type A"/>
      <family val="2"/>
      <charset val="204"/>
    </font>
    <font>
      <b/>
      <i/>
      <sz val="18"/>
      <color theme="1"/>
      <name val="GOST type A"/>
      <family val="2"/>
      <charset val="204"/>
    </font>
    <font>
      <b/>
      <i/>
      <sz val="14"/>
      <color theme="1"/>
      <name val="GOST type A"/>
      <family val="2"/>
      <charset val="204"/>
    </font>
    <font>
      <i/>
      <sz val="18"/>
      <color theme="8" tint="0.79998168889431442"/>
      <name val="Calibri Light"/>
      <family val="2"/>
      <charset val="204"/>
      <scheme val="major"/>
    </font>
    <font>
      <b/>
      <sz val="18"/>
      <color rgb="FFFF0000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6" fillId="0" borderId="0"/>
    <xf numFmtId="0" fontId="3" fillId="0" borderId="0"/>
  </cellStyleXfs>
  <cellXfs count="146">
    <xf numFmtId="0" fontId="0" fillId="0" borderId="0" xfId="0"/>
    <xf numFmtId="0" fontId="11" fillId="3" borderId="1" xfId="2" applyFont="1" applyFill="1" applyAlignment="1" applyProtection="1">
      <alignment horizontal="center" vertical="center" wrapText="1"/>
      <protection locked="0"/>
    </xf>
    <xf numFmtId="0" fontId="12" fillId="3" borderId="1" xfId="2" applyFont="1" applyFill="1" applyAlignment="1" applyProtection="1">
      <alignment horizontal="center" vertical="center"/>
      <protection locked="0"/>
    </xf>
    <xf numFmtId="0" fontId="12" fillId="3" borderId="1" xfId="2" applyFont="1" applyFill="1" applyAlignment="1" applyProtection="1">
      <alignment horizontal="center" vertical="center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/>
      <protection locked="0"/>
    </xf>
    <xf numFmtId="44" fontId="1" fillId="0" borderId="17" xfId="1" applyNumberFormat="1" applyBorder="1" applyAlignment="1" applyProtection="1">
      <alignment horizontal="center" vertical="center"/>
      <protection locked="0"/>
    </xf>
    <xf numFmtId="0" fontId="1" fillId="0" borderId="17" xfId="1" applyBorder="1" applyProtection="1">
      <protection locked="0"/>
    </xf>
    <xf numFmtId="0" fontId="1" fillId="0" borderId="17" xfId="1" applyBorder="1" applyAlignment="1" applyProtection="1">
      <alignment horizontal="center" vertical="center"/>
    </xf>
    <xf numFmtId="0" fontId="1" fillId="0" borderId="2" xfId="1" applyBorder="1" applyProtection="1"/>
    <xf numFmtId="0" fontId="1" fillId="0" borderId="3" xfId="1" applyBorder="1" applyAlignment="1" applyProtection="1">
      <alignment horizontal="center" vertical="center"/>
    </xf>
    <xf numFmtId="0" fontId="1" fillId="0" borderId="4" xfId="1" applyBorder="1" applyAlignment="1" applyProtection="1">
      <alignment horizontal="left"/>
    </xf>
    <xf numFmtId="0" fontId="0" fillId="0" borderId="0" xfId="0" applyProtection="1">
      <protection locked="0"/>
    </xf>
    <xf numFmtId="0" fontId="11" fillId="3" borderId="1" xfId="2" applyFont="1" applyFill="1" applyAlignment="1" applyProtection="1">
      <alignment horizontal="center" vertical="center"/>
      <protection locked="0"/>
    </xf>
    <xf numFmtId="0" fontId="11" fillId="3" borderId="14" xfId="2" applyFont="1" applyFill="1" applyBorder="1" applyAlignment="1" applyProtection="1">
      <alignment horizontal="left" vertical="center" indent="5"/>
      <protection locked="0"/>
    </xf>
    <xf numFmtId="0" fontId="11" fillId="3" borderId="15" xfId="2" applyFont="1" applyFill="1" applyBorder="1" applyAlignment="1" applyProtection="1">
      <alignment horizontal="right" vertical="center"/>
      <protection locked="0"/>
    </xf>
    <xf numFmtId="0" fontId="11" fillId="3" borderId="16" xfId="2" applyFont="1" applyFill="1" applyBorder="1" applyAlignment="1" applyProtection="1">
      <alignment horizontal="right" vertical="center" indent="1"/>
      <protection locked="0"/>
    </xf>
    <xf numFmtId="0" fontId="12" fillId="3" borderId="1" xfId="2" applyFont="1" applyFill="1" applyProtection="1">
      <protection locked="0"/>
    </xf>
    <xf numFmtId="0" fontId="12" fillId="3" borderId="15" xfId="2" applyFont="1" applyFill="1" applyBorder="1" applyAlignment="1" applyProtection="1">
      <alignment horizontal="center" vertical="center"/>
      <protection locked="0"/>
    </xf>
    <xf numFmtId="0" fontId="5" fillId="3" borderId="13" xfId="2" applyFont="1" applyFill="1" applyBorder="1" applyProtection="1">
      <protection locked="0"/>
    </xf>
    <xf numFmtId="0" fontId="5" fillId="3" borderId="0" xfId="2" applyFont="1" applyFill="1" applyBorder="1" applyProtection="1">
      <protection locked="0"/>
    </xf>
    <xf numFmtId="0" fontId="14" fillId="0" borderId="0" xfId="0" applyFont="1" applyProtection="1">
      <protection locked="0"/>
    </xf>
    <xf numFmtId="0" fontId="8" fillId="0" borderId="18" xfId="4" applyFont="1" applyBorder="1" applyAlignment="1" applyProtection="1">
      <alignment horizontal="center" vertical="center" wrapText="1"/>
      <protection locked="0"/>
    </xf>
    <xf numFmtId="49" fontId="8" fillId="0" borderId="19" xfId="4" applyNumberFormat="1" applyFont="1" applyBorder="1" applyAlignment="1" applyProtection="1">
      <alignment horizontal="center" vertical="center"/>
      <protection locked="0"/>
    </xf>
    <xf numFmtId="0" fontId="8" fillId="0" borderId="19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vertical="center"/>
      <protection locked="0"/>
    </xf>
    <xf numFmtId="49" fontId="8" fillId="0" borderId="20" xfId="4" applyNumberFormat="1" applyFont="1" applyBorder="1" applyAlignment="1" applyProtection="1">
      <alignment horizontal="center" vertical="center"/>
      <protection locked="0"/>
    </xf>
    <xf numFmtId="0" fontId="8" fillId="0" borderId="20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vertical="center"/>
      <protection locked="0"/>
    </xf>
    <xf numFmtId="49" fontId="8" fillId="0" borderId="22" xfId="4" applyNumberFormat="1" applyFont="1" applyBorder="1" applyAlignment="1" applyProtection="1">
      <alignment horizontal="center" vertical="center"/>
      <protection locked="0"/>
    </xf>
    <xf numFmtId="0" fontId="8" fillId="0" borderId="11" xfId="4" applyNumberFormat="1" applyFont="1" applyBorder="1" applyAlignment="1" applyProtection="1">
      <alignment horizontal="right" vertical="center"/>
      <protection locked="0"/>
    </xf>
    <xf numFmtId="0" fontId="8" fillId="0" borderId="11" xfId="4" applyNumberFormat="1" applyFont="1" applyBorder="1" applyAlignment="1" applyProtection="1">
      <alignment horizontal="center" vertical="center"/>
      <protection locked="0"/>
    </xf>
    <xf numFmtId="0" fontId="8" fillId="0" borderId="18" xfId="4" applyFont="1" applyBorder="1" applyAlignment="1" applyProtection="1">
      <alignment horizontal="center" vertical="top"/>
      <protection locked="0"/>
    </xf>
    <xf numFmtId="0" fontId="8" fillId="0" borderId="10" xfId="4" applyFont="1" applyBorder="1" applyAlignment="1" applyProtection="1">
      <alignment horizontal="center" vertical="top"/>
      <protection locked="0"/>
    </xf>
    <xf numFmtId="0" fontId="10" fillId="0" borderId="20" xfId="4" applyFont="1" applyBorder="1" applyAlignment="1" applyProtection="1">
      <alignment vertical="center"/>
      <protection locked="0"/>
    </xf>
    <xf numFmtId="0" fontId="10" fillId="0" borderId="19" xfId="4" applyFont="1" applyBorder="1" applyAlignment="1" applyProtection="1">
      <alignment vertical="center"/>
      <protection locked="0"/>
    </xf>
    <xf numFmtId="0" fontId="10" fillId="0" borderId="24" xfId="4" applyFont="1" applyBorder="1" applyAlignment="1" applyProtection="1">
      <alignment vertical="center"/>
      <protection locked="0"/>
    </xf>
    <xf numFmtId="49" fontId="8" fillId="0" borderId="24" xfId="4" applyNumberFormat="1" applyFont="1" applyBorder="1" applyAlignment="1" applyProtection="1">
      <alignment horizontal="center" vertical="center"/>
      <protection locked="0"/>
    </xf>
    <xf numFmtId="0" fontId="8" fillId="0" borderId="24" xfId="4" applyFont="1" applyBorder="1" applyAlignment="1" applyProtection="1">
      <alignment horizontal="center" vertical="center"/>
      <protection locked="0"/>
    </xf>
    <xf numFmtId="0" fontId="10" fillId="0" borderId="27" xfId="4" applyFont="1" applyBorder="1" applyAlignment="1" applyProtection="1">
      <alignment vertical="center"/>
      <protection locked="0"/>
    </xf>
    <xf numFmtId="0" fontId="8" fillId="0" borderId="11" xfId="4" applyNumberFormat="1" applyFont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2" xfId="1" applyBorder="1" applyAlignment="1" applyProtection="1">
      <alignment horizontal="right" vertical="center"/>
      <protection locked="0"/>
    </xf>
    <xf numFmtId="0" fontId="1" fillId="0" borderId="2" xfId="1" applyNumberFormat="1" applyBorder="1" applyAlignment="1" applyProtection="1">
      <alignment horizontal="right" vertical="center"/>
      <protection locked="0"/>
    </xf>
    <xf numFmtId="0" fontId="1" fillId="0" borderId="4" xfId="1" applyBorder="1" applyAlignment="1" applyProtection="1">
      <alignment horizontal="left" vertical="center"/>
      <protection locked="0"/>
    </xf>
    <xf numFmtId="0" fontId="1" fillId="0" borderId="4" xfId="1" applyNumberFormat="1" applyBorder="1" applyAlignment="1" applyProtection="1">
      <alignment horizontal="left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3" xfId="1" applyNumberFormat="1" applyBorder="1" applyAlignment="1" applyProtection="1">
      <alignment horizontal="center" vertical="center"/>
      <protection locked="0"/>
    </xf>
    <xf numFmtId="0" fontId="8" fillId="0" borderId="10" xfId="4" applyNumberFormat="1" applyFont="1" applyBorder="1" applyAlignment="1" applyProtection="1">
      <alignment horizontal="right" vertical="center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0" fontId="1" fillId="0" borderId="3" xfId="1" applyNumberFormat="1" applyBorder="1" applyAlignment="1" applyProtection="1">
      <alignment horizontal="left" vertical="center"/>
      <protection locked="0"/>
    </xf>
    <xf numFmtId="0" fontId="1" fillId="0" borderId="2" xfId="1" applyBorder="1" applyAlignment="1" applyProtection="1">
      <alignment horizontal="right"/>
    </xf>
    <xf numFmtId="0" fontId="8" fillId="0" borderId="12" xfId="4" applyNumberFormat="1" applyFont="1" applyBorder="1" applyAlignment="1" applyProtection="1">
      <alignment horizontal="center" vertical="center"/>
      <protection locked="0"/>
    </xf>
    <xf numFmtId="49" fontId="8" fillId="0" borderId="28" xfId="4" applyNumberFormat="1" applyFont="1" applyBorder="1" applyAlignment="1" applyProtection="1">
      <alignment horizontal="center" vertical="center"/>
      <protection locked="0"/>
    </xf>
    <xf numFmtId="0" fontId="8" fillId="0" borderId="29" xfId="4" applyFont="1" applyBorder="1" applyAlignment="1" applyProtection="1">
      <alignment horizontal="center" vertical="center"/>
      <protection locked="0"/>
    </xf>
    <xf numFmtId="0" fontId="8" fillId="0" borderId="30" xfId="4" applyFont="1" applyBorder="1" applyAlignment="1" applyProtection="1">
      <alignment horizontal="center" vertical="center"/>
      <protection locked="0"/>
    </xf>
    <xf numFmtId="0" fontId="8" fillId="0" borderId="31" xfId="4" applyFont="1" applyBorder="1" applyAlignment="1" applyProtection="1">
      <alignment horizontal="center" vertical="center"/>
      <protection locked="0"/>
    </xf>
    <xf numFmtId="0" fontId="8" fillId="0" borderId="28" xfId="4" applyFont="1" applyBorder="1" applyAlignment="1" applyProtection="1">
      <alignment horizontal="center" vertical="center"/>
      <protection locked="0"/>
    </xf>
    <xf numFmtId="0" fontId="10" fillId="0" borderId="31" xfId="4" applyFont="1" applyBorder="1" applyAlignment="1" applyProtection="1">
      <alignment vertical="center"/>
      <protection locked="0"/>
    </xf>
    <xf numFmtId="0" fontId="10" fillId="0" borderId="28" xfId="4" applyFont="1" applyBorder="1" applyAlignment="1" applyProtection="1">
      <alignment vertical="center"/>
      <protection locked="0"/>
    </xf>
    <xf numFmtId="0" fontId="1" fillId="4" borderId="17" xfId="1" applyFill="1" applyBorder="1" applyAlignment="1" applyProtection="1">
      <alignment horizontal="center" vertical="center"/>
      <protection locked="0"/>
    </xf>
    <xf numFmtId="0" fontId="1" fillId="4" borderId="17" xfId="1" applyFill="1" applyBorder="1" applyAlignment="1" applyProtection="1">
      <alignment horizontal="center"/>
      <protection locked="0"/>
    </xf>
    <xf numFmtId="0" fontId="1" fillId="4" borderId="17" xfId="1" applyFill="1" applyBorder="1" applyAlignment="1" applyProtection="1">
      <alignment horizontal="center" vertical="center"/>
    </xf>
    <xf numFmtId="0" fontId="1" fillId="4" borderId="2" xfId="1" applyFill="1" applyBorder="1" applyAlignment="1" applyProtection="1">
      <alignment horizontal="right"/>
    </xf>
    <xf numFmtId="0" fontId="1" fillId="4" borderId="3" xfId="1" applyFill="1" applyBorder="1" applyAlignment="1" applyProtection="1">
      <alignment horizontal="center" vertical="center"/>
    </xf>
    <xf numFmtId="0" fontId="1" fillId="4" borderId="4" xfId="1" applyFill="1" applyBorder="1" applyAlignment="1" applyProtection="1">
      <alignment horizontal="left"/>
    </xf>
    <xf numFmtId="44" fontId="1" fillId="4" borderId="17" xfId="1" applyNumberFormat="1" applyFill="1" applyBorder="1" applyAlignment="1" applyProtection="1">
      <alignment horizontal="center" vertical="center"/>
      <protection locked="0"/>
    </xf>
    <xf numFmtId="0" fontId="1" fillId="4" borderId="2" xfId="1" applyFill="1" applyBorder="1" applyAlignment="1" applyProtection="1">
      <alignment horizontal="right" vertical="center"/>
      <protection locked="0"/>
    </xf>
    <xf numFmtId="0" fontId="1" fillId="4" borderId="3" xfId="1" applyFill="1" applyBorder="1" applyAlignment="1" applyProtection="1">
      <alignment horizontal="center" vertical="center"/>
      <protection locked="0"/>
    </xf>
    <xf numFmtId="0" fontId="1" fillId="4" borderId="3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/>
    <xf numFmtId="0" fontId="1" fillId="4" borderId="17" xfId="1" applyFill="1" applyBorder="1" applyProtection="1">
      <protection locked="0"/>
    </xf>
    <xf numFmtId="0" fontId="1" fillId="4" borderId="2" xfId="1" applyNumberFormat="1" applyFill="1" applyBorder="1" applyAlignment="1" applyProtection="1">
      <alignment horizontal="right" vertical="center"/>
      <protection locked="0"/>
    </xf>
    <xf numFmtId="0" fontId="15" fillId="5" borderId="17" xfId="1" applyFont="1" applyFill="1" applyBorder="1" applyAlignment="1" applyProtection="1">
      <alignment horizontal="center" vertical="center"/>
      <protection locked="0"/>
    </xf>
    <xf numFmtId="0" fontId="15" fillId="5" borderId="17" xfId="1" applyFont="1" applyFill="1" applyBorder="1" applyAlignment="1" applyProtection="1">
      <alignment horizontal="center" vertical="center" wrapText="1"/>
      <protection locked="0"/>
    </xf>
    <xf numFmtId="0" fontId="1" fillId="6" borderId="23" xfId="1" applyFill="1" applyBorder="1" applyProtection="1">
      <protection locked="0"/>
    </xf>
    <xf numFmtId="0" fontId="1" fillId="6" borderId="23" xfId="1" applyFill="1" applyBorder="1" applyAlignment="1" applyProtection="1">
      <alignment horizontal="center" vertical="center"/>
      <protection locked="0"/>
    </xf>
    <xf numFmtId="14" fontId="4" fillId="6" borderId="23" xfId="1" applyNumberFormat="1" applyFont="1" applyFill="1" applyBorder="1" applyAlignment="1" applyProtection="1">
      <alignment horizontal="left"/>
      <protection locked="0"/>
    </xf>
    <xf numFmtId="0" fontId="4" fillId="6" borderId="23" xfId="1" applyFont="1" applyFill="1" applyBorder="1" applyAlignment="1" applyProtection="1">
      <alignment horizontal="center" vertical="center"/>
      <protection locked="0"/>
    </xf>
    <xf numFmtId="0" fontId="1" fillId="6" borderId="23" xfId="1" applyFill="1" applyBorder="1" applyAlignment="1" applyProtection="1">
      <alignment horizontal="right" vertical="center"/>
      <protection locked="0"/>
    </xf>
    <xf numFmtId="0" fontId="1" fillId="6" borderId="23" xfId="1" applyFill="1" applyBorder="1" applyAlignment="1" applyProtection="1">
      <alignment horizontal="left" vertical="center"/>
      <protection locked="0"/>
    </xf>
    <xf numFmtId="0" fontId="1" fillId="6" borderId="23" xfId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5" fillId="5" borderId="33" xfId="1" applyFont="1" applyFill="1" applyBorder="1" applyAlignment="1" applyProtection="1">
      <alignment horizontal="center" vertical="center" wrapText="1"/>
      <protection locked="0"/>
    </xf>
    <xf numFmtId="0" fontId="15" fillId="5" borderId="32" xfId="1" applyFont="1" applyFill="1" applyBorder="1" applyAlignment="1" applyProtection="1">
      <alignment horizontal="center" vertical="center" wrapText="1"/>
      <protection locked="0"/>
    </xf>
    <xf numFmtId="0" fontId="4" fillId="6" borderId="23" xfId="1" applyFont="1" applyFill="1" applyBorder="1" applyAlignment="1" applyProtection="1">
      <alignment horizontal="right" vertical="center"/>
      <protection locked="0"/>
    </xf>
    <xf numFmtId="0" fontId="4" fillId="6" borderId="23" xfId="1" applyNumberFormat="1" applyFont="1" applyFill="1" applyBorder="1" applyAlignment="1" applyProtection="1">
      <alignment horizontal="left" vertical="center"/>
      <protection locked="0"/>
    </xf>
    <xf numFmtId="0" fontId="15" fillId="5" borderId="17" xfId="1" applyFont="1" applyFill="1" applyBorder="1" applyAlignment="1" applyProtection="1">
      <alignment horizontal="center" vertical="center" wrapText="1"/>
      <protection locked="0"/>
    </xf>
    <xf numFmtId="0" fontId="15" fillId="5" borderId="2" xfId="1" applyFont="1" applyFill="1" applyBorder="1" applyAlignment="1" applyProtection="1">
      <alignment horizontal="center" vertical="center" wrapText="1"/>
      <protection locked="0"/>
    </xf>
    <xf numFmtId="0" fontId="15" fillId="5" borderId="3" xfId="1" applyFont="1" applyFill="1" applyBorder="1" applyAlignment="1" applyProtection="1">
      <alignment horizontal="center" vertical="center" wrapText="1"/>
      <protection locked="0"/>
    </xf>
    <xf numFmtId="0" fontId="15" fillId="5" borderId="4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14" fontId="13" fillId="0" borderId="0" xfId="0" applyNumberFormat="1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8" fillId="0" borderId="21" xfId="4" applyFont="1" applyBorder="1" applyAlignment="1" applyProtection="1">
      <alignment horizontal="left" vertical="center" wrapText="1" indent="1"/>
    </xf>
    <xf numFmtId="0" fontId="8" fillId="0" borderId="3" xfId="4" applyFont="1" applyBorder="1" applyAlignment="1" applyProtection="1">
      <alignment horizontal="left" vertical="center" wrapText="1" indent="1"/>
    </xf>
    <xf numFmtId="0" fontId="8" fillId="0" borderId="6" xfId="4" applyFont="1" applyBorder="1" applyAlignment="1" applyProtection="1">
      <alignment horizontal="left" vertical="center" wrapText="1" indent="1"/>
    </xf>
    <xf numFmtId="0" fontId="8" fillId="0" borderId="25" xfId="4" applyFont="1" applyBorder="1" applyAlignment="1" applyProtection="1">
      <alignment horizontal="left" vertical="center" wrapText="1" indent="1"/>
    </xf>
    <xf numFmtId="0" fontId="8" fillId="0" borderId="26" xfId="4" applyFont="1" applyBorder="1" applyAlignment="1" applyProtection="1">
      <alignment horizontal="left" vertical="center" wrapText="1" indent="1"/>
    </xf>
    <xf numFmtId="0" fontId="8" fillId="0" borderId="27" xfId="4" applyFont="1" applyBorder="1" applyAlignment="1" applyProtection="1">
      <alignment horizontal="left" vertical="center" wrapText="1" indent="1"/>
    </xf>
    <xf numFmtId="0" fontId="8" fillId="0" borderId="7" xfId="4" applyFont="1" applyBorder="1" applyAlignment="1" applyProtection="1">
      <alignment horizontal="center" vertical="center"/>
      <protection locked="0"/>
    </xf>
    <xf numFmtId="0" fontId="8" fillId="0" borderId="8" xfId="4" applyFont="1" applyBorder="1" applyAlignment="1" applyProtection="1">
      <alignment horizontal="center" vertical="center"/>
      <protection locked="0"/>
    </xf>
    <xf numFmtId="0" fontId="8" fillId="0" borderId="9" xfId="4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 applyProtection="1">
      <alignment horizontal="center" vertic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6" xfId="4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 applyProtection="1">
      <alignment horizontal="center" vertical="center" wrapText="1"/>
      <protection locked="0"/>
    </xf>
    <xf numFmtId="0" fontId="8" fillId="0" borderId="3" xfId="4" applyFont="1" applyBorder="1" applyAlignment="1" applyProtection="1">
      <alignment horizontal="center" vertical="center" wrapText="1"/>
      <protection locked="0"/>
    </xf>
    <xf numFmtId="0" fontId="8" fillId="0" borderId="6" xfId="4" applyFont="1" applyBorder="1" applyAlignment="1" applyProtection="1">
      <alignment horizontal="center" vertical="center" wrapText="1"/>
      <protection locked="0"/>
    </xf>
    <xf numFmtId="0" fontId="8" fillId="0" borderId="10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  <xf numFmtId="0" fontId="8" fillId="0" borderId="10" xfId="4" applyFont="1" applyBorder="1" applyAlignment="1" applyProtection="1">
      <alignment horizontal="center" vertical="center" wrapText="1"/>
      <protection locked="0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8" fillId="0" borderId="7" xfId="4" applyFont="1" applyBorder="1" applyAlignment="1" applyProtection="1">
      <alignment horizontal="left" vertical="center" indent="1"/>
    </xf>
    <xf numFmtId="0" fontId="8" fillId="0" borderId="8" xfId="4" applyFont="1" applyBorder="1" applyAlignment="1" applyProtection="1">
      <alignment horizontal="left" vertical="center" indent="1"/>
    </xf>
    <xf numFmtId="0" fontId="8" fillId="0" borderId="9" xfId="4" applyFont="1" applyBorder="1" applyAlignment="1" applyProtection="1">
      <alignment horizontal="left" vertical="center" indent="1"/>
    </xf>
    <xf numFmtId="0" fontId="8" fillId="0" borderId="21" xfId="4" applyFont="1" applyBorder="1" applyAlignment="1" applyProtection="1">
      <alignment horizontal="left" vertical="center" indent="1"/>
    </xf>
    <xf numFmtId="0" fontId="8" fillId="0" borderId="3" xfId="4" applyFont="1" applyBorder="1" applyAlignment="1" applyProtection="1">
      <alignment horizontal="left" vertical="center" indent="1"/>
    </xf>
    <xf numFmtId="0" fontId="8" fillId="0" borderId="6" xfId="4" applyFont="1" applyBorder="1" applyAlignment="1" applyProtection="1">
      <alignment horizontal="left" vertical="center" indent="1"/>
    </xf>
    <xf numFmtId="0" fontId="7" fillId="0" borderId="5" xfId="4" applyFont="1" applyBorder="1" applyAlignment="1" applyProtection="1">
      <alignment horizontal="center" vertical="top"/>
      <protection locked="0"/>
    </xf>
    <xf numFmtId="0" fontId="9" fillId="0" borderId="11" xfId="4" applyFont="1" applyBorder="1" applyAlignment="1" applyProtection="1">
      <alignment horizontal="center"/>
      <protection locked="0"/>
    </xf>
    <xf numFmtId="0" fontId="3" fillId="0" borderId="12" xfId="4" applyBorder="1" applyAlignment="1" applyProtection="1">
      <alignment horizontal="center" vertical="center"/>
      <protection locked="0"/>
    </xf>
    <xf numFmtId="3" fontId="8" fillId="0" borderId="10" xfId="4" applyNumberFormat="1" applyFont="1" applyBorder="1" applyAlignment="1" applyProtection="1">
      <alignment horizontal="center" vertical="center"/>
      <protection locked="0"/>
    </xf>
    <xf numFmtId="3" fontId="8" fillId="0" borderId="11" xfId="4" applyNumberFormat="1" applyFont="1" applyBorder="1" applyAlignment="1" applyProtection="1">
      <alignment horizontal="center" vertical="center"/>
      <protection locked="0"/>
    </xf>
    <xf numFmtId="3" fontId="8" fillId="0" borderId="12" xfId="4" applyNumberFormat="1" applyFont="1" applyBorder="1" applyAlignment="1" applyProtection="1">
      <alignment horizontal="center" vertical="center"/>
      <protection locked="0"/>
    </xf>
    <xf numFmtId="0" fontId="8" fillId="0" borderId="10" xfId="4" applyFont="1" applyBorder="1" applyAlignment="1" applyProtection="1">
      <alignment horizontal="center" vertical="top"/>
      <protection locked="0"/>
    </xf>
    <xf numFmtId="0" fontId="8" fillId="0" borderId="11" xfId="4" applyFont="1" applyBorder="1" applyAlignment="1" applyProtection="1">
      <alignment horizontal="center" vertical="top"/>
      <protection locked="0"/>
    </xf>
    <xf numFmtId="0" fontId="8" fillId="0" borderId="12" xfId="4" applyFont="1" applyBorder="1" applyAlignment="1" applyProtection="1">
      <alignment horizontal="center" vertical="top"/>
      <protection locked="0"/>
    </xf>
    <xf numFmtId="0" fontId="8" fillId="0" borderId="10" xfId="4" applyNumberFormat="1" applyFont="1" applyBorder="1" applyAlignment="1" applyProtection="1">
      <alignment horizontal="center" vertical="center"/>
    </xf>
    <xf numFmtId="0" fontId="8" fillId="0" borderId="12" xfId="4" applyNumberFormat="1" applyFont="1" applyBorder="1" applyAlignment="1" applyProtection="1">
      <alignment horizontal="center" vertical="center"/>
    </xf>
    <xf numFmtId="0" fontId="8" fillId="0" borderId="25" xfId="4" applyFont="1" applyBorder="1" applyAlignment="1" applyProtection="1">
      <alignment horizontal="center" vertical="center"/>
      <protection locked="0"/>
    </xf>
    <xf numFmtId="0" fontId="8" fillId="0" borderId="26" xfId="4" applyFont="1" applyBorder="1" applyAlignment="1" applyProtection="1">
      <alignment horizontal="center" vertical="center"/>
      <protection locked="0"/>
    </xf>
    <xf numFmtId="0" fontId="8" fillId="0" borderId="27" xfId="4" applyFont="1" applyBorder="1" applyAlignment="1" applyProtection="1">
      <alignment horizontal="center" vertical="center"/>
      <protection locked="0"/>
    </xf>
    <xf numFmtId="0" fontId="8" fillId="0" borderId="25" xfId="4" applyFont="1" applyBorder="1" applyAlignment="1" applyProtection="1">
      <alignment horizontal="center" vertical="center" wrapText="1"/>
      <protection locked="0"/>
    </xf>
    <xf numFmtId="0" fontId="8" fillId="0" borderId="27" xfId="4" applyFont="1" applyBorder="1" applyAlignment="1" applyProtection="1">
      <alignment horizontal="center" vertical="center" wrapText="1"/>
      <protection locked="0"/>
    </xf>
    <xf numFmtId="0" fontId="8" fillId="0" borderId="26" xfId="4" applyFont="1" applyBorder="1" applyAlignment="1" applyProtection="1">
      <alignment horizontal="center" vertical="center" wrapText="1"/>
      <protection locked="0"/>
    </xf>
    <xf numFmtId="0" fontId="12" fillId="3" borderId="16" xfId="2" applyFont="1" applyFill="1" applyBorder="1" applyAlignment="1" applyProtection="1">
      <alignment horizontal="left" vertical="center"/>
      <protection locked="0"/>
    </xf>
    <xf numFmtId="0" fontId="12" fillId="3" borderId="14" xfId="2" applyFont="1" applyFill="1" applyBorder="1" applyAlignment="1" applyProtection="1">
      <alignment horizontal="right" vertical="center"/>
      <protection locked="0"/>
    </xf>
  </cellXfs>
  <cellStyles count="5">
    <cellStyle name="Вывод" xfId="2" builtinId="21"/>
    <cellStyle name="Название" xfId="1" builtinId="15"/>
    <cellStyle name="Обычный" xfId="0" builtinId="0"/>
    <cellStyle name="Обычный 2" xfId="3" xr:uid="{A21E1A43-6719-4F7B-9AC6-A987BF1C9E42}"/>
    <cellStyle name="Обычный 3" xfId="4" xr:uid="{5C6A35B4-806A-481C-8557-5DF4A9543A94}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5BDB59-E8D4-47C1-B4AA-66793F64C585}" name="ТМ" displayName="ТМ" ref="B2:C11" totalsRowShown="0" headerRowDxfId="0">
  <tableColumns count="2">
    <tableColumn id="1" xr3:uid="{4D6C1A7A-60C2-4A81-81A8-FE8479C42DF8}" name="МАТЕРИАЛ"/>
    <tableColumn id="2" xr3:uid="{9384BA1F-3878-44AB-B77E-CA63C4EA82C6}" name="ГОСТ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5E1D-3248-45C1-A904-55161BBB0532}">
  <sheetPr codeName="Лист2"/>
  <dimension ref="A1:AV253"/>
  <sheetViews>
    <sheetView showGridLines="0" showZeros="0" topLeftCell="K1" zoomScaleNormal="100" workbookViewId="0">
      <selection activeCell="M14" sqref="M14"/>
    </sheetView>
  </sheetViews>
  <sheetFormatPr defaultRowHeight="12.75" customHeight="1" x14ac:dyDescent="0.2"/>
  <cols>
    <col min="2" max="2" width="23.140625" customWidth="1"/>
    <col min="3" max="3" width="24.42578125" customWidth="1"/>
    <col min="4" max="4" width="19.42578125" customWidth="1"/>
    <col min="5" max="6" width="23" customWidth="1"/>
    <col min="7" max="7" width="19.5703125" customWidth="1"/>
    <col min="8" max="8" width="29.7109375" customWidth="1"/>
    <col min="9" max="9" width="8.7109375" customWidth="1"/>
    <col min="10" max="10" width="2.28515625" customWidth="1"/>
    <col min="11" max="11" width="9" customWidth="1"/>
    <col min="12" max="12" width="22.85546875" customWidth="1"/>
    <col min="13" max="13" width="23" customWidth="1"/>
    <col min="14" max="14" width="29.140625" customWidth="1"/>
    <col min="15" max="15" width="6.28515625" customWidth="1"/>
    <col min="16" max="16" width="1.7109375" customWidth="1"/>
    <col min="17" max="17" width="6.28515625" customWidth="1"/>
    <col min="18" max="18" width="1.7109375" customWidth="1"/>
    <col min="19" max="19" width="6.28515625" customWidth="1"/>
    <col min="20" max="20" width="23.85546875" customWidth="1"/>
    <col min="21" max="21" width="7.28515625" customWidth="1"/>
    <col min="22" max="22" width="3.140625" customWidth="1"/>
    <col min="23" max="23" width="8" customWidth="1"/>
    <col min="24" max="24" width="23.85546875" customWidth="1"/>
    <col min="25" max="25" width="17" customWidth="1"/>
    <col min="26" max="48" width="7.7109375" customWidth="1"/>
  </cols>
  <sheetData>
    <row r="1" spans="1:48" ht="24" thickBot="1" x14ac:dyDescent="0.4">
      <c r="A1" s="81"/>
      <c r="B1" s="91" t="s">
        <v>51</v>
      </c>
      <c r="C1" s="91"/>
      <c r="D1" s="92" t="s">
        <v>73</v>
      </c>
      <c r="E1" s="92"/>
      <c r="F1" s="82"/>
      <c r="G1" s="91" t="s">
        <v>65</v>
      </c>
      <c r="H1" s="91"/>
      <c r="I1" s="83" t="s">
        <v>66</v>
      </c>
      <c r="J1" s="83"/>
      <c r="K1" s="83"/>
      <c r="L1" s="84"/>
      <c r="M1" s="82"/>
      <c r="N1" s="82"/>
      <c r="O1" s="85"/>
      <c r="P1" s="82"/>
      <c r="Q1" s="86"/>
      <c r="R1" s="86"/>
      <c r="S1" s="86"/>
      <c r="T1" s="82"/>
      <c r="U1" s="81"/>
      <c r="V1" s="82"/>
      <c r="W1" s="87"/>
      <c r="X1" s="82"/>
      <c r="Y1" s="82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</row>
    <row r="2" spans="1:48" ht="11.25" customHeight="1" thickTop="1" x14ac:dyDescent="0.35">
      <c r="A2" s="4"/>
      <c r="B2" s="5"/>
      <c r="C2" s="5"/>
      <c r="D2" s="4"/>
      <c r="E2" s="5"/>
      <c r="F2" s="5"/>
      <c r="G2" s="5"/>
      <c r="H2" s="5"/>
      <c r="I2" s="4"/>
      <c r="J2" s="6"/>
      <c r="K2" s="7"/>
      <c r="L2" s="5"/>
      <c r="M2" s="5"/>
      <c r="N2" s="5"/>
      <c r="O2" s="45"/>
      <c r="P2" s="6"/>
      <c r="Q2" s="46"/>
      <c r="R2" s="46"/>
      <c r="S2" s="46"/>
      <c r="T2" s="5"/>
      <c r="U2" s="4"/>
      <c r="V2" s="5"/>
      <c r="W2" s="7"/>
      <c r="X2" s="5"/>
      <c r="Y2" s="5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5" customHeight="1" x14ac:dyDescent="0.2">
      <c r="A3" s="79" t="s">
        <v>45</v>
      </c>
      <c r="B3" s="80" t="s">
        <v>3</v>
      </c>
      <c r="C3" s="80" t="s">
        <v>0</v>
      </c>
      <c r="D3" s="80" t="s">
        <v>30</v>
      </c>
      <c r="E3" s="80" t="s">
        <v>2</v>
      </c>
      <c r="F3" s="80" t="s">
        <v>1</v>
      </c>
      <c r="G3" s="80" t="s">
        <v>20</v>
      </c>
      <c r="H3" s="80" t="s">
        <v>21</v>
      </c>
      <c r="I3" s="93" t="s">
        <v>22</v>
      </c>
      <c r="J3" s="93"/>
      <c r="K3" s="93"/>
      <c r="L3" s="80" t="s">
        <v>50</v>
      </c>
      <c r="M3" s="80" t="s">
        <v>27</v>
      </c>
      <c r="N3" s="80" t="s">
        <v>23</v>
      </c>
      <c r="O3" s="94" t="s">
        <v>24</v>
      </c>
      <c r="P3" s="95"/>
      <c r="Q3" s="95"/>
      <c r="R3" s="95"/>
      <c r="S3" s="96"/>
      <c r="T3" s="80" t="s">
        <v>25</v>
      </c>
      <c r="U3" s="94" t="s">
        <v>26</v>
      </c>
      <c r="V3" s="95"/>
      <c r="W3" s="96"/>
      <c r="X3" s="80" t="s">
        <v>52</v>
      </c>
      <c r="Y3" s="80" t="s">
        <v>49</v>
      </c>
      <c r="Z3" s="89" t="s">
        <v>87</v>
      </c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</row>
    <row r="4" spans="1:48" ht="23.25" x14ac:dyDescent="0.35">
      <c r="A4" s="79">
        <v>1</v>
      </c>
      <c r="B4" s="8" t="s">
        <v>8</v>
      </c>
      <c r="C4" s="8" t="s">
        <v>7</v>
      </c>
      <c r="D4" s="9">
        <v>4</v>
      </c>
      <c r="E4" s="8" t="s">
        <v>6</v>
      </c>
      <c r="F4" s="8" t="s">
        <v>9</v>
      </c>
      <c r="G4" s="8">
        <v>2</v>
      </c>
      <c r="H4" s="12">
        <f>PRODUCT(D4,G4)</f>
        <v>8</v>
      </c>
      <c r="I4" s="56"/>
      <c r="J4" s="14" t="str">
        <f>IF(N4="Лист/Плита","х"," ")</f>
        <v xml:space="preserve"> </v>
      </c>
      <c r="K4" s="15">
        <v>20</v>
      </c>
      <c r="L4" s="8" t="s">
        <v>99</v>
      </c>
      <c r="M4" s="8" t="str">
        <f>IFERROR(VLOOKUP(L4,ТМ[],2,FALSE),0)</f>
        <v>ГОСТ 1050-88</v>
      </c>
      <c r="N4" s="10" t="s">
        <v>5</v>
      </c>
      <c r="O4" s="47">
        <v>12</v>
      </c>
      <c r="P4" s="51"/>
      <c r="Q4" s="54"/>
      <c r="R4" s="54"/>
      <c r="S4" s="49"/>
      <c r="T4" s="12">
        <f>IF(OR(N4="Балка/Двутавр",N4="Швеллер"),(_xlfn.IFS(O4*10&lt;=20,1,O4*10&lt;=75,1.5,O4*10&lt;=150,2,O4*10&gt;150,2.5)),(_xlfn.IFS(O4&lt;=20,1,O4&lt;=75,1.5,O4&lt;=150,2,O4&gt;150,2.5)))</f>
        <v>1</v>
      </c>
      <c r="U4" s="13" t="str">
        <f t="shared" ref="U4:U7" si="0">IF(N4="Лист/Плита",(SUM(I4,T4*2))," ")</f>
        <v xml:space="preserve"> </v>
      </c>
      <c r="V4" s="14" t="str">
        <f>IF(N4="Лист/Плита","х"," ")</f>
        <v xml:space="preserve"> </v>
      </c>
      <c r="W4" s="15">
        <f t="shared" ref="W4:W67" si="1">SUM(K4,T4*2)</f>
        <v>22</v>
      </c>
      <c r="X4" s="12">
        <f t="shared" ref="X4:X67" si="2">IF(N4="Лист/Плита",H4,ROUNDUP(SUM(((H4*W4)/1000),(((H4*W4)/1000)*0.1),((H4*5)/1000)),1))</f>
        <v>0.30000000000000004</v>
      </c>
      <c r="Y4" s="12" t="str">
        <f>IF(N4:N253="Лист/Плита","шт.","м.")</f>
        <v>м.</v>
      </c>
      <c r="Z4" s="11" t="s">
        <v>79</v>
      </c>
      <c r="AA4" s="11" t="s">
        <v>75</v>
      </c>
      <c r="AB4" s="11" t="s">
        <v>76</v>
      </c>
      <c r="AC4" s="11" t="s">
        <v>77</v>
      </c>
      <c r="AD4" s="11" t="s">
        <v>78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ht="23.25" x14ac:dyDescent="0.35">
      <c r="A5" s="79">
        <v>2</v>
      </c>
      <c r="B5" s="65"/>
      <c r="C5" s="65"/>
      <c r="D5" s="66">
        <v>4</v>
      </c>
      <c r="E5" s="65" t="s">
        <v>11</v>
      </c>
      <c r="F5" s="65" t="s">
        <v>7</v>
      </c>
      <c r="G5" s="65">
        <v>4</v>
      </c>
      <c r="H5" s="67">
        <f t="shared" ref="H5:H68" si="3">PRODUCT(D5,G5)</f>
        <v>16</v>
      </c>
      <c r="I5" s="68"/>
      <c r="J5" s="69" t="str">
        <f t="shared" ref="J5:J68" si="4">IF(N5="Лист/Плита","х"," ")</f>
        <v xml:space="preserve"> </v>
      </c>
      <c r="K5" s="70">
        <v>37</v>
      </c>
      <c r="L5" s="65" t="s">
        <v>99</v>
      </c>
      <c r="M5" s="8" t="str">
        <f>IFERROR(VLOOKUP(L5,ТМ[],2,FALSE),0)</f>
        <v>ГОСТ 1050-88</v>
      </c>
      <c r="N5" s="71" t="s">
        <v>5</v>
      </c>
      <c r="O5" s="72">
        <v>12</v>
      </c>
      <c r="P5" s="73"/>
      <c r="Q5" s="74"/>
      <c r="R5" s="74"/>
      <c r="S5" s="75"/>
      <c r="T5" s="67">
        <f>IF(OR(N5="Балка/Двутавр",N5="Швеллер"),(_xlfn.IFS(O5*10&lt;=20,1,O5*10&lt;=75,1.5,O5*10&lt;=150,2,O5*10&gt;150,2.5)),(_xlfn.IFS(O5&lt;=20,1,O5&lt;=75,1.5,O5&lt;=150,2,O5&gt;150,2.5)))</f>
        <v>1</v>
      </c>
      <c r="U5" s="76" t="str">
        <f t="shared" si="0"/>
        <v xml:space="preserve"> </v>
      </c>
      <c r="V5" s="69" t="str">
        <f t="shared" ref="V5:V68" si="5">IF(N5="Лист/Плита","х"," ")</f>
        <v xml:space="preserve"> </v>
      </c>
      <c r="W5" s="70">
        <f t="shared" si="1"/>
        <v>39</v>
      </c>
      <c r="X5" s="67">
        <f t="shared" si="2"/>
        <v>0.79999999999999993</v>
      </c>
      <c r="Y5" s="67" t="str">
        <f>IF(N5:N253="Лист/Плита","шт.","м.")</f>
        <v>м.</v>
      </c>
      <c r="Z5" s="77" t="s">
        <v>79</v>
      </c>
      <c r="AA5" s="77" t="s">
        <v>76</v>
      </c>
      <c r="AB5" s="77" t="s">
        <v>77</v>
      </c>
      <c r="AC5" s="77" t="s">
        <v>78</v>
      </c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</row>
    <row r="6" spans="1:48" ht="23.25" x14ac:dyDescent="0.35">
      <c r="A6" s="79">
        <v>3</v>
      </c>
      <c r="B6" s="8"/>
      <c r="C6" s="8"/>
      <c r="D6" s="9">
        <v>4</v>
      </c>
      <c r="E6" s="8" t="s">
        <v>15</v>
      </c>
      <c r="F6" s="8" t="s">
        <v>14</v>
      </c>
      <c r="G6" s="8">
        <v>1</v>
      </c>
      <c r="H6" s="12">
        <f t="shared" si="3"/>
        <v>4</v>
      </c>
      <c r="I6" s="56"/>
      <c r="J6" s="14" t="str">
        <f t="shared" si="4"/>
        <v xml:space="preserve"> </v>
      </c>
      <c r="K6" s="15">
        <v>180</v>
      </c>
      <c r="L6" s="8" t="s">
        <v>10</v>
      </c>
      <c r="M6" s="8" t="str">
        <f>IFERROR(VLOOKUP(L6,ТМ[],2,FALSE),0)</f>
        <v>ГОСТ 1050-88</v>
      </c>
      <c r="N6" s="10" t="s">
        <v>74</v>
      </c>
      <c r="O6" s="48">
        <v>76</v>
      </c>
      <c r="P6" s="52" t="s">
        <v>91</v>
      </c>
      <c r="Q6" s="55">
        <v>6</v>
      </c>
      <c r="R6" s="52"/>
      <c r="S6" s="50"/>
      <c r="T6" s="12">
        <f>IF(OR(N6="Балка/Двутавр",N6="Швеллер"),(_xlfn.IFS(O6*10&lt;=20,1,O6*10&lt;=75,1.5,O6*10&lt;=150,2,O6*10&gt;150,2.5)),(_xlfn.IFS(O6&lt;=20,1,O6&lt;=75,1.5,O6&lt;=150,2,O6&gt;150,2.5)))</f>
        <v>2</v>
      </c>
      <c r="U6" s="13" t="str">
        <f t="shared" si="0"/>
        <v xml:space="preserve"> </v>
      </c>
      <c r="V6" s="14" t="str">
        <f t="shared" si="5"/>
        <v xml:space="preserve"> </v>
      </c>
      <c r="W6" s="15">
        <f t="shared" si="1"/>
        <v>184</v>
      </c>
      <c r="X6" s="12">
        <f t="shared" si="2"/>
        <v>0.9</v>
      </c>
      <c r="Y6" s="12" t="str">
        <f>IF(N6:N253="Лист/Плита","шт.","м.")</f>
        <v>м.</v>
      </c>
      <c r="Z6" s="11" t="s">
        <v>79</v>
      </c>
      <c r="AA6" s="11" t="s">
        <v>80</v>
      </c>
      <c r="AB6" s="11" t="s">
        <v>81</v>
      </c>
      <c r="AC6" s="11" t="s">
        <v>77</v>
      </c>
      <c r="AD6" s="11" t="s">
        <v>78</v>
      </c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3.25" x14ac:dyDescent="0.35">
      <c r="A7" s="79">
        <v>4</v>
      </c>
      <c r="B7" s="65" t="s">
        <v>17</v>
      </c>
      <c r="C7" s="65" t="s">
        <v>16</v>
      </c>
      <c r="D7" s="66">
        <v>2</v>
      </c>
      <c r="E7" s="65" t="s">
        <v>11</v>
      </c>
      <c r="F7" s="65" t="s">
        <v>7</v>
      </c>
      <c r="G7" s="65">
        <v>4</v>
      </c>
      <c r="H7" s="67">
        <f t="shared" si="3"/>
        <v>8</v>
      </c>
      <c r="I7" s="68"/>
      <c r="J7" s="69" t="str">
        <f t="shared" si="4"/>
        <v xml:space="preserve"> </v>
      </c>
      <c r="K7" s="70">
        <v>37</v>
      </c>
      <c r="L7" s="65" t="s">
        <v>12</v>
      </c>
      <c r="M7" s="8" t="str">
        <f>IFERROR(VLOOKUP(L7,ТМ[],2,FALSE),0)</f>
        <v>ГОСТ 4543-71</v>
      </c>
      <c r="N7" s="71" t="s">
        <v>13</v>
      </c>
      <c r="O7" s="72">
        <v>24</v>
      </c>
      <c r="P7" s="73"/>
      <c r="Q7" s="74"/>
      <c r="R7" s="74"/>
      <c r="S7" s="75"/>
      <c r="T7" s="67">
        <f>IF(OR(N7="Балка/Двутавр",N7="Швеллер"),(_xlfn.IFS(O7*10&lt;=20,1,O7*10&lt;=75,1.5,O7*10&lt;=150,2,O7*10&gt;150,2.5)),(_xlfn.IFS(O7&lt;=20,1,O7&lt;=75,1.5,O7&lt;=150,2,O7&gt;150,2.5)))</f>
        <v>1.5</v>
      </c>
      <c r="U7" s="76" t="str">
        <f t="shared" si="0"/>
        <v xml:space="preserve"> </v>
      </c>
      <c r="V7" s="69" t="str">
        <f t="shared" si="5"/>
        <v xml:space="preserve"> </v>
      </c>
      <c r="W7" s="70">
        <f t="shared" si="1"/>
        <v>40</v>
      </c>
      <c r="X7" s="67">
        <f t="shared" si="2"/>
        <v>0.4</v>
      </c>
      <c r="Y7" s="67" t="str">
        <f>IF(N7:N253="Лист/Плита","шт.","м.")</f>
        <v>м.</v>
      </c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</row>
    <row r="8" spans="1:48" ht="23.25" x14ac:dyDescent="0.35">
      <c r="A8" s="79">
        <v>5</v>
      </c>
      <c r="B8" s="8"/>
      <c r="C8" s="8"/>
      <c r="D8" s="9">
        <v>2</v>
      </c>
      <c r="E8" s="8" t="s">
        <v>18</v>
      </c>
      <c r="F8" s="8" t="s">
        <v>72</v>
      </c>
      <c r="G8" s="8">
        <v>22</v>
      </c>
      <c r="H8" s="12">
        <f t="shared" si="3"/>
        <v>44</v>
      </c>
      <c r="I8" s="56">
        <v>35</v>
      </c>
      <c r="J8" s="14" t="str">
        <f t="shared" si="4"/>
        <v>х</v>
      </c>
      <c r="K8" s="15">
        <v>37</v>
      </c>
      <c r="L8" s="8" t="s">
        <v>104</v>
      </c>
      <c r="M8" s="8" t="str">
        <f>IFERROR(VLOOKUP(L8,ТМ[],2,FALSE),0)</f>
        <v>ГОСТ 14959-79</v>
      </c>
      <c r="N8" s="10" t="s">
        <v>19</v>
      </c>
      <c r="O8" s="48">
        <v>14</v>
      </c>
      <c r="P8" s="51"/>
      <c r="Q8" s="54"/>
      <c r="R8" s="54"/>
      <c r="S8" s="49"/>
      <c r="T8" s="12">
        <f t="shared" ref="T8:T71" si="6">IF(OR(N8="Балка/Двутавр",N8="Швеллер"),(_xlfn.IFS(O8*10&lt;=20,1,O8*10&lt;=75,1.5,O8*10&lt;=150,2,O8*10&gt;150,2.5)),(_xlfn.IFS(O8&lt;=20,1,O8&lt;=75,1.5,O8&lt;=150,2,O8&gt;150,2.5)))</f>
        <v>1</v>
      </c>
      <c r="U8" s="13">
        <f>IF(N8="Лист/Плита",(SUM(I8,T8*2))," ")</f>
        <v>37</v>
      </c>
      <c r="V8" s="14" t="str">
        <f t="shared" si="5"/>
        <v>х</v>
      </c>
      <c r="W8" s="15">
        <f t="shared" si="1"/>
        <v>39</v>
      </c>
      <c r="X8" s="12">
        <f t="shared" si="2"/>
        <v>44</v>
      </c>
      <c r="Y8" s="12" t="str">
        <f>IF(N8:N253="Лист/Плита","шт.","м.")</f>
        <v>шт.</v>
      </c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ht="23.25" x14ac:dyDescent="0.35">
      <c r="A9" s="79">
        <v>6</v>
      </c>
      <c r="B9" s="65"/>
      <c r="C9" s="65"/>
      <c r="D9" s="66">
        <v>2</v>
      </c>
      <c r="E9" s="65" t="s">
        <v>93</v>
      </c>
      <c r="F9" s="65" t="s">
        <v>94</v>
      </c>
      <c r="G9" s="65">
        <v>3</v>
      </c>
      <c r="H9" s="67">
        <f t="shared" si="3"/>
        <v>6</v>
      </c>
      <c r="I9" s="68"/>
      <c r="J9" s="69" t="str">
        <f t="shared" si="4"/>
        <v xml:space="preserve"> </v>
      </c>
      <c r="K9" s="70">
        <v>200</v>
      </c>
      <c r="L9" s="65" t="s">
        <v>101</v>
      </c>
      <c r="M9" s="8" t="str">
        <f>IFERROR(VLOOKUP(L9,ТМ[],2,FALSE),0)</f>
        <v>ГОСТ 380-2005</v>
      </c>
      <c r="N9" s="71" t="s">
        <v>92</v>
      </c>
      <c r="O9" s="78">
        <v>180</v>
      </c>
      <c r="P9" s="73" t="s">
        <v>91</v>
      </c>
      <c r="Q9" s="73">
        <v>120</v>
      </c>
      <c r="R9" s="73" t="s">
        <v>91</v>
      </c>
      <c r="S9" s="75">
        <v>7</v>
      </c>
      <c r="T9" s="67">
        <f t="shared" si="6"/>
        <v>2.5</v>
      </c>
      <c r="U9" s="76" t="str">
        <f t="shared" ref="U9:U72" si="7">IF(N9="Лист/Плита",(SUM(I9,T9*2))," ")</f>
        <v xml:space="preserve"> </v>
      </c>
      <c r="V9" s="69" t="str">
        <f t="shared" si="5"/>
        <v xml:space="preserve"> </v>
      </c>
      <c r="W9" s="70">
        <f t="shared" si="1"/>
        <v>205</v>
      </c>
      <c r="X9" s="67">
        <f t="shared" si="2"/>
        <v>1.4000000000000001</v>
      </c>
      <c r="Y9" s="67" t="str">
        <f>IF(N9:N253="Лист/Плита","шт.","м.")</f>
        <v>м.</v>
      </c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23.25" x14ac:dyDescent="0.35">
      <c r="A10" s="79">
        <v>7</v>
      </c>
      <c r="B10" s="8"/>
      <c r="C10" s="8"/>
      <c r="D10" s="9">
        <v>2</v>
      </c>
      <c r="E10" s="8" t="s">
        <v>97</v>
      </c>
      <c r="F10" s="8" t="s">
        <v>98</v>
      </c>
      <c r="G10" s="8">
        <v>7</v>
      </c>
      <c r="H10" s="12">
        <f t="shared" si="3"/>
        <v>14</v>
      </c>
      <c r="I10" s="56"/>
      <c r="J10" s="14" t="str">
        <f t="shared" si="4"/>
        <v xml:space="preserve"> </v>
      </c>
      <c r="K10" s="15">
        <v>1082</v>
      </c>
      <c r="L10" s="8" t="s">
        <v>99</v>
      </c>
      <c r="M10" s="8" t="str">
        <f>IFERROR(VLOOKUP(L10,ТМ[],2,FALSE),0)</f>
        <v>ГОСТ 1050-88</v>
      </c>
      <c r="N10" s="10" t="s">
        <v>100</v>
      </c>
      <c r="O10" s="47">
        <v>20</v>
      </c>
      <c r="P10" s="51"/>
      <c r="Q10" s="54"/>
      <c r="R10" s="54"/>
      <c r="S10" s="49"/>
      <c r="T10" s="12">
        <f t="shared" si="6"/>
        <v>1</v>
      </c>
      <c r="U10" s="13" t="str">
        <f t="shared" si="7"/>
        <v xml:space="preserve"> </v>
      </c>
      <c r="V10" s="14" t="str">
        <f t="shared" si="5"/>
        <v xml:space="preserve"> </v>
      </c>
      <c r="W10" s="15">
        <f t="shared" si="1"/>
        <v>1084</v>
      </c>
      <c r="X10" s="12">
        <f t="shared" si="2"/>
        <v>16.8</v>
      </c>
      <c r="Y10" s="12" t="str">
        <f>IF(N10:N253="Лист/Плита","шт.","м.")</f>
        <v>м.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</row>
    <row r="11" spans="1:48" ht="23.25" x14ac:dyDescent="0.35">
      <c r="A11" s="79">
        <v>8</v>
      </c>
      <c r="B11" s="65"/>
      <c r="C11" s="65"/>
      <c r="D11" s="66"/>
      <c r="E11" s="65"/>
      <c r="F11" s="65"/>
      <c r="G11" s="65"/>
      <c r="H11" s="67">
        <f t="shared" si="3"/>
        <v>0</v>
      </c>
      <c r="I11" s="68"/>
      <c r="J11" s="69" t="str">
        <f t="shared" si="4"/>
        <v xml:space="preserve"> </v>
      </c>
      <c r="K11" s="70"/>
      <c r="L11" s="65"/>
      <c r="M11" s="8">
        <f>IFERROR(VLOOKUP(L11,ТМ[],2,FALSE),0)</f>
        <v>0</v>
      </c>
      <c r="N11" s="71"/>
      <c r="O11" s="72"/>
      <c r="P11" s="73"/>
      <c r="Q11" s="74"/>
      <c r="R11" s="74"/>
      <c r="S11" s="75"/>
      <c r="T11" s="67">
        <f t="shared" si="6"/>
        <v>1</v>
      </c>
      <c r="U11" s="76" t="str">
        <f t="shared" si="7"/>
        <v xml:space="preserve"> </v>
      </c>
      <c r="V11" s="69" t="str">
        <f t="shared" si="5"/>
        <v xml:space="preserve"> </v>
      </c>
      <c r="W11" s="70">
        <f t="shared" si="1"/>
        <v>2</v>
      </c>
      <c r="X11" s="67">
        <f t="shared" si="2"/>
        <v>0</v>
      </c>
      <c r="Y11" s="67" t="str">
        <f>IF(N11:N253="Лист/Плита","шт.","м.")</f>
        <v>м.</v>
      </c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</row>
    <row r="12" spans="1:48" ht="23.25" x14ac:dyDescent="0.35">
      <c r="A12" s="79">
        <v>9</v>
      </c>
      <c r="B12" s="8"/>
      <c r="C12" s="8"/>
      <c r="D12" s="9"/>
      <c r="E12" s="8"/>
      <c r="F12" s="8"/>
      <c r="G12" s="8"/>
      <c r="H12" s="12">
        <f t="shared" si="3"/>
        <v>0</v>
      </c>
      <c r="I12" s="56"/>
      <c r="J12" s="14" t="str">
        <f t="shared" si="4"/>
        <v xml:space="preserve"> </v>
      </c>
      <c r="K12" s="15"/>
      <c r="L12" s="8"/>
      <c r="M12" s="8">
        <f>IFERROR(VLOOKUP(L12,ТМ[],2,FALSE),0)</f>
        <v>0</v>
      </c>
      <c r="N12" s="10"/>
      <c r="O12" s="47"/>
      <c r="P12" s="51"/>
      <c r="Q12" s="54"/>
      <c r="R12" s="54"/>
      <c r="S12" s="49"/>
      <c r="T12" s="12">
        <f t="shared" si="6"/>
        <v>1</v>
      </c>
      <c r="U12" s="13" t="str">
        <f t="shared" si="7"/>
        <v xml:space="preserve"> </v>
      </c>
      <c r="V12" s="14" t="str">
        <f t="shared" si="5"/>
        <v xml:space="preserve"> </v>
      </c>
      <c r="W12" s="15">
        <f t="shared" si="1"/>
        <v>2</v>
      </c>
      <c r="X12" s="12">
        <f t="shared" si="2"/>
        <v>0</v>
      </c>
      <c r="Y12" s="12" t="str">
        <f>IF(N12:N253="Лист/Плита","шт.","м.")</f>
        <v>м.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</row>
    <row r="13" spans="1:48" ht="23.25" x14ac:dyDescent="0.35">
      <c r="A13" s="79">
        <v>10</v>
      </c>
      <c r="B13" s="65"/>
      <c r="C13" s="65"/>
      <c r="D13" s="66"/>
      <c r="E13" s="65"/>
      <c r="F13" s="65"/>
      <c r="G13" s="65"/>
      <c r="H13" s="67">
        <f t="shared" si="3"/>
        <v>0</v>
      </c>
      <c r="I13" s="68"/>
      <c r="J13" s="69" t="str">
        <f t="shared" si="4"/>
        <v xml:space="preserve"> </v>
      </c>
      <c r="K13" s="70"/>
      <c r="L13" s="65"/>
      <c r="M13" s="8">
        <f>IFERROR(VLOOKUP(L13,ТМ[],2,FALSE),0)</f>
        <v>0</v>
      </c>
      <c r="N13" s="71"/>
      <c r="O13" s="72"/>
      <c r="P13" s="73"/>
      <c r="Q13" s="74"/>
      <c r="R13" s="74"/>
      <c r="S13" s="75"/>
      <c r="T13" s="67">
        <f t="shared" si="6"/>
        <v>1</v>
      </c>
      <c r="U13" s="76" t="str">
        <f t="shared" si="7"/>
        <v xml:space="preserve"> </v>
      </c>
      <c r="V13" s="69" t="str">
        <f t="shared" si="5"/>
        <v xml:space="preserve"> </v>
      </c>
      <c r="W13" s="70">
        <f t="shared" si="1"/>
        <v>2</v>
      </c>
      <c r="X13" s="67">
        <f t="shared" si="2"/>
        <v>0</v>
      </c>
      <c r="Y13" s="67" t="str">
        <f>IF(N13:N253="Лист/Плита","шт.","м.")</f>
        <v>м.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</row>
    <row r="14" spans="1:48" ht="23.25" x14ac:dyDescent="0.35">
      <c r="A14" s="79">
        <v>11</v>
      </c>
      <c r="B14" s="8"/>
      <c r="C14" s="8"/>
      <c r="D14" s="9"/>
      <c r="E14" s="8"/>
      <c r="F14" s="8"/>
      <c r="G14" s="8"/>
      <c r="H14" s="12">
        <f t="shared" si="3"/>
        <v>0</v>
      </c>
      <c r="I14" s="56"/>
      <c r="J14" s="14" t="str">
        <f t="shared" si="4"/>
        <v xml:space="preserve"> </v>
      </c>
      <c r="K14" s="15"/>
      <c r="L14" s="8"/>
      <c r="M14" s="8">
        <f>IFERROR(VLOOKUP(L14,ТМ[],2,FALSE),0)</f>
        <v>0</v>
      </c>
      <c r="N14" s="10"/>
      <c r="O14" s="47"/>
      <c r="P14" s="51"/>
      <c r="Q14" s="54"/>
      <c r="R14" s="54"/>
      <c r="S14" s="49"/>
      <c r="T14" s="12">
        <f t="shared" si="6"/>
        <v>1</v>
      </c>
      <c r="U14" s="13" t="str">
        <f t="shared" si="7"/>
        <v xml:space="preserve"> </v>
      </c>
      <c r="V14" s="14" t="str">
        <f t="shared" si="5"/>
        <v xml:space="preserve"> </v>
      </c>
      <c r="W14" s="15">
        <f t="shared" si="1"/>
        <v>2</v>
      </c>
      <c r="X14" s="12">
        <f t="shared" si="2"/>
        <v>0</v>
      </c>
      <c r="Y14" s="12" t="str">
        <f>IF(N14:N253="Лист/Плита","шт.","м.")</f>
        <v>м.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3.25" x14ac:dyDescent="0.35">
      <c r="A15" s="79">
        <v>12</v>
      </c>
      <c r="B15" s="65"/>
      <c r="C15" s="65"/>
      <c r="D15" s="66"/>
      <c r="E15" s="65"/>
      <c r="F15" s="65"/>
      <c r="G15" s="65"/>
      <c r="H15" s="67">
        <f t="shared" si="3"/>
        <v>0</v>
      </c>
      <c r="I15" s="68"/>
      <c r="J15" s="69" t="str">
        <f t="shared" si="4"/>
        <v xml:space="preserve"> </v>
      </c>
      <c r="K15" s="70"/>
      <c r="L15" s="65"/>
      <c r="M15" s="8">
        <f>IFERROR(VLOOKUP(L15,ТМ[],2,FALSE),0)</f>
        <v>0</v>
      </c>
      <c r="N15" s="71"/>
      <c r="O15" s="72"/>
      <c r="P15" s="73"/>
      <c r="Q15" s="74"/>
      <c r="R15" s="74"/>
      <c r="S15" s="75"/>
      <c r="T15" s="67">
        <f t="shared" si="6"/>
        <v>1</v>
      </c>
      <c r="U15" s="76" t="str">
        <f t="shared" si="7"/>
        <v xml:space="preserve"> </v>
      </c>
      <c r="V15" s="69" t="str">
        <f t="shared" si="5"/>
        <v xml:space="preserve"> </v>
      </c>
      <c r="W15" s="70">
        <f t="shared" si="1"/>
        <v>2</v>
      </c>
      <c r="X15" s="67">
        <f t="shared" si="2"/>
        <v>0</v>
      </c>
      <c r="Y15" s="67" t="str">
        <f>IF(N15:N253="Лист/Плита","шт.","м.")</f>
        <v>м.</v>
      </c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</row>
    <row r="16" spans="1:48" ht="23.25" x14ac:dyDescent="0.35">
      <c r="A16" s="79">
        <v>13</v>
      </c>
      <c r="B16" s="8"/>
      <c r="C16" s="8"/>
      <c r="D16" s="9"/>
      <c r="E16" s="8"/>
      <c r="F16" s="8"/>
      <c r="G16" s="8"/>
      <c r="H16" s="12">
        <f t="shared" si="3"/>
        <v>0</v>
      </c>
      <c r="I16" s="56"/>
      <c r="J16" s="14" t="str">
        <f t="shared" si="4"/>
        <v xml:space="preserve"> </v>
      </c>
      <c r="K16" s="15"/>
      <c r="L16" s="8"/>
      <c r="M16" s="8">
        <f>IFERROR(VLOOKUP(L16,ТМ[],2,FALSE),0)</f>
        <v>0</v>
      </c>
      <c r="N16" s="10"/>
      <c r="O16" s="47"/>
      <c r="P16" s="51"/>
      <c r="Q16" s="54"/>
      <c r="R16" s="54"/>
      <c r="S16" s="49"/>
      <c r="T16" s="12">
        <f t="shared" si="6"/>
        <v>1</v>
      </c>
      <c r="U16" s="13" t="str">
        <f t="shared" si="7"/>
        <v xml:space="preserve"> </v>
      </c>
      <c r="V16" s="14" t="str">
        <f t="shared" si="5"/>
        <v xml:space="preserve"> </v>
      </c>
      <c r="W16" s="15">
        <f t="shared" si="1"/>
        <v>2</v>
      </c>
      <c r="X16" s="12">
        <f t="shared" si="2"/>
        <v>0</v>
      </c>
      <c r="Y16" s="12" t="str">
        <f>IF(N16:N253="Лист/Плита","шт.","м.")</f>
        <v>м.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3.25" x14ac:dyDescent="0.35">
      <c r="A17" s="79">
        <v>14</v>
      </c>
      <c r="B17" s="65"/>
      <c r="C17" s="65"/>
      <c r="D17" s="66"/>
      <c r="E17" s="65"/>
      <c r="F17" s="65"/>
      <c r="G17" s="65"/>
      <c r="H17" s="67">
        <f t="shared" si="3"/>
        <v>0</v>
      </c>
      <c r="I17" s="68"/>
      <c r="J17" s="69" t="str">
        <f t="shared" si="4"/>
        <v xml:space="preserve"> </v>
      </c>
      <c r="K17" s="70"/>
      <c r="L17" s="65"/>
      <c r="M17" s="8">
        <f>IFERROR(VLOOKUP(L17,ТМ[],2,FALSE),0)</f>
        <v>0</v>
      </c>
      <c r="N17" s="71"/>
      <c r="O17" s="72"/>
      <c r="P17" s="73"/>
      <c r="Q17" s="74"/>
      <c r="R17" s="74"/>
      <c r="S17" s="75"/>
      <c r="T17" s="67">
        <f t="shared" si="6"/>
        <v>1</v>
      </c>
      <c r="U17" s="76" t="str">
        <f t="shared" si="7"/>
        <v xml:space="preserve"> </v>
      </c>
      <c r="V17" s="69" t="str">
        <f t="shared" si="5"/>
        <v xml:space="preserve"> </v>
      </c>
      <c r="W17" s="70">
        <f t="shared" si="1"/>
        <v>2</v>
      </c>
      <c r="X17" s="67">
        <f t="shared" si="2"/>
        <v>0</v>
      </c>
      <c r="Y17" s="67" t="str">
        <f>IF(N17:N253="Лист/Плита","шт.","м.")</f>
        <v>м.</v>
      </c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</row>
    <row r="18" spans="1:48" ht="23.25" x14ac:dyDescent="0.35">
      <c r="A18" s="79">
        <v>15</v>
      </c>
      <c r="B18" s="8"/>
      <c r="C18" s="8"/>
      <c r="D18" s="9"/>
      <c r="E18" s="8"/>
      <c r="F18" s="8"/>
      <c r="G18" s="8"/>
      <c r="H18" s="12">
        <f t="shared" si="3"/>
        <v>0</v>
      </c>
      <c r="I18" s="56"/>
      <c r="J18" s="14" t="str">
        <f t="shared" si="4"/>
        <v xml:space="preserve"> </v>
      </c>
      <c r="K18" s="15"/>
      <c r="L18" s="8"/>
      <c r="M18" s="8">
        <f>IFERROR(VLOOKUP(L18,ТМ[],2,FALSE),0)</f>
        <v>0</v>
      </c>
      <c r="N18" s="10"/>
      <c r="O18" s="47"/>
      <c r="P18" s="51"/>
      <c r="Q18" s="54"/>
      <c r="R18" s="54"/>
      <c r="S18" s="49"/>
      <c r="T18" s="12">
        <f t="shared" si="6"/>
        <v>1</v>
      </c>
      <c r="U18" s="13" t="str">
        <f t="shared" si="7"/>
        <v xml:space="preserve"> </v>
      </c>
      <c r="V18" s="14" t="str">
        <f t="shared" si="5"/>
        <v xml:space="preserve"> </v>
      </c>
      <c r="W18" s="15">
        <f t="shared" si="1"/>
        <v>2</v>
      </c>
      <c r="X18" s="12">
        <f t="shared" si="2"/>
        <v>0</v>
      </c>
      <c r="Y18" s="12" t="str">
        <f>IF(N18:N253="Лист/Плита","шт.","м.")</f>
        <v>м.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3.25" x14ac:dyDescent="0.35">
      <c r="A19" s="79">
        <v>16</v>
      </c>
      <c r="B19" s="65"/>
      <c r="C19" s="65"/>
      <c r="D19" s="66"/>
      <c r="E19" s="65"/>
      <c r="F19" s="65"/>
      <c r="G19" s="65"/>
      <c r="H19" s="67">
        <f t="shared" si="3"/>
        <v>0</v>
      </c>
      <c r="I19" s="68"/>
      <c r="J19" s="69" t="str">
        <f t="shared" si="4"/>
        <v xml:space="preserve"> </v>
      </c>
      <c r="K19" s="70"/>
      <c r="L19" s="65"/>
      <c r="M19" s="8">
        <f>IFERROR(VLOOKUP(L19,ТМ[],2,FALSE),0)</f>
        <v>0</v>
      </c>
      <c r="N19" s="71"/>
      <c r="O19" s="72"/>
      <c r="P19" s="73"/>
      <c r="Q19" s="74"/>
      <c r="R19" s="74"/>
      <c r="S19" s="75"/>
      <c r="T19" s="67">
        <f t="shared" si="6"/>
        <v>1</v>
      </c>
      <c r="U19" s="76" t="str">
        <f t="shared" si="7"/>
        <v xml:space="preserve"> </v>
      </c>
      <c r="V19" s="69" t="str">
        <f t="shared" si="5"/>
        <v xml:space="preserve"> </v>
      </c>
      <c r="W19" s="70">
        <f t="shared" si="1"/>
        <v>2</v>
      </c>
      <c r="X19" s="67">
        <f t="shared" si="2"/>
        <v>0</v>
      </c>
      <c r="Y19" s="67" t="str">
        <f>IF(N19:N253="Лист/Плита","шт.","м.")</f>
        <v>м.</v>
      </c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</row>
    <row r="20" spans="1:48" ht="23.25" x14ac:dyDescent="0.35">
      <c r="A20" s="79">
        <v>17</v>
      </c>
      <c r="B20" s="8"/>
      <c r="C20" s="8"/>
      <c r="D20" s="9"/>
      <c r="E20" s="8"/>
      <c r="F20" s="8"/>
      <c r="G20" s="8"/>
      <c r="H20" s="12">
        <f t="shared" si="3"/>
        <v>0</v>
      </c>
      <c r="I20" s="56"/>
      <c r="J20" s="14" t="str">
        <f t="shared" si="4"/>
        <v xml:space="preserve"> </v>
      </c>
      <c r="K20" s="15"/>
      <c r="L20" s="8"/>
      <c r="M20" s="8">
        <f>IFERROR(VLOOKUP(L20,ТМ[],2,FALSE),0)</f>
        <v>0</v>
      </c>
      <c r="N20" s="10"/>
      <c r="O20" s="47"/>
      <c r="P20" s="51"/>
      <c r="Q20" s="54"/>
      <c r="R20" s="54"/>
      <c r="S20" s="49"/>
      <c r="T20" s="12">
        <f t="shared" si="6"/>
        <v>1</v>
      </c>
      <c r="U20" s="13" t="str">
        <f t="shared" si="7"/>
        <v xml:space="preserve"> </v>
      </c>
      <c r="V20" s="14" t="str">
        <f t="shared" si="5"/>
        <v xml:space="preserve"> </v>
      </c>
      <c r="W20" s="15">
        <f t="shared" si="1"/>
        <v>2</v>
      </c>
      <c r="X20" s="12">
        <f t="shared" si="2"/>
        <v>0</v>
      </c>
      <c r="Y20" s="12" t="str">
        <f>IF(N20:N253="Лист/Плита","шт.","м.")</f>
        <v>м.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3.25" x14ac:dyDescent="0.35">
      <c r="A21" s="79">
        <v>18</v>
      </c>
      <c r="B21" s="65"/>
      <c r="C21" s="65"/>
      <c r="D21" s="66"/>
      <c r="E21" s="65"/>
      <c r="F21" s="65"/>
      <c r="G21" s="65"/>
      <c r="H21" s="67">
        <f t="shared" si="3"/>
        <v>0</v>
      </c>
      <c r="I21" s="68"/>
      <c r="J21" s="69" t="str">
        <f t="shared" si="4"/>
        <v xml:space="preserve"> </v>
      </c>
      <c r="K21" s="70"/>
      <c r="L21" s="65"/>
      <c r="M21" s="8">
        <f>IFERROR(VLOOKUP(L21,ТМ[],2,FALSE),0)</f>
        <v>0</v>
      </c>
      <c r="N21" s="71"/>
      <c r="O21" s="72"/>
      <c r="P21" s="73"/>
      <c r="Q21" s="74"/>
      <c r="R21" s="74"/>
      <c r="S21" s="75"/>
      <c r="T21" s="67">
        <f t="shared" si="6"/>
        <v>1</v>
      </c>
      <c r="U21" s="76" t="str">
        <f t="shared" si="7"/>
        <v xml:space="preserve"> </v>
      </c>
      <c r="V21" s="69" t="str">
        <f t="shared" si="5"/>
        <v xml:space="preserve"> </v>
      </c>
      <c r="W21" s="70">
        <f t="shared" si="1"/>
        <v>2</v>
      </c>
      <c r="X21" s="67">
        <f t="shared" si="2"/>
        <v>0</v>
      </c>
      <c r="Y21" s="67" t="str">
        <f>IF(N21:N253="Лист/Плита","шт.","м.")</f>
        <v>м.</v>
      </c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</row>
    <row r="22" spans="1:48" ht="23.25" x14ac:dyDescent="0.35">
      <c r="A22" s="79">
        <v>19</v>
      </c>
      <c r="B22" s="8"/>
      <c r="C22" s="8"/>
      <c r="D22" s="9"/>
      <c r="E22" s="8"/>
      <c r="F22" s="8"/>
      <c r="G22" s="8"/>
      <c r="H22" s="12">
        <f t="shared" si="3"/>
        <v>0</v>
      </c>
      <c r="I22" s="56"/>
      <c r="J22" s="14" t="str">
        <f t="shared" si="4"/>
        <v xml:space="preserve"> </v>
      </c>
      <c r="K22" s="15"/>
      <c r="L22" s="8"/>
      <c r="M22" s="8">
        <f>IFERROR(VLOOKUP(L22,ТМ[],2,FALSE),0)</f>
        <v>0</v>
      </c>
      <c r="N22" s="10"/>
      <c r="O22" s="47"/>
      <c r="P22" s="51"/>
      <c r="Q22" s="54"/>
      <c r="R22" s="54"/>
      <c r="S22" s="49"/>
      <c r="T22" s="12">
        <f t="shared" si="6"/>
        <v>1</v>
      </c>
      <c r="U22" s="13" t="str">
        <f t="shared" si="7"/>
        <v xml:space="preserve"> </v>
      </c>
      <c r="V22" s="14" t="str">
        <f t="shared" si="5"/>
        <v xml:space="preserve"> </v>
      </c>
      <c r="W22" s="15">
        <f t="shared" si="1"/>
        <v>2</v>
      </c>
      <c r="X22" s="12">
        <f t="shared" si="2"/>
        <v>0</v>
      </c>
      <c r="Y22" s="12" t="str">
        <f>IF(N22:N253="Лист/Плита","шт.","м.")</f>
        <v>м.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3.25" x14ac:dyDescent="0.35">
      <c r="A23" s="79">
        <v>20</v>
      </c>
      <c r="B23" s="65"/>
      <c r="C23" s="65"/>
      <c r="D23" s="66"/>
      <c r="E23" s="65"/>
      <c r="F23" s="65"/>
      <c r="G23" s="65"/>
      <c r="H23" s="67">
        <f t="shared" si="3"/>
        <v>0</v>
      </c>
      <c r="I23" s="68"/>
      <c r="J23" s="69" t="str">
        <f t="shared" si="4"/>
        <v xml:space="preserve"> </v>
      </c>
      <c r="K23" s="70"/>
      <c r="L23" s="65"/>
      <c r="M23" s="8">
        <f>IFERROR(VLOOKUP(L23,ТМ[],2,FALSE),0)</f>
        <v>0</v>
      </c>
      <c r="N23" s="71"/>
      <c r="O23" s="72"/>
      <c r="P23" s="73"/>
      <c r="Q23" s="74"/>
      <c r="R23" s="74"/>
      <c r="S23" s="75"/>
      <c r="T23" s="67">
        <f t="shared" si="6"/>
        <v>1</v>
      </c>
      <c r="U23" s="76" t="str">
        <f t="shared" si="7"/>
        <v xml:space="preserve"> </v>
      </c>
      <c r="V23" s="69" t="str">
        <f t="shared" si="5"/>
        <v xml:space="preserve"> </v>
      </c>
      <c r="W23" s="70">
        <f t="shared" si="1"/>
        <v>2</v>
      </c>
      <c r="X23" s="67">
        <f t="shared" si="2"/>
        <v>0</v>
      </c>
      <c r="Y23" s="67" t="str">
        <f>IF(N23:N253="Лист/Плита","шт.","м.")</f>
        <v>м.</v>
      </c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</row>
    <row r="24" spans="1:48" ht="23.25" x14ac:dyDescent="0.35">
      <c r="A24" s="79">
        <v>21</v>
      </c>
      <c r="B24" s="8"/>
      <c r="C24" s="8"/>
      <c r="D24" s="9"/>
      <c r="E24" s="8"/>
      <c r="F24" s="8"/>
      <c r="G24" s="8"/>
      <c r="H24" s="12">
        <f t="shared" si="3"/>
        <v>0</v>
      </c>
      <c r="I24" s="56"/>
      <c r="J24" s="14" t="str">
        <f t="shared" si="4"/>
        <v xml:space="preserve"> </v>
      </c>
      <c r="K24" s="15"/>
      <c r="L24" s="8"/>
      <c r="M24" s="8">
        <f>IFERROR(VLOOKUP(L24,ТМ[],2,FALSE),0)</f>
        <v>0</v>
      </c>
      <c r="N24" s="10"/>
      <c r="O24" s="47"/>
      <c r="P24" s="51"/>
      <c r="Q24" s="54"/>
      <c r="R24" s="54"/>
      <c r="S24" s="49"/>
      <c r="T24" s="12">
        <f t="shared" si="6"/>
        <v>1</v>
      </c>
      <c r="U24" s="13" t="str">
        <f t="shared" si="7"/>
        <v xml:space="preserve"> </v>
      </c>
      <c r="V24" s="14" t="str">
        <f t="shared" si="5"/>
        <v xml:space="preserve"> </v>
      </c>
      <c r="W24" s="15">
        <f t="shared" si="1"/>
        <v>2</v>
      </c>
      <c r="X24" s="12">
        <f t="shared" si="2"/>
        <v>0</v>
      </c>
      <c r="Y24" s="12" t="str">
        <f>IF(N24:N253="Лист/Плита","шт.","м.")</f>
        <v>м.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3.25" x14ac:dyDescent="0.35">
      <c r="A25" s="79">
        <v>22</v>
      </c>
      <c r="B25" s="65"/>
      <c r="C25" s="65"/>
      <c r="D25" s="66"/>
      <c r="E25" s="65"/>
      <c r="F25" s="65"/>
      <c r="G25" s="65"/>
      <c r="H25" s="67">
        <f t="shared" si="3"/>
        <v>0</v>
      </c>
      <c r="I25" s="68"/>
      <c r="J25" s="69" t="str">
        <f t="shared" si="4"/>
        <v xml:space="preserve"> </v>
      </c>
      <c r="K25" s="70"/>
      <c r="L25" s="65"/>
      <c r="M25" s="8">
        <f>IFERROR(VLOOKUP(L25,ТМ[],2,FALSE),0)</f>
        <v>0</v>
      </c>
      <c r="N25" s="71"/>
      <c r="O25" s="72"/>
      <c r="P25" s="73"/>
      <c r="Q25" s="74"/>
      <c r="R25" s="74"/>
      <c r="S25" s="75"/>
      <c r="T25" s="67">
        <f t="shared" si="6"/>
        <v>1</v>
      </c>
      <c r="U25" s="76" t="str">
        <f t="shared" si="7"/>
        <v xml:space="preserve"> </v>
      </c>
      <c r="V25" s="69" t="str">
        <f t="shared" si="5"/>
        <v xml:space="preserve"> </v>
      </c>
      <c r="W25" s="70">
        <f t="shared" si="1"/>
        <v>2</v>
      </c>
      <c r="X25" s="67">
        <f t="shared" si="2"/>
        <v>0</v>
      </c>
      <c r="Y25" s="67" t="str">
        <f>IF(N25:N253="Лист/Плита","шт.","м.")</f>
        <v>м.</v>
      </c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</row>
    <row r="26" spans="1:48" ht="23.25" x14ac:dyDescent="0.35">
      <c r="A26" s="79">
        <v>23</v>
      </c>
      <c r="B26" s="8"/>
      <c r="C26" s="8"/>
      <c r="D26" s="9"/>
      <c r="E26" s="8"/>
      <c r="F26" s="8"/>
      <c r="G26" s="8"/>
      <c r="H26" s="12">
        <f t="shared" si="3"/>
        <v>0</v>
      </c>
      <c r="I26" s="56"/>
      <c r="J26" s="14" t="str">
        <f t="shared" si="4"/>
        <v xml:space="preserve"> </v>
      </c>
      <c r="K26" s="15"/>
      <c r="L26" s="8"/>
      <c r="M26" s="8">
        <f>IFERROR(VLOOKUP(L26,ТМ[],2,FALSE),0)</f>
        <v>0</v>
      </c>
      <c r="N26" s="10"/>
      <c r="O26" s="47"/>
      <c r="P26" s="51"/>
      <c r="Q26" s="54"/>
      <c r="R26" s="54"/>
      <c r="S26" s="49"/>
      <c r="T26" s="12">
        <f t="shared" si="6"/>
        <v>1</v>
      </c>
      <c r="U26" s="13" t="str">
        <f t="shared" si="7"/>
        <v xml:space="preserve"> </v>
      </c>
      <c r="V26" s="14" t="str">
        <f t="shared" si="5"/>
        <v xml:space="preserve"> </v>
      </c>
      <c r="W26" s="15">
        <f t="shared" si="1"/>
        <v>2</v>
      </c>
      <c r="X26" s="12">
        <f t="shared" si="2"/>
        <v>0</v>
      </c>
      <c r="Y26" s="12" t="str">
        <f>IF(N26:N253="Лист/Плита","шт.","м.")</f>
        <v>м.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</row>
    <row r="27" spans="1:48" ht="23.25" x14ac:dyDescent="0.35">
      <c r="A27" s="79">
        <v>24</v>
      </c>
      <c r="B27" s="65"/>
      <c r="C27" s="65"/>
      <c r="D27" s="66"/>
      <c r="E27" s="65"/>
      <c r="F27" s="65"/>
      <c r="G27" s="65"/>
      <c r="H27" s="67">
        <f t="shared" si="3"/>
        <v>0</v>
      </c>
      <c r="I27" s="68"/>
      <c r="J27" s="69" t="str">
        <f t="shared" si="4"/>
        <v xml:space="preserve"> </v>
      </c>
      <c r="K27" s="70"/>
      <c r="L27" s="65"/>
      <c r="M27" s="8">
        <f>IFERROR(VLOOKUP(L27,ТМ[],2,FALSE),0)</f>
        <v>0</v>
      </c>
      <c r="N27" s="71"/>
      <c r="O27" s="72"/>
      <c r="P27" s="73"/>
      <c r="Q27" s="74"/>
      <c r="R27" s="74"/>
      <c r="S27" s="75"/>
      <c r="T27" s="67">
        <f t="shared" si="6"/>
        <v>1</v>
      </c>
      <c r="U27" s="76" t="str">
        <f t="shared" si="7"/>
        <v xml:space="preserve"> </v>
      </c>
      <c r="V27" s="69" t="str">
        <f t="shared" si="5"/>
        <v xml:space="preserve"> </v>
      </c>
      <c r="W27" s="70">
        <f t="shared" si="1"/>
        <v>2</v>
      </c>
      <c r="X27" s="67">
        <f t="shared" si="2"/>
        <v>0</v>
      </c>
      <c r="Y27" s="67" t="str">
        <f>IF(N27:N253="Лист/Плита","шт.","м.")</f>
        <v>м.</v>
      </c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</row>
    <row r="28" spans="1:48" ht="23.25" x14ac:dyDescent="0.35">
      <c r="A28" s="79">
        <v>25</v>
      </c>
      <c r="B28" s="8"/>
      <c r="C28" s="8"/>
      <c r="D28" s="9"/>
      <c r="E28" s="8"/>
      <c r="F28" s="8"/>
      <c r="G28" s="8"/>
      <c r="H28" s="12">
        <f t="shared" si="3"/>
        <v>0</v>
      </c>
      <c r="I28" s="56"/>
      <c r="J28" s="14" t="str">
        <f t="shared" si="4"/>
        <v xml:space="preserve"> </v>
      </c>
      <c r="K28" s="15"/>
      <c r="L28" s="8"/>
      <c r="M28" s="8">
        <f>IFERROR(VLOOKUP(L28,ТМ[],2,FALSE),0)</f>
        <v>0</v>
      </c>
      <c r="N28" s="10"/>
      <c r="O28" s="47"/>
      <c r="P28" s="51"/>
      <c r="Q28" s="54"/>
      <c r="R28" s="54"/>
      <c r="S28" s="49"/>
      <c r="T28" s="12">
        <f t="shared" si="6"/>
        <v>1</v>
      </c>
      <c r="U28" s="13" t="str">
        <f t="shared" si="7"/>
        <v xml:space="preserve"> </v>
      </c>
      <c r="V28" s="14" t="str">
        <f t="shared" si="5"/>
        <v xml:space="preserve"> </v>
      </c>
      <c r="W28" s="15">
        <f t="shared" si="1"/>
        <v>2</v>
      </c>
      <c r="X28" s="12">
        <f t="shared" si="2"/>
        <v>0</v>
      </c>
      <c r="Y28" s="12" t="str">
        <f>IF(N28:N253="Лист/Плита","шт.","м.")</f>
        <v>м.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</row>
    <row r="29" spans="1:48" ht="23.25" x14ac:dyDescent="0.35">
      <c r="A29" s="79">
        <v>26</v>
      </c>
      <c r="B29" s="65"/>
      <c r="C29" s="65"/>
      <c r="D29" s="66"/>
      <c r="E29" s="65"/>
      <c r="F29" s="65"/>
      <c r="G29" s="65"/>
      <c r="H29" s="67">
        <f t="shared" si="3"/>
        <v>0</v>
      </c>
      <c r="I29" s="68"/>
      <c r="J29" s="69" t="str">
        <f t="shared" si="4"/>
        <v xml:space="preserve"> </v>
      </c>
      <c r="K29" s="70"/>
      <c r="L29" s="65"/>
      <c r="M29" s="8">
        <f>IFERROR(VLOOKUP(L29,ТМ[],2,FALSE),0)</f>
        <v>0</v>
      </c>
      <c r="N29" s="71"/>
      <c r="O29" s="72"/>
      <c r="P29" s="73"/>
      <c r="Q29" s="74"/>
      <c r="R29" s="74"/>
      <c r="S29" s="75"/>
      <c r="T29" s="67">
        <f t="shared" si="6"/>
        <v>1</v>
      </c>
      <c r="U29" s="76" t="str">
        <f t="shared" si="7"/>
        <v xml:space="preserve"> </v>
      </c>
      <c r="V29" s="69" t="str">
        <f t="shared" si="5"/>
        <v xml:space="preserve"> </v>
      </c>
      <c r="W29" s="70">
        <f t="shared" si="1"/>
        <v>2</v>
      </c>
      <c r="X29" s="67">
        <f t="shared" si="2"/>
        <v>0</v>
      </c>
      <c r="Y29" s="67" t="str">
        <f>IF(N29:N253="Лист/Плита","шт.","м.")</f>
        <v>м.</v>
      </c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</row>
    <row r="30" spans="1:48" ht="23.25" x14ac:dyDescent="0.35">
      <c r="A30" s="79">
        <v>27</v>
      </c>
      <c r="B30" s="8"/>
      <c r="C30" s="8"/>
      <c r="D30" s="9"/>
      <c r="E30" s="8"/>
      <c r="F30" s="8"/>
      <c r="G30" s="8"/>
      <c r="H30" s="12">
        <f t="shared" si="3"/>
        <v>0</v>
      </c>
      <c r="I30" s="56"/>
      <c r="J30" s="14" t="str">
        <f t="shared" si="4"/>
        <v xml:space="preserve"> </v>
      </c>
      <c r="K30" s="15"/>
      <c r="L30" s="8"/>
      <c r="M30" s="8">
        <f>IFERROR(VLOOKUP(L30,ТМ[],2,FALSE),0)</f>
        <v>0</v>
      </c>
      <c r="N30" s="10"/>
      <c r="O30" s="47"/>
      <c r="P30" s="51"/>
      <c r="Q30" s="54"/>
      <c r="R30" s="54"/>
      <c r="S30" s="49"/>
      <c r="T30" s="12">
        <f t="shared" si="6"/>
        <v>1</v>
      </c>
      <c r="U30" s="13" t="str">
        <f t="shared" si="7"/>
        <v xml:space="preserve"> </v>
      </c>
      <c r="V30" s="14" t="str">
        <f t="shared" si="5"/>
        <v xml:space="preserve"> </v>
      </c>
      <c r="W30" s="15">
        <f t="shared" si="1"/>
        <v>2</v>
      </c>
      <c r="X30" s="12">
        <f t="shared" si="2"/>
        <v>0</v>
      </c>
      <c r="Y30" s="12" t="str">
        <f>IF(N30:N253="Лист/Плита","шт.","м.")</f>
        <v>м.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ht="23.25" x14ac:dyDescent="0.35">
      <c r="A31" s="79">
        <v>28</v>
      </c>
      <c r="B31" s="65"/>
      <c r="C31" s="65"/>
      <c r="D31" s="66"/>
      <c r="E31" s="65"/>
      <c r="F31" s="65"/>
      <c r="G31" s="65"/>
      <c r="H31" s="67">
        <f t="shared" si="3"/>
        <v>0</v>
      </c>
      <c r="I31" s="68"/>
      <c r="J31" s="69" t="str">
        <f t="shared" si="4"/>
        <v xml:space="preserve"> </v>
      </c>
      <c r="K31" s="70"/>
      <c r="L31" s="65"/>
      <c r="M31" s="8">
        <f>IFERROR(VLOOKUP(L31,ТМ[],2,FALSE),0)</f>
        <v>0</v>
      </c>
      <c r="N31" s="71"/>
      <c r="O31" s="72"/>
      <c r="P31" s="73"/>
      <c r="Q31" s="74"/>
      <c r="R31" s="74"/>
      <c r="S31" s="75"/>
      <c r="T31" s="67">
        <f t="shared" si="6"/>
        <v>1</v>
      </c>
      <c r="U31" s="76" t="str">
        <f t="shared" si="7"/>
        <v xml:space="preserve"> </v>
      </c>
      <c r="V31" s="69" t="str">
        <f t="shared" si="5"/>
        <v xml:space="preserve"> </v>
      </c>
      <c r="W31" s="70">
        <f t="shared" si="1"/>
        <v>2</v>
      </c>
      <c r="X31" s="67">
        <f t="shared" si="2"/>
        <v>0</v>
      </c>
      <c r="Y31" s="67" t="str">
        <f>IF(N31:N253="Лист/Плита","шт.","м.")</f>
        <v>м.</v>
      </c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</row>
    <row r="32" spans="1:48" ht="23.25" x14ac:dyDescent="0.35">
      <c r="A32" s="79">
        <v>29</v>
      </c>
      <c r="B32" s="8"/>
      <c r="C32" s="8"/>
      <c r="D32" s="9"/>
      <c r="E32" s="8"/>
      <c r="F32" s="8"/>
      <c r="G32" s="8"/>
      <c r="H32" s="12">
        <f t="shared" si="3"/>
        <v>0</v>
      </c>
      <c r="I32" s="56"/>
      <c r="J32" s="14" t="str">
        <f t="shared" si="4"/>
        <v xml:space="preserve"> </v>
      </c>
      <c r="K32" s="15"/>
      <c r="L32" s="8"/>
      <c r="M32" s="8">
        <f>IFERROR(VLOOKUP(L32,ТМ[],2,FALSE),0)</f>
        <v>0</v>
      </c>
      <c r="N32" s="10"/>
      <c r="O32" s="47"/>
      <c r="P32" s="51"/>
      <c r="Q32" s="54"/>
      <c r="R32" s="54"/>
      <c r="S32" s="49"/>
      <c r="T32" s="12">
        <f t="shared" si="6"/>
        <v>1</v>
      </c>
      <c r="U32" s="13" t="str">
        <f t="shared" si="7"/>
        <v xml:space="preserve"> </v>
      </c>
      <c r="V32" s="14" t="str">
        <f t="shared" si="5"/>
        <v xml:space="preserve"> </v>
      </c>
      <c r="W32" s="15">
        <f t="shared" si="1"/>
        <v>2</v>
      </c>
      <c r="X32" s="12">
        <f t="shared" si="2"/>
        <v>0</v>
      </c>
      <c r="Y32" s="12" t="str">
        <f>IF(N32:N253="Лист/Плита","шт.","м.")</f>
        <v>м.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ht="23.25" x14ac:dyDescent="0.35">
      <c r="A33" s="79">
        <v>30</v>
      </c>
      <c r="B33" s="65"/>
      <c r="C33" s="65"/>
      <c r="D33" s="66"/>
      <c r="E33" s="65"/>
      <c r="F33" s="65"/>
      <c r="G33" s="65"/>
      <c r="H33" s="67">
        <f t="shared" si="3"/>
        <v>0</v>
      </c>
      <c r="I33" s="68"/>
      <c r="J33" s="69" t="str">
        <f t="shared" si="4"/>
        <v xml:space="preserve"> </v>
      </c>
      <c r="K33" s="70"/>
      <c r="L33" s="65"/>
      <c r="M33" s="8">
        <f>IFERROR(VLOOKUP(L33,ТМ[],2,FALSE),0)</f>
        <v>0</v>
      </c>
      <c r="N33" s="71"/>
      <c r="O33" s="72"/>
      <c r="P33" s="73"/>
      <c r="Q33" s="74"/>
      <c r="R33" s="74"/>
      <c r="S33" s="75"/>
      <c r="T33" s="67">
        <f t="shared" si="6"/>
        <v>1</v>
      </c>
      <c r="U33" s="76" t="str">
        <f t="shared" si="7"/>
        <v xml:space="preserve"> </v>
      </c>
      <c r="V33" s="69" t="str">
        <f t="shared" si="5"/>
        <v xml:space="preserve"> </v>
      </c>
      <c r="W33" s="70">
        <f t="shared" si="1"/>
        <v>2</v>
      </c>
      <c r="X33" s="67">
        <f t="shared" si="2"/>
        <v>0</v>
      </c>
      <c r="Y33" s="67" t="str">
        <f>IF(N33:N253="Лист/Плита","шт.","м.")</f>
        <v>м.</v>
      </c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</row>
    <row r="34" spans="1:48" ht="23.25" x14ac:dyDescent="0.35">
      <c r="A34" s="79">
        <v>31</v>
      </c>
      <c r="B34" s="8"/>
      <c r="C34" s="8"/>
      <c r="D34" s="9"/>
      <c r="E34" s="8"/>
      <c r="F34" s="8"/>
      <c r="G34" s="8"/>
      <c r="H34" s="12">
        <f t="shared" si="3"/>
        <v>0</v>
      </c>
      <c r="I34" s="56"/>
      <c r="J34" s="14" t="str">
        <f t="shared" si="4"/>
        <v xml:space="preserve"> </v>
      </c>
      <c r="K34" s="15"/>
      <c r="L34" s="8"/>
      <c r="M34" s="8">
        <f>IFERROR(VLOOKUP(L34,ТМ[],2,FALSE),0)</f>
        <v>0</v>
      </c>
      <c r="N34" s="10"/>
      <c r="O34" s="47"/>
      <c r="P34" s="51"/>
      <c r="Q34" s="54"/>
      <c r="R34" s="54"/>
      <c r="S34" s="49"/>
      <c r="T34" s="12">
        <f t="shared" si="6"/>
        <v>1</v>
      </c>
      <c r="U34" s="13" t="str">
        <f t="shared" si="7"/>
        <v xml:space="preserve"> </v>
      </c>
      <c r="V34" s="14" t="str">
        <f t="shared" si="5"/>
        <v xml:space="preserve"> </v>
      </c>
      <c r="W34" s="15">
        <f t="shared" si="1"/>
        <v>2</v>
      </c>
      <c r="X34" s="12">
        <f t="shared" si="2"/>
        <v>0</v>
      </c>
      <c r="Y34" s="12" t="str">
        <f>IF(N34:N253="Лист/Плита","шт.","м.")</f>
        <v>м.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ht="23.25" x14ac:dyDescent="0.35">
      <c r="A35" s="79">
        <v>32</v>
      </c>
      <c r="B35" s="65"/>
      <c r="C35" s="65"/>
      <c r="D35" s="66"/>
      <c r="E35" s="65"/>
      <c r="F35" s="65"/>
      <c r="G35" s="65"/>
      <c r="H35" s="67">
        <f t="shared" si="3"/>
        <v>0</v>
      </c>
      <c r="I35" s="68"/>
      <c r="J35" s="69" t="str">
        <f t="shared" si="4"/>
        <v xml:space="preserve"> </v>
      </c>
      <c r="K35" s="70"/>
      <c r="L35" s="65"/>
      <c r="M35" s="8">
        <f>IFERROR(VLOOKUP(L35,ТМ[],2,FALSE),0)</f>
        <v>0</v>
      </c>
      <c r="N35" s="71"/>
      <c r="O35" s="72"/>
      <c r="P35" s="73"/>
      <c r="Q35" s="74"/>
      <c r="R35" s="74"/>
      <c r="S35" s="75"/>
      <c r="T35" s="67">
        <f t="shared" si="6"/>
        <v>1</v>
      </c>
      <c r="U35" s="76" t="str">
        <f t="shared" si="7"/>
        <v xml:space="preserve"> </v>
      </c>
      <c r="V35" s="69" t="str">
        <f t="shared" si="5"/>
        <v xml:space="preserve"> </v>
      </c>
      <c r="W35" s="70">
        <f t="shared" si="1"/>
        <v>2</v>
      </c>
      <c r="X35" s="67">
        <f t="shared" si="2"/>
        <v>0</v>
      </c>
      <c r="Y35" s="67" t="str">
        <f>IF(N35:N253="Лист/Плита","шт.","м.")</f>
        <v>м.</v>
      </c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</row>
    <row r="36" spans="1:48" ht="23.25" x14ac:dyDescent="0.35">
      <c r="A36" s="79">
        <v>33</v>
      </c>
      <c r="B36" s="8"/>
      <c r="C36" s="8"/>
      <c r="D36" s="9"/>
      <c r="E36" s="8"/>
      <c r="F36" s="8"/>
      <c r="G36" s="8"/>
      <c r="H36" s="12">
        <f t="shared" si="3"/>
        <v>0</v>
      </c>
      <c r="I36" s="56"/>
      <c r="J36" s="14" t="str">
        <f t="shared" si="4"/>
        <v xml:space="preserve"> </v>
      </c>
      <c r="K36" s="15"/>
      <c r="L36" s="8"/>
      <c r="M36" s="8">
        <f>IFERROR(VLOOKUP(L36,ТМ[],2,FALSE),0)</f>
        <v>0</v>
      </c>
      <c r="N36" s="10"/>
      <c r="O36" s="47"/>
      <c r="P36" s="51"/>
      <c r="Q36" s="54"/>
      <c r="R36" s="54"/>
      <c r="S36" s="49"/>
      <c r="T36" s="12">
        <f t="shared" si="6"/>
        <v>1</v>
      </c>
      <c r="U36" s="13" t="str">
        <f t="shared" si="7"/>
        <v xml:space="preserve"> </v>
      </c>
      <c r="V36" s="14" t="str">
        <f t="shared" si="5"/>
        <v xml:space="preserve"> </v>
      </c>
      <c r="W36" s="15">
        <f t="shared" si="1"/>
        <v>2</v>
      </c>
      <c r="X36" s="12">
        <f t="shared" si="2"/>
        <v>0</v>
      </c>
      <c r="Y36" s="12" t="str">
        <f>IF(N36:N253="Лист/Плита","шт.","м.")</f>
        <v>м.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ht="23.25" x14ac:dyDescent="0.35">
      <c r="A37" s="79">
        <v>34</v>
      </c>
      <c r="B37" s="65"/>
      <c r="C37" s="65"/>
      <c r="D37" s="66"/>
      <c r="E37" s="65"/>
      <c r="F37" s="65"/>
      <c r="G37" s="65"/>
      <c r="H37" s="67">
        <f t="shared" si="3"/>
        <v>0</v>
      </c>
      <c r="I37" s="68"/>
      <c r="J37" s="69" t="str">
        <f t="shared" si="4"/>
        <v xml:space="preserve"> </v>
      </c>
      <c r="K37" s="70"/>
      <c r="L37" s="65"/>
      <c r="M37" s="8">
        <f>IFERROR(VLOOKUP(L37,ТМ[],2,FALSE),0)</f>
        <v>0</v>
      </c>
      <c r="N37" s="71"/>
      <c r="O37" s="72"/>
      <c r="P37" s="73"/>
      <c r="Q37" s="74"/>
      <c r="R37" s="74"/>
      <c r="S37" s="75"/>
      <c r="T37" s="67">
        <f t="shared" si="6"/>
        <v>1</v>
      </c>
      <c r="U37" s="76" t="str">
        <f t="shared" si="7"/>
        <v xml:space="preserve"> </v>
      </c>
      <c r="V37" s="69" t="str">
        <f t="shared" si="5"/>
        <v xml:space="preserve"> </v>
      </c>
      <c r="W37" s="70">
        <f t="shared" si="1"/>
        <v>2</v>
      </c>
      <c r="X37" s="67">
        <f t="shared" si="2"/>
        <v>0</v>
      </c>
      <c r="Y37" s="67" t="str">
        <f>IF(N37:N253="Лист/Плита","шт.","м.")</f>
        <v>м.</v>
      </c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</row>
    <row r="38" spans="1:48" ht="23.25" x14ac:dyDescent="0.35">
      <c r="A38" s="79">
        <v>35</v>
      </c>
      <c r="B38" s="8"/>
      <c r="C38" s="8"/>
      <c r="D38" s="9"/>
      <c r="E38" s="8"/>
      <c r="F38" s="8"/>
      <c r="G38" s="8"/>
      <c r="H38" s="12">
        <f t="shared" si="3"/>
        <v>0</v>
      </c>
      <c r="I38" s="56"/>
      <c r="J38" s="14" t="str">
        <f t="shared" si="4"/>
        <v xml:space="preserve"> </v>
      </c>
      <c r="K38" s="15"/>
      <c r="L38" s="8"/>
      <c r="M38" s="8">
        <f>IFERROR(VLOOKUP(L38,ТМ[],2,FALSE),0)</f>
        <v>0</v>
      </c>
      <c r="N38" s="10"/>
      <c r="O38" s="47"/>
      <c r="P38" s="51"/>
      <c r="Q38" s="54"/>
      <c r="R38" s="54"/>
      <c r="S38" s="49"/>
      <c r="T38" s="12">
        <f t="shared" si="6"/>
        <v>1</v>
      </c>
      <c r="U38" s="13" t="str">
        <f t="shared" si="7"/>
        <v xml:space="preserve"> </v>
      </c>
      <c r="V38" s="14" t="str">
        <f t="shared" si="5"/>
        <v xml:space="preserve"> </v>
      </c>
      <c r="W38" s="15">
        <f t="shared" si="1"/>
        <v>2</v>
      </c>
      <c r="X38" s="12">
        <f t="shared" si="2"/>
        <v>0</v>
      </c>
      <c r="Y38" s="12" t="str">
        <f>IF(N38:N253="Лист/Плита","шт.","м.")</f>
        <v>м.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23.25" x14ac:dyDescent="0.35">
      <c r="A39" s="79">
        <v>36</v>
      </c>
      <c r="B39" s="65"/>
      <c r="C39" s="65"/>
      <c r="D39" s="66"/>
      <c r="E39" s="65"/>
      <c r="F39" s="65"/>
      <c r="G39" s="65"/>
      <c r="H39" s="67">
        <f t="shared" si="3"/>
        <v>0</v>
      </c>
      <c r="I39" s="68"/>
      <c r="J39" s="69" t="str">
        <f t="shared" si="4"/>
        <v xml:space="preserve"> </v>
      </c>
      <c r="K39" s="70"/>
      <c r="L39" s="65"/>
      <c r="M39" s="8">
        <f>IFERROR(VLOOKUP(L39,ТМ[],2,FALSE),0)</f>
        <v>0</v>
      </c>
      <c r="N39" s="71"/>
      <c r="O39" s="72"/>
      <c r="P39" s="73"/>
      <c r="Q39" s="74"/>
      <c r="R39" s="74"/>
      <c r="S39" s="75"/>
      <c r="T39" s="67">
        <f t="shared" si="6"/>
        <v>1</v>
      </c>
      <c r="U39" s="76" t="str">
        <f t="shared" si="7"/>
        <v xml:space="preserve"> </v>
      </c>
      <c r="V39" s="69" t="str">
        <f t="shared" si="5"/>
        <v xml:space="preserve"> </v>
      </c>
      <c r="W39" s="70">
        <f t="shared" si="1"/>
        <v>2</v>
      </c>
      <c r="X39" s="67">
        <f t="shared" si="2"/>
        <v>0</v>
      </c>
      <c r="Y39" s="67" t="str">
        <f>IF(N39:N253="Лист/Плита","шт.","м.")</f>
        <v>м.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</row>
    <row r="40" spans="1:48" ht="23.25" x14ac:dyDescent="0.35">
      <c r="A40" s="79">
        <v>37</v>
      </c>
      <c r="B40" s="8"/>
      <c r="C40" s="8"/>
      <c r="D40" s="9"/>
      <c r="E40" s="8"/>
      <c r="F40" s="8"/>
      <c r="G40" s="8"/>
      <c r="H40" s="12">
        <f t="shared" si="3"/>
        <v>0</v>
      </c>
      <c r="I40" s="56"/>
      <c r="J40" s="14" t="str">
        <f t="shared" si="4"/>
        <v xml:space="preserve"> </v>
      </c>
      <c r="K40" s="15"/>
      <c r="L40" s="8"/>
      <c r="M40" s="8">
        <f>IFERROR(VLOOKUP(L40,ТМ[],2,FALSE),0)</f>
        <v>0</v>
      </c>
      <c r="N40" s="10"/>
      <c r="O40" s="47"/>
      <c r="P40" s="51"/>
      <c r="Q40" s="54"/>
      <c r="R40" s="54"/>
      <c r="S40" s="49"/>
      <c r="T40" s="12">
        <f t="shared" si="6"/>
        <v>1</v>
      </c>
      <c r="U40" s="13" t="str">
        <f t="shared" si="7"/>
        <v xml:space="preserve"> </v>
      </c>
      <c r="V40" s="14" t="str">
        <f t="shared" si="5"/>
        <v xml:space="preserve"> </v>
      </c>
      <c r="W40" s="15">
        <f t="shared" si="1"/>
        <v>2</v>
      </c>
      <c r="X40" s="12">
        <f t="shared" si="2"/>
        <v>0</v>
      </c>
      <c r="Y40" s="12" t="str">
        <f>IF(N40:N253="Лист/Плита","шт.","м.")</f>
        <v>м.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ht="23.25" x14ac:dyDescent="0.35">
      <c r="A41" s="79">
        <v>38</v>
      </c>
      <c r="B41" s="65"/>
      <c r="C41" s="65"/>
      <c r="D41" s="66"/>
      <c r="E41" s="65"/>
      <c r="F41" s="65"/>
      <c r="G41" s="65"/>
      <c r="H41" s="67">
        <f t="shared" si="3"/>
        <v>0</v>
      </c>
      <c r="I41" s="68"/>
      <c r="J41" s="69" t="str">
        <f t="shared" si="4"/>
        <v xml:space="preserve"> </v>
      </c>
      <c r="K41" s="70"/>
      <c r="L41" s="65"/>
      <c r="M41" s="8">
        <f>IFERROR(VLOOKUP(L41,ТМ[],2,FALSE),0)</f>
        <v>0</v>
      </c>
      <c r="N41" s="71"/>
      <c r="O41" s="72"/>
      <c r="P41" s="73"/>
      <c r="Q41" s="74"/>
      <c r="R41" s="74"/>
      <c r="S41" s="75"/>
      <c r="T41" s="67">
        <f t="shared" si="6"/>
        <v>1</v>
      </c>
      <c r="U41" s="76" t="str">
        <f t="shared" si="7"/>
        <v xml:space="preserve"> </v>
      </c>
      <c r="V41" s="69" t="str">
        <f t="shared" si="5"/>
        <v xml:space="preserve"> </v>
      </c>
      <c r="W41" s="70">
        <f t="shared" si="1"/>
        <v>2</v>
      </c>
      <c r="X41" s="67">
        <f t="shared" si="2"/>
        <v>0</v>
      </c>
      <c r="Y41" s="67" t="str">
        <f>IF(N41:N253="Лист/Плита","шт.","м.")</f>
        <v>м.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</row>
    <row r="42" spans="1:48" ht="23.25" x14ac:dyDescent="0.35">
      <c r="A42" s="79">
        <v>39</v>
      </c>
      <c r="B42" s="8"/>
      <c r="C42" s="8"/>
      <c r="D42" s="9"/>
      <c r="E42" s="8"/>
      <c r="F42" s="8"/>
      <c r="G42" s="8"/>
      <c r="H42" s="12">
        <f t="shared" si="3"/>
        <v>0</v>
      </c>
      <c r="I42" s="56"/>
      <c r="J42" s="14" t="str">
        <f t="shared" si="4"/>
        <v xml:space="preserve"> </v>
      </c>
      <c r="K42" s="15"/>
      <c r="L42" s="8"/>
      <c r="M42" s="8">
        <f>IFERROR(VLOOKUP(L42,ТМ[],2,FALSE),0)</f>
        <v>0</v>
      </c>
      <c r="N42" s="10"/>
      <c r="O42" s="47"/>
      <c r="P42" s="51"/>
      <c r="Q42" s="54"/>
      <c r="R42" s="54"/>
      <c r="S42" s="49"/>
      <c r="T42" s="12">
        <f t="shared" si="6"/>
        <v>1</v>
      </c>
      <c r="U42" s="13" t="str">
        <f t="shared" si="7"/>
        <v xml:space="preserve"> </v>
      </c>
      <c r="V42" s="14" t="str">
        <f t="shared" si="5"/>
        <v xml:space="preserve"> </v>
      </c>
      <c r="W42" s="15">
        <f t="shared" si="1"/>
        <v>2</v>
      </c>
      <c r="X42" s="12">
        <f t="shared" si="2"/>
        <v>0</v>
      </c>
      <c r="Y42" s="12" t="str">
        <f>IF(N42:N253="Лист/Плита","шт.","м.")</f>
        <v>м.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48" ht="23.25" x14ac:dyDescent="0.35">
      <c r="A43" s="79">
        <v>40</v>
      </c>
      <c r="B43" s="65"/>
      <c r="C43" s="65"/>
      <c r="D43" s="66"/>
      <c r="E43" s="65"/>
      <c r="F43" s="65"/>
      <c r="G43" s="65"/>
      <c r="H43" s="67">
        <f t="shared" si="3"/>
        <v>0</v>
      </c>
      <c r="I43" s="68"/>
      <c r="J43" s="69" t="str">
        <f t="shared" si="4"/>
        <v xml:space="preserve"> </v>
      </c>
      <c r="K43" s="70"/>
      <c r="L43" s="65"/>
      <c r="M43" s="8">
        <f>IFERROR(VLOOKUP(L43,ТМ[],2,FALSE),0)</f>
        <v>0</v>
      </c>
      <c r="N43" s="71"/>
      <c r="O43" s="72"/>
      <c r="P43" s="73"/>
      <c r="Q43" s="74"/>
      <c r="R43" s="74"/>
      <c r="S43" s="75"/>
      <c r="T43" s="67">
        <f t="shared" si="6"/>
        <v>1</v>
      </c>
      <c r="U43" s="76" t="str">
        <f t="shared" si="7"/>
        <v xml:space="preserve"> </v>
      </c>
      <c r="V43" s="69" t="str">
        <f t="shared" si="5"/>
        <v xml:space="preserve"> </v>
      </c>
      <c r="W43" s="70">
        <f t="shared" si="1"/>
        <v>2</v>
      </c>
      <c r="X43" s="67">
        <f t="shared" si="2"/>
        <v>0</v>
      </c>
      <c r="Y43" s="67" t="str">
        <f>IF(N43:N253="Лист/Плита","шт.","м.")</f>
        <v>м.</v>
      </c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</row>
    <row r="44" spans="1:48" ht="23.25" x14ac:dyDescent="0.35">
      <c r="A44" s="79">
        <v>41</v>
      </c>
      <c r="B44" s="8"/>
      <c r="C44" s="8"/>
      <c r="D44" s="9"/>
      <c r="E44" s="8"/>
      <c r="F44" s="8"/>
      <c r="G44" s="8"/>
      <c r="H44" s="12">
        <f t="shared" si="3"/>
        <v>0</v>
      </c>
      <c r="I44" s="56"/>
      <c r="J44" s="14" t="str">
        <f t="shared" si="4"/>
        <v xml:space="preserve"> </v>
      </c>
      <c r="K44" s="15"/>
      <c r="L44" s="8"/>
      <c r="M44" s="8">
        <f>IFERROR(VLOOKUP(L44,ТМ[],2,FALSE),0)</f>
        <v>0</v>
      </c>
      <c r="N44" s="10"/>
      <c r="O44" s="47"/>
      <c r="P44" s="51"/>
      <c r="Q44" s="54"/>
      <c r="R44" s="54"/>
      <c r="S44" s="49"/>
      <c r="T44" s="12">
        <f t="shared" si="6"/>
        <v>1</v>
      </c>
      <c r="U44" s="13" t="str">
        <f t="shared" si="7"/>
        <v xml:space="preserve"> </v>
      </c>
      <c r="V44" s="14" t="str">
        <f t="shared" si="5"/>
        <v xml:space="preserve"> </v>
      </c>
      <c r="W44" s="15">
        <f t="shared" si="1"/>
        <v>2</v>
      </c>
      <c r="X44" s="12">
        <f t="shared" si="2"/>
        <v>0</v>
      </c>
      <c r="Y44" s="12" t="str">
        <f>IF(N44:N253="Лист/Плита","шт.","м.")</f>
        <v>м.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48" ht="23.25" x14ac:dyDescent="0.35">
      <c r="A45" s="79">
        <v>42</v>
      </c>
      <c r="B45" s="65"/>
      <c r="C45" s="65"/>
      <c r="D45" s="66"/>
      <c r="E45" s="65"/>
      <c r="F45" s="65"/>
      <c r="G45" s="65"/>
      <c r="H45" s="67">
        <f t="shared" si="3"/>
        <v>0</v>
      </c>
      <c r="I45" s="68"/>
      <c r="J45" s="69" t="str">
        <f t="shared" si="4"/>
        <v xml:space="preserve"> </v>
      </c>
      <c r="K45" s="70"/>
      <c r="L45" s="65"/>
      <c r="M45" s="8">
        <f>IFERROR(VLOOKUP(L45,ТМ[],2,FALSE),0)</f>
        <v>0</v>
      </c>
      <c r="N45" s="71"/>
      <c r="O45" s="72"/>
      <c r="P45" s="73"/>
      <c r="Q45" s="74"/>
      <c r="R45" s="74"/>
      <c r="S45" s="75"/>
      <c r="T45" s="67">
        <f t="shared" si="6"/>
        <v>1</v>
      </c>
      <c r="U45" s="76" t="str">
        <f t="shared" si="7"/>
        <v xml:space="preserve"> </v>
      </c>
      <c r="V45" s="69" t="str">
        <f t="shared" si="5"/>
        <v xml:space="preserve"> </v>
      </c>
      <c r="W45" s="70">
        <f t="shared" si="1"/>
        <v>2</v>
      </c>
      <c r="X45" s="67">
        <f t="shared" si="2"/>
        <v>0</v>
      </c>
      <c r="Y45" s="67" t="str">
        <f>IF(N45:N253="Лист/Плита","шт.","м.")</f>
        <v>м.</v>
      </c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</row>
    <row r="46" spans="1:48" ht="23.25" x14ac:dyDescent="0.35">
      <c r="A46" s="79">
        <v>43</v>
      </c>
      <c r="B46" s="8"/>
      <c r="C46" s="8"/>
      <c r="D46" s="9"/>
      <c r="E46" s="8"/>
      <c r="F46" s="8"/>
      <c r="G46" s="8"/>
      <c r="H46" s="12">
        <f t="shared" si="3"/>
        <v>0</v>
      </c>
      <c r="I46" s="56"/>
      <c r="J46" s="14" t="str">
        <f t="shared" si="4"/>
        <v xml:space="preserve"> </v>
      </c>
      <c r="K46" s="15"/>
      <c r="L46" s="8"/>
      <c r="M46" s="8">
        <f>IFERROR(VLOOKUP(L46,ТМ[],2,FALSE),0)</f>
        <v>0</v>
      </c>
      <c r="N46" s="10"/>
      <c r="O46" s="47"/>
      <c r="P46" s="51"/>
      <c r="Q46" s="54"/>
      <c r="R46" s="54"/>
      <c r="S46" s="49"/>
      <c r="T46" s="12">
        <f t="shared" si="6"/>
        <v>1</v>
      </c>
      <c r="U46" s="13" t="str">
        <f t="shared" si="7"/>
        <v xml:space="preserve"> </v>
      </c>
      <c r="V46" s="14" t="str">
        <f t="shared" si="5"/>
        <v xml:space="preserve"> </v>
      </c>
      <c r="W46" s="15">
        <f t="shared" si="1"/>
        <v>2</v>
      </c>
      <c r="X46" s="12">
        <f t="shared" si="2"/>
        <v>0</v>
      </c>
      <c r="Y46" s="12" t="str">
        <f>IF(N46:N253="Лист/Плита","шт.","м.")</f>
        <v>м.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48" ht="23.25" x14ac:dyDescent="0.35">
      <c r="A47" s="79">
        <v>44</v>
      </c>
      <c r="B47" s="65"/>
      <c r="C47" s="65"/>
      <c r="D47" s="66"/>
      <c r="E47" s="65"/>
      <c r="F47" s="65"/>
      <c r="G47" s="65"/>
      <c r="H47" s="67">
        <f t="shared" si="3"/>
        <v>0</v>
      </c>
      <c r="I47" s="68"/>
      <c r="J47" s="69" t="str">
        <f t="shared" si="4"/>
        <v xml:space="preserve"> </v>
      </c>
      <c r="K47" s="70"/>
      <c r="L47" s="65"/>
      <c r="M47" s="8">
        <f>IFERROR(VLOOKUP(L47,ТМ[],2,FALSE),0)</f>
        <v>0</v>
      </c>
      <c r="N47" s="71"/>
      <c r="O47" s="72"/>
      <c r="P47" s="73"/>
      <c r="Q47" s="74"/>
      <c r="R47" s="74"/>
      <c r="S47" s="75"/>
      <c r="T47" s="67">
        <f t="shared" si="6"/>
        <v>1</v>
      </c>
      <c r="U47" s="76" t="str">
        <f t="shared" si="7"/>
        <v xml:space="preserve"> </v>
      </c>
      <c r="V47" s="69" t="str">
        <f t="shared" si="5"/>
        <v xml:space="preserve"> </v>
      </c>
      <c r="W47" s="70">
        <f t="shared" si="1"/>
        <v>2</v>
      </c>
      <c r="X47" s="67">
        <f t="shared" si="2"/>
        <v>0</v>
      </c>
      <c r="Y47" s="67" t="str">
        <f>IF(N47:N253="Лист/Плита","шт.","м.")</f>
        <v>м.</v>
      </c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</row>
    <row r="48" spans="1:48" ht="23.25" x14ac:dyDescent="0.35">
      <c r="A48" s="79">
        <v>45</v>
      </c>
      <c r="B48" s="8"/>
      <c r="C48" s="8"/>
      <c r="D48" s="9"/>
      <c r="E48" s="8"/>
      <c r="F48" s="8"/>
      <c r="G48" s="8"/>
      <c r="H48" s="12">
        <f t="shared" si="3"/>
        <v>0</v>
      </c>
      <c r="I48" s="56"/>
      <c r="J48" s="14" t="str">
        <f t="shared" si="4"/>
        <v xml:space="preserve"> </v>
      </c>
      <c r="K48" s="15"/>
      <c r="L48" s="8"/>
      <c r="M48" s="8">
        <f>IFERROR(VLOOKUP(L48,ТМ[],2,FALSE),0)</f>
        <v>0</v>
      </c>
      <c r="N48" s="10"/>
      <c r="O48" s="47"/>
      <c r="P48" s="51"/>
      <c r="Q48" s="54"/>
      <c r="R48" s="54"/>
      <c r="S48" s="49"/>
      <c r="T48" s="12">
        <f t="shared" si="6"/>
        <v>1</v>
      </c>
      <c r="U48" s="13" t="str">
        <f t="shared" si="7"/>
        <v xml:space="preserve"> </v>
      </c>
      <c r="V48" s="14" t="str">
        <f t="shared" si="5"/>
        <v xml:space="preserve"> </v>
      </c>
      <c r="W48" s="15">
        <f t="shared" si="1"/>
        <v>2</v>
      </c>
      <c r="X48" s="12">
        <f t="shared" si="2"/>
        <v>0</v>
      </c>
      <c r="Y48" s="12" t="str">
        <f>IF(N48:N253="Лист/Плита","шт.","м.")</f>
        <v>м.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48" ht="23.25" x14ac:dyDescent="0.35">
      <c r="A49" s="79">
        <v>46</v>
      </c>
      <c r="B49" s="65"/>
      <c r="C49" s="65"/>
      <c r="D49" s="66"/>
      <c r="E49" s="65"/>
      <c r="F49" s="65"/>
      <c r="G49" s="65"/>
      <c r="H49" s="67">
        <f t="shared" si="3"/>
        <v>0</v>
      </c>
      <c r="I49" s="68"/>
      <c r="J49" s="69" t="str">
        <f t="shared" si="4"/>
        <v xml:space="preserve"> </v>
      </c>
      <c r="K49" s="70"/>
      <c r="L49" s="65"/>
      <c r="M49" s="8">
        <f>IFERROR(VLOOKUP(L49,ТМ[],2,FALSE),0)</f>
        <v>0</v>
      </c>
      <c r="N49" s="71"/>
      <c r="O49" s="72"/>
      <c r="P49" s="73"/>
      <c r="Q49" s="74"/>
      <c r="R49" s="74"/>
      <c r="S49" s="75"/>
      <c r="T49" s="67">
        <f t="shared" si="6"/>
        <v>1</v>
      </c>
      <c r="U49" s="76" t="str">
        <f t="shared" si="7"/>
        <v xml:space="preserve"> </v>
      </c>
      <c r="V49" s="69" t="str">
        <f t="shared" si="5"/>
        <v xml:space="preserve"> </v>
      </c>
      <c r="W49" s="70">
        <f t="shared" si="1"/>
        <v>2</v>
      </c>
      <c r="X49" s="67">
        <f t="shared" si="2"/>
        <v>0</v>
      </c>
      <c r="Y49" s="67" t="str">
        <f>IF(N49:N253="Лист/Плита","шт.","м.")</f>
        <v>м.</v>
      </c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</row>
    <row r="50" spans="1:48" ht="23.25" x14ac:dyDescent="0.35">
      <c r="A50" s="79">
        <v>47</v>
      </c>
      <c r="B50" s="8"/>
      <c r="C50" s="8"/>
      <c r="D50" s="9"/>
      <c r="E50" s="8"/>
      <c r="F50" s="8"/>
      <c r="G50" s="8"/>
      <c r="H50" s="12">
        <f t="shared" si="3"/>
        <v>0</v>
      </c>
      <c r="I50" s="56"/>
      <c r="J50" s="14" t="str">
        <f t="shared" si="4"/>
        <v xml:space="preserve"> </v>
      </c>
      <c r="K50" s="15"/>
      <c r="L50" s="8"/>
      <c r="M50" s="8">
        <f>IFERROR(VLOOKUP(L50,ТМ[],2,FALSE),0)</f>
        <v>0</v>
      </c>
      <c r="N50" s="10"/>
      <c r="O50" s="47"/>
      <c r="P50" s="51"/>
      <c r="Q50" s="54"/>
      <c r="R50" s="54"/>
      <c r="S50" s="49"/>
      <c r="T50" s="12">
        <f t="shared" si="6"/>
        <v>1</v>
      </c>
      <c r="U50" s="13" t="str">
        <f t="shared" si="7"/>
        <v xml:space="preserve"> </v>
      </c>
      <c r="V50" s="14" t="str">
        <f t="shared" si="5"/>
        <v xml:space="preserve"> </v>
      </c>
      <c r="W50" s="15">
        <f t="shared" si="1"/>
        <v>2</v>
      </c>
      <c r="X50" s="12">
        <f t="shared" si="2"/>
        <v>0</v>
      </c>
      <c r="Y50" s="12" t="str">
        <f>IF(N50:N253="Лист/Плита","шт.","м.")</f>
        <v>м.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</row>
    <row r="51" spans="1:48" ht="23.25" x14ac:dyDescent="0.35">
      <c r="A51" s="79">
        <v>48</v>
      </c>
      <c r="B51" s="65"/>
      <c r="C51" s="65"/>
      <c r="D51" s="66"/>
      <c r="E51" s="65"/>
      <c r="F51" s="65"/>
      <c r="G51" s="65"/>
      <c r="H51" s="67">
        <f t="shared" si="3"/>
        <v>0</v>
      </c>
      <c r="I51" s="68"/>
      <c r="J51" s="69" t="str">
        <f t="shared" si="4"/>
        <v xml:space="preserve"> </v>
      </c>
      <c r="K51" s="70"/>
      <c r="L51" s="65"/>
      <c r="M51" s="8">
        <f>IFERROR(VLOOKUP(L51,ТМ[],2,FALSE),0)</f>
        <v>0</v>
      </c>
      <c r="N51" s="71"/>
      <c r="O51" s="72"/>
      <c r="P51" s="73"/>
      <c r="Q51" s="74"/>
      <c r="R51" s="74"/>
      <c r="S51" s="75"/>
      <c r="T51" s="67">
        <f t="shared" si="6"/>
        <v>1</v>
      </c>
      <c r="U51" s="76" t="str">
        <f t="shared" si="7"/>
        <v xml:space="preserve"> </v>
      </c>
      <c r="V51" s="69" t="str">
        <f t="shared" si="5"/>
        <v xml:space="preserve"> </v>
      </c>
      <c r="W51" s="70">
        <f t="shared" si="1"/>
        <v>2</v>
      </c>
      <c r="X51" s="67">
        <f t="shared" si="2"/>
        <v>0</v>
      </c>
      <c r="Y51" s="67" t="str">
        <f>IF(N51:N253="Лист/Плита","шт.","м.")</f>
        <v>м.</v>
      </c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</row>
    <row r="52" spans="1:48" ht="23.25" x14ac:dyDescent="0.35">
      <c r="A52" s="79">
        <v>49</v>
      </c>
      <c r="B52" s="8"/>
      <c r="C52" s="8"/>
      <c r="D52" s="9"/>
      <c r="E52" s="8"/>
      <c r="F52" s="8"/>
      <c r="G52" s="8"/>
      <c r="H52" s="12">
        <f t="shared" si="3"/>
        <v>0</v>
      </c>
      <c r="I52" s="56"/>
      <c r="J52" s="14" t="str">
        <f t="shared" si="4"/>
        <v xml:space="preserve"> </v>
      </c>
      <c r="K52" s="15"/>
      <c r="L52" s="8"/>
      <c r="M52" s="8">
        <f>IFERROR(VLOOKUP(L52,ТМ[],2,FALSE),0)</f>
        <v>0</v>
      </c>
      <c r="N52" s="10"/>
      <c r="O52" s="47"/>
      <c r="P52" s="51"/>
      <c r="Q52" s="54"/>
      <c r="R52" s="54"/>
      <c r="S52" s="49"/>
      <c r="T52" s="12">
        <f t="shared" si="6"/>
        <v>1</v>
      </c>
      <c r="U52" s="13" t="str">
        <f t="shared" si="7"/>
        <v xml:space="preserve"> </v>
      </c>
      <c r="V52" s="14" t="str">
        <f t="shared" si="5"/>
        <v xml:space="preserve"> </v>
      </c>
      <c r="W52" s="15">
        <f t="shared" si="1"/>
        <v>2</v>
      </c>
      <c r="X52" s="12">
        <f t="shared" si="2"/>
        <v>0</v>
      </c>
      <c r="Y52" s="12" t="str">
        <f>IF(N52:N253="Лист/Плита","шт.","м.")</f>
        <v>м.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</row>
    <row r="53" spans="1:48" ht="23.25" x14ac:dyDescent="0.35">
      <c r="A53" s="79">
        <v>50</v>
      </c>
      <c r="B53" s="65"/>
      <c r="C53" s="65"/>
      <c r="D53" s="66"/>
      <c r="E53" s="65"/>
      <c r="F53" s="65"/>
      <c r="G53" s="65"/>
      <c r="H53" s="67">
        <f t="shared" si="3"/>
        <v>0</v>
      </c>
      <c r="I53" s="68"/>
      <c r="J53" s="69" t="str">
        <f t="shared" si="4"/>
        <v xml:space="preserve"> </v>
      </c>
      <c r="K53" s="70"/>
      <c r="L53" s="65"/>
      <c r="M53" s="8">
        <f>IFERROR(VLOOKUP(L53,ТМ[],2,FALSE),0)</f>
        <v>0</v>
      </c>
      <c r="N53" s="71"/>
      <c r="O53" s="72"/>
      <c r="P53" s="73"/>
      <c r="Q53" s="74"/>
      <c r="R53" s="74"/>
      <c r="S53" s="75"/>
      <c r="T53" s="67">
        <f t="shared" si="6"/>
        <v>1</v>
      </c>
      <c r="U53" s="76" t="str">
        <f t="shared" si="7"/>
        <v xml:space="preserve"> </v>
      </c>
      <c r="V53" s="69" t="str">
        <f t="shared" si="5"/>
        <v xml:space="preserve"> </v>
      </c>
      <c r="W53" s="70">
        <f t="shared" si="1"/>
        <v>2</v>
      </c>
      <c r="X53" s="67">
        <f t="shared" si="2"/>
        <v>0</v>
      </c>
      <c r="Y53" s="67" t="str">
        <f>IF(N53:N253="Лист/Плита","шт.","м.")</f>
        <v>м.</v>
      </c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</row>
    <row r="54" spans="1:48" ht="23.25" x14ac:dyDescent="0.35">
      <c r="A54" s="79">
        <v>51</v>
      </c>
      <c r="B54" s="8"/>
      <c r="C54" s="8"/>
      <c r="D54" s="9"/>
      <c r="E54" s="8"/>
      <c r="F54" s="8"/>
      <c r="G54" s="8"/>
      <c r="H54" s="12">
        <f t="shared" si="3"/>
        <v>0</v>
      </c>
      <c r="I54" s="56"/>
      <c r="J54" s="14" t="str">
        <f t="shared" si="4"/>
        <v xml:space="preserve"> </v>
      </c>
      <c r="K54" s="15"/>
      <c r="L54" s="8"/>
      <c r="M54" s="8">
        <f>IFERROR(VLOOKUP(L54,ТМ[],2,FALSE),0)</f>
        <v>0</v>
      </c>
      <c r="N54" s="10"/>
      <c r="O54" s="47"/>
      <c r="P54" s="51"/>
      <c r="Q54" s="54"/>
      <c r="R54" s="54"/>
      <c r="S54" s="49"/>
      <c r="T54" s="12">
        <f t="shared" si="6"/>
        <v>1</v>
      </c>
      <c r="U54" s="13" t="str">
        <f t="shared" si="7"/>
        <v xml:space="preserve"> </v>
      </c>
      <c r="V54" s="14" t="str">
        <f t="shared" si="5"/>
        <v xml:space="preserve"> </v>
      </c>
      <c r="W54" s="15">
        <f t="shared" si="1"/>
        <v>2</v>
      </c>
      <c r="X54" s="12">
        <f t="shared" si="2"/>
        <v>0</v>
      </c>
      <c r="Y54" s="12" t="str">
        <f>IF(N54:N253="Лист/Плита","шт.","м.")</f>
        <v>м.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</row>
    <row r="55" spans="1:48" ht="23.25" x14ac:dyDescent="0.35">
      <c r="A55" s="79">
        <v>52</v>
      </c>
      <c r="B55" s="65"/>
      <c r="C55" s="65"/>
      <c r="D55" s="66"/>
      <c r="E55" s="65"/>
      <c r="F55" s="65"/>
      <c r="G55" s="65"/>
      <c r="H55" s="67">
        <f t="shared" si="3"/>
        <v>0</v>
      </c>
      <c r="I55" s="68"/>
      <c r="J55" s="69" t="str">
        <f t="shared" si="4"/>
        <v xml:space="preserve"> </v>
      </c>
      <c r="K55" s="70"/>
      <c r="L55" s="65"/>
      <c r="M55" s="8">
        <f>IFERROR(VLOOKUP(L55,ТМ[],2,FALSE),0)</f>
        <v>0</v>
      </c>
      <c r="N55" s="71"/>
      <c r="O55" s="72"/>
      <c r="P55" s="73"/>
      <c r="Q55" s="74"/>
      <c r="R55" s="74"/>
      <c r="S55" s="75"/>
      <c r="T55" s="67">
        <f t="shared" si="6"/>
        <v>1</v>
      </c>
      <c r="U55" s="76" t="str">
        <f t="shared" si="7"/>
        <v xml:space="preserve"> </v>
      </c>
      <c r="V55" s="69" t="str">
        <f t="shared" si="5"/>
        <v xml:space="preserve"> </v>
      </c>
      <c r="W55" s="70">
        <f t="shared" si="1"/>
        <v>2</v>
      </c>
      <c r="X55" s="67">
        <f t="shared" si="2"/>
        <v>0</v>
      </c>
      <c r="Y55" s="67" t="str">
        <f>IF(N55:N253="Лист/Плита","шт.","м.")</f>
        <v>м.</v>
      </c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</row>
    <row r="56" spans="1:48" ht="23.25" x14ac:dyDescent="0.35">
      <c r="A56" s="79">
        <v>53</v>
      </c>
      <c r="B56" s="8"/>
      <c r="C56" s="8"/>
      <c r="D56" s="9"/>
      <c r="E56" s="8"/>
      <c r="F56" s="8"/>
      <c r="G56" s="8"/>
      <c r="H56" s="12">
        <f t="shared" si="3"/>
        <v>0</v>
      </c>
      <c r="I56" s="56"/>
      <c r="J56" s="14" t="str">
        <f t="shared" si="4"/>
        <v xml:space="preserve"> </v>
      </c>
      <c r="K56" s="15"/>
      <c r="L56" s="8"/>
      <c r="M56" s="8">
        <f>IFERROR(VLOOKUP(L56,ТМ[],2,FALSE),0)</f>
        <v>0</v>
      </c>
      <c r="N56" s="10"/>
      <c r="O56" s="47"/>
      <c r="P56" s="51"/>
      <c r="Q56" s="54"/>
      <c r="R56" s="54"/>
      <c r="S56" s="49"/>
      <c r="T56" s="12">
        <f t="shared" si="6"/>
        <v>1</v>
      </c>
      <c r="U56" s="13" t="str">
        <f t="shared" si="7"/>
        <v xml:space="preserve"> </v>
      </c>
      <c r="V56" s="14" t="str">
        <f t="shared" si="5"/>
        <v xml:space="preserve"> </v>
      </c>
      <c r="W56" s="15">
        <f t="shared" si="1"/>
        <v>2</v>
      </c>
      <c r="X56" s="12">
        <f t="shared" si="2"/>
        <v>0</v>
      </c>
      <c r="Y56" s="12" t="str">
        <f>IF(N56:N253="Лист/Плита","шт.","м.")</f>
        <v>м.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</row>
    <row r="57" spans="1:48" ht="23.25" x14ac:dyDescent="0.35">
      <c r="A57" s="79">
        <v>54</v>
      </c>
      <c r="B57" s="65"/>
      <c r="C57" s="65"/>
      <c r="D57" s="66"/>
      <c r="E57" s="65"/>
      <c r="F57" s="65"/>
      <c r="G57" s="65"/>
      <c r="H57" s="67">
        <f t="shared" si="3"/>
        <v>0</v>
      </c>
      <c r="I57" s="68"/>
      <c r="J57" s="69" t="str">
        <f t="shared" si="4"/>
        <v xml:space="preserve"> </v>
      </c>
      <c r="K57" s="70"/>
      <c r="L57" s="65"/>
      <c r="M57" s="8">
        <f>IFERROR(VLOOKUP(L57,ТМ[],2,FALSE),0)</f>
        <v>0</v>
      </c>
      <c r="N57" s="71"/>
      <c r="O57" s="72"/>
      <c r="P57" s="73"/>
      <c r="Q57" s="74"/>
      <c r="R57" s="74"/>
      <c r="S57" s="75"/>
      <c r="T57" s="67">
        <f t="shared" si="6"/>
        <v>1</v>
      </c>
      <c r="U57" s="76" t="str">
        <f t="shared" si="7"/>
        <v xml:space="preserve"> </v>
      </c>
      <c r="V57" s="69" t="str">
        <f t="shared" si="5"/>
        <v xml:space="preserve"> </v>
      </c>
      <c r="W57" s="70">
        <f t="shared" si="1"/>
        <v>2</v>
      </c>
      <c r="X57" s="67">
        <f t="shared" si="2"/>
        <v>0</v>
      </c>
      <c r="Y57" s="67" t="str">
        <f>IF(N57:N253="Лист/Плита","шт.","м.")</f>
        <v>м.</v>
      </c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</row>
    <row r="58" spans="1:48" ht="23.25" x14ac:dyDescent="0.35">
      <c r="A58" s="79">
        <v>55</v>
      </c>
      <c r="B58" s="8"/>
      <c r="C58" s="8"/>
      <c r="D58" s="9"/>
      <c r="E58" s="8"/>
      <c r="F58" s="8"/>
      <c r="G58" s="8"/>
      <c r="H58" s="12">
        <f t="shared" si="3"/>
        <v>0</v>
      </c>
      <c r="I58" s="56"/>
      <c r="J58" s="14" t="str">
        <f t="shared" si="4"/>
        <v xml:space="preserve"> </v>
      </c>
      <c r="K58" s="15"/>
      <c r="L58" s="8"/>
      <c r="M58" s="8">
        <f>IFERROR(VLOOKUP(L58,ТМ[],2,FALSE),0)</f>
        <v>0</v>
      </c>
      <c r="N58" s="10"/>
      <c r="O58" s="47"/>
      <c r="P58" s="51"/>
      <c r="Q58" s="54"/>
      <c r="R58" s="54"/>
      <c r="S58" s="49"/>
      <c r="T58" s="12">
        <f t="shared" si="6"/>
        <v>1</v>
      </c>
      <c r="U58" s="13" t="str">
        <f t="shared" si="7"/>
        <v xml:space="preserve"> </v>
      </c>
      <c r="V58" s="14" t="str">
        <f t="shared" si="5"/>
        <v xml:space="preserve"> </v>
      </c>
      <c r="W58" s="15">
        <f t="shared" si="1"/>
        <v>2</v>
      </c>
      <c r="X58" s="12">
        <f t="shared" si="2"/>
        <v>0</v>
      </c>
      <c r="Y58" s="12" t="str">
        <f>IF(N58:N253="Лист/Плита","шт.","м.")</f>
        <v>м.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</row>
    <row r="59" spans="1:48" ht="23.25" x14ac:dyDescent="0.35">
      <c r="A59" s="79">
        <v>56</v>
      </c>
      <c r="B59" s="65"/>
      <c r="C59" s="65"/>
      <c r="D59" s="66"/>
      <c r="E59" s="65"/>
      <c r="F59" s="65"/>
      <c r="G59" s="65"/>
      <c r="H59" s="67">
        <f t="shared" si="3"/>
        <v>0</v>
      </c>
      <c r="I59" s="68"/>
      <c r="J59" s="69" t="str">
        <f t="shared" si="4"/>
        <v xml:space="preserve"> </v>
      </c>
      <c r="K59" s="70"/>
      <c r="L59" s="65"/>
      <c r="M59" s="8">
        <f>IFERROR(VLOOKUP(L59,ТМ[],2,FALSE),0)</f>
        <v>0</v>
      </c>
      <c r="N59" s="71"/>
      <c r="O59" s="72"/>
      <c r="P59" s="73"/>
      <c r="Q59" s="74"/>
      <c r="R59" s="74"/>
      <c r="S59" s="75"/>
      <c r="T59" s="67">
        <f t="shared" si="6"/>
        <v>1</v>
      </c>
      <c r="U59" s="76" t="str">
        <f t="shared" si="7"/>
        <v xml:space="preserve"> </v>
      </c>
      <c r="V59" s="69" t="str">
        <f t="shared" si="5"/>
        <v xml:space="preserve"> </v>
      </c>
      <c r="W59" s="70">
        <f t="shared" si="1"/>
        <v>2</v>
      </c>
      <c r="X59" s="67">
        <f t="shared" si="2"/>
        <v>0</v>
      </c>
      <c r="Y59" s="67" t="str">
        <f>IF(N59:N253="Лист/Плита","шт.","м.")</f>
        <v>м.</v>
      </c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</row>
    <row r="60" spans="1:48" ht="23.25" x14ac:dyDescent="0.35">
      <c r="A60" s="79">
        <v>57</v>
      </c>
      <c r="B60" s="8"/>
      <c r="C60" s="8"/>
      <c r="D60" s="9"/>
      <c r="E60" s="8"/>
      <c r="F60" s="8"/>
      <c r="G60" s="8"/>
      <c r="H60" s="12">
        <f t="shared" si="3"/>
        <v>0</v>
      </c>
      <c r="I60" s="56"/>
      <c r="J60" s="14" t="str">
        <f t="shared" si="4"/>
        <v xml:space="preserve"> </v>
      </c>
      <c r="K60" s="15"/>
      <c r="L60" s="8"/>
      <c r="M60" s="8">
        <f>IFERROR(VLOOKUP(L60,ТМ[],2,FALSE),0)</f>
        <v>0</v>
      </c>
      <c r="N60" s="10"/>
      <c r="O60" s="47"/>
      <c r="P60" s="51"/>
      <c r="Q60" s="54"/>
      <c r="R60" s="54"/>
      <c r="S60" s="49"/>
      <c r="T60" s="12">
        <f t="shared" si="6"/>
        <v>1</v>
      </c>
      <c r="U60" s="13" t="str">
        <f t="shared" si="7"/>
        <v xml:space="preserve"> </v>
      </c>
      <c r="V60" s="14" t="str">
        <f t="shared" si="5"/>
        <v xml:space="preserve"> </v>
      </c>
      <c r="W60" s="15">
        <f t="shared" si="1"/>
        <v>2</v>
      </c>
      <c r="X60" s="12">
        <f t="shared" si="2"/>
        <v>0</v>
      </c>
      <c r="Y60" s="12" t="str">
        <f>IF(N60:N253="Лист/Плита","шт.","м.")</f>
        <v>м.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</row>
    <row r="61" spans="1:48" ht="23.25" x14ac:dyDescent="0.35">
      <c r="A61" s="79">
        <v>58</v>
      </c>
      <c r="B61" s="65"/>
      <c r="C61" s="65"/>
      <c r="D61" s="66"/>
      <c r="E61" s="65"/>
      <c r="F61" s="65"/>
      <c r="G61" s="65"/>
      <c r="H61" s="67">
        <f t="shared" si="3"/>
        <v>0</v>
      </c>
      <c r="I61" s="68"/>
      <c r="J61" s="69" t="str">
        <f t="shared" si="4"/>
        <v xml:space="preserve"> </v>
      </c>
      <c r="K61" s="70"/>
      <c r="L61" s="65"/>
      <c r="M61" s="8">
        <f>IFERROR(VLOOKUP(L61,ТМ[],2,FALSE),0)</f>
        <v>0</v>
      </c>
      <c r="N61" s="71"/>
      <c r="O61" s="72"/>
      <c r="P61" s="73"/>
      <c r="Q61" s="74"/>
      <c r="R61" s="74"/>
      <c r="S61" s="75"/>
      <c r="T61" s="67">
        <f t="shared" si="6"/>
        <v>1</v>
      </c>
      <c r="U61" s="76" t="str">
        <f t="shared" si="7"/>
        <v xml:space="preserve"> </v>
      </c>
      <c r="V61" s="69" t="str">
        <f t="shared" si="5"/>
        <v xml:space="preserve"> </v>
      </c>
      <c r="W61" s="70">
        <f t="shared" si="1"/>
        <v>2</v>
      </c>
      <c r="X61" s="67">
        <f t="shared" si="2"/>
        <v>0</v>
      </c>
      <c r="Y61" s="67" t="str">
        <f>IF(N61:N253="Лист/Плита","шт.","м.")</f>
        <v>м.</v>
      </c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</row>
    <row r="62" spans="1:48" ht="23.25" x14ac:dyDescent="0.35">
      <c r="A62" s="79">
        <v>59</v>
      </c>
      <c r="B62" s="8"/>
      <c r="C62" s="8"/>
      <c r="D62" s="9"/>
      <c r="E62" s="8"/>
      <c r="F62" s="8"/>
      <c r="G62" s="8"/>
      <c r="H62" s="12">
        <f t="shared" si="3"/>
        <v>0</v>
      </c>
      <c r="I62" s="56"/>
      <c r="J62" s="14" t="str">
        <f t="shared" si="4"/>
        <v xml:space="preserve"> </v>
      </c>
      <c r="K62" s="15"/>
      <c r="L62" s="8"/>
      <c r="M62" s="8">
        <f>IFERROR(VLOOKUP(L62,ТМ[],2,FALSE),0)</f>
        <v>0</v>
      </c>
      <c r="N62" s="10"/>
      <c r="O62" s="47"/>
      <c r="P62" s="51"/>
      <c r="Q62" s="54"/>
      <c r="R62" s="54"/>
      <c r="S62" s="49"/>
      <c r="T62" s="12">
        <f t="shared" si="6"/>
        <v>1</v>
      </c>
      <c r="U62" s="13" t="str">
        <f t="shared" si="7"/>
        <v xml:space="preserve"> </v>
      </c>
      <c r="V62" s="14" t="str">
        <f t="shared" si="5"/>
        <v xml:space="preserve"> </v>
      </c>
      <c r="W62" s="15">
        <f t="shared" si="1"/>
        <v>2</v>
      </c>
      <c r="X62" s="12">
        <f t="shared" si="2"/>
        <v>0</v>
      </c>
      <c r="Y62" s="12" t="str">
        <f>IF(N62:N253="Лист/Плита","шт.","м.")</f>
        <v>м.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</row>
    <row r="63" spans="1:48" ht="23.25" x14ac:dyDescent="0.35">
      <c r="A63" s="79">
        <v>60</v>
      </c>
      <c r="B63" s="65"/>
      <c r="C63" s="65"/>
      <c r="D63" s="66"/>
      <c r="E63" s="65"/>
      <c r="F63" s="65"/>
      <c r="G63" s="65"/>
      <c r="H63" s="67">
        <f t="shared" si="3"/>
        <v>0</v>
      </c>
      <c r="I63" s="68"/>
      <c r="J63" s="69" t="str">
        <f t="shared" si="4"/>
        <v xml:space="preserve"> </v>
      </c>
      <c r="K63" s="70"/>
      <c r="L63" s="65"/>
      <c r="M63" s="8">
        <f>IFERROR(VLOOKUP(L63,ТМ[],2,FALSE),0)</f>
        <v>0</v>
      </c>
      <c r="N63" s="71"/>
      <c r="O63" s="72"/>
      <c r="P63" s="73"/>
      <c r="Q63" s="74"/>
      <c r="R63" s="74"/>
      <c r="S63" s="75"/>
      <c r="T63" s="67">
        <f t="shared" si="6"/>
        <v>1</v>
      </c>
      <c r="U63" s="76" t="str">
        <f t="shared" si="7"/>
        <v xml:space="preserve"> </v>
      </c>
      <c r="V63" s="69" t="str">
        <f t="shared" si="5"/>
        <v xml:space="preserve"> </v>
      </c>
      <c r="W63" s="70">
        <f t="shared" si="1"/>
        <v>2</v>
      </c>
      <c r="X63" s="67">
        <f t="shared" si="2"/>
        <v>0</v>
      </c>
      <c r="Y63" s="67" t="str">
        <f>IF(N63:N253="Лист/Плита","шт.","м.")</f>
        <v>м.</v>
      </c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</row>
    <row r="64" spans="1:48" ht="23.25" x14ac:dyDescent="0.35">
      <c r="A64" s="79">
        <v>61</v>
      </c>
      <c r="B64" s="8"/>
      <c r="C64" s="8"/>
      <c r="D64" s="9"/>
      <c r="E64" s="8"/>
      <c r="F64" s="8"/>
      <c r="G64" s="8"/>
      <c r="H64" s="12">
        <f t="shared" si="3"/>
        <v>0</v>
      </c>
      <c r="I64" s="56"/>
      <c r="J64" s="14" t="str">
        <f t="shared" si="4"/>
        <v xml:space="preserve"> </v>
      </c>
      <c r="K64" s="15"/>
      <c r="L64" s="8"/>
      <c r="M64" s="8">
        <f>IFERROR(VLOOKUP(L64,ТМ[],2,FALSE),0)</f>
        <v>0</v>
      </c>
      <c r="N64" s="10"/>
      <c r="O64" s="47"/>
      <c r="P64" s="51"/>
      <c r="Q64" s="54"/>
      <c r="R64" s="54"/>
      <c r="S64" s="49"/>
      <c r="T64" s="12">
        <f t="shared" si="6"/>
        <v>1</v>
      </c>
      <c r="U64" s="13" t="str">
        <f t="shared" si="7"/>
        <v xml:space="preserve"> </v>
      </c>
      <c r="V64" s="14" t="str">
        <f t="shared" si="5"/>
        <v xml:space="preserve"> </v>
      </c>
      <c r="W64" s="15">
        <f t="shared" si="1"/>
        <v>2</v>
      </c>
      <c r="X64" s="12">
        <f t="shared" si="2"/>
        <v>0</v>
      </c>
      <c r="Y64" s="12" t="str">
        <f>IF(N64:N253="Лист/Плита","шт.","м.")</f>
        <v>м.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</row>
    <row r="65" spans="1:48" ht="23.25" x14ac:dyDescent="0.35">
      <c r="A65" s="79">
        <v>62</v>
      </c>
      <c r="B65" s="65"/>
      <c r="C65" s="65"/>
      <c r="D65" s="66"/>
      <c r="E65" s="65"/>
      <c r="F65" s="65"/>
      <c r="G65" s="65"/>
      <c r="H65" s="67">
        <f t="shared" si="3"/>
        <v>0</v>
      </c>
      <c r="I65" s="68"/>
      <c r="J65" s="69" t="str">
        <f t="shared" si="4"/>
        <v xml:space="preserve"> </v>
      </c>
      <c r="K65" s="70"/>
      <c r="L65" s="65"/>
      <c r="M65" s="8">
        <f>IFERROR(VLOOKUP(L65,ТМ[],2,FALSE),0)</f>
        <v>0</v>
      </c>
      <c r="N65" s="71"/>
      <c r="O65" s="72"/>
      <c r="P65" s="73"/>
      <c r="Q65" s="74"/>
      <c r="R65" s="74"/>
      <c r="S65" s="75"/>
      <c r="T65" s="67">
        <f t="shared" si="6"/>
        <v>1</v>
      </c>
      <c r="U65" s="76" t="str">
        <f t="shared" si="7"/>
        <v xml:space="preserve"> </v>
      </c>
      <c r="V65" s="69" t="str">
        <f t="shared" si="5"/>
        <v xml:space="preserve"> </v>
      </c>
      <c r="W65" s="70">
        <f t="shared" si="1"/>
        <v>2</v>
      </c>
      <c r="X65" s="67">
        <f t="shared" si="2"/>
        <v>0</v>
      </c>
      <c r="Y65" s="67" t="str">
        <f>IF(N65:N253="Лист/Плита","шт.","м.")</f>
        <v>м.</v>
      </c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</row>
    <row r="66" spans="1:48" ht="23.25" x14ac:dyDescent="0.35">
      <c r="A66" s="79">
        <v>63</v>
      </c>
      <c r="B66" s="8"/>
      <c r="C66" s="8"/>
      <c r="D66" s="9"/>
      <c r="E66" s="8"/>
      <c r="F66" s="8"/>
      <c r="G66" s="8"/>
      <c r="H66" s="12">
        <f t="shared" si="3"/>
        <v>0</v>
      </c>
      <c r="I66" s="56"/>
      <c r="J66" s="14" t="str">
        <f t="shared" si="4"/>
        <v xml:space="preserve"> </v>
      </c>
      <c r="K66" s="15"/>
      <c r="L66" s="8"/>
      <c r="M66" s="8">
        <f>IFERROR(VLOOKUP(L66,ТМ[],2,FALSE),0)</f>
        <v>0</v>
      </c>
      <c r="N66" s="10"/>
      <c r="O66" s="47"/>
      <c r="P66" s="51"/>
      <c r="Q66" s="54"/>
      <c r="R66" s="54"/>
      <c r="S66" s="49"/>
      <c r="T66" s="12">
        <f t="shared" si="6"/>
        <v>1</v>
      </c>
      <c r="U66" s="13" t="str">
        <f t="shared" si="7"/>
        <v xml:space="preserve"> </v>
      </c>
      <c r="V66" s="14" t="str">
        <f t="shared" si="5"/>
        <v xml:space="preserve"> </v>
      </c>
      <c r="W66" s="15">
        <f t="shared" si="1"/>
        <v>2</v>
      </c>
      <c r="X66" s="12">
        <f t="shared" si="2"/>
        <v>0</v>
      </c>
      <c r="Y66" s="12" t="str">
        <f>IF(N66:N253="Лист/Плита","шт.","м.")</f>
        <v>м.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</row>
    <row r="67" spans="1:48" ht="23.25" x14ac:dyDescent="0.35">
      <c r="A67" s="79">
        <v>64</v>
      </c>
      <c r="B67" s="65"/>
      <c r="C67" s="65"/>
      <c r="D67" s="66"/>
      <c r="E67" s="65"/>
      <c r="F67" s="65"/>
      <c r="G67" s="65"/>
      <c r="H67" s="67">
        <f t="shared" si="3"/>
        <v>0</v>
      </c>
      <c r="I67" s="68"/>
      <c r="J67" s="69" t="str">
        <f t="shared" si="4"/>
        <v xml:space="preserve"> </v>
      </c>
      <c r="K67" s="70"/>
      <c r="L67" s="65"/>
      <c r="M67" s="8">
        <f>IFERROR(VLOOKUP(L67,ТМ[],2,FALSE),0)</f>
        <v>0</v>
      </c>
      <c r="N67" s="71"/>
      <c r="O67" s="72"/>
      <c r="P67" s="73"/>
      <c r="Q67" s="74"/>
      <c r="R67" s="74"/>
      <c r="S67" s="75"/>
      <c r="T67" s="67">
        <f t="shared" si="6"/>
        <v>1</v>
      </c>
      <c r="U67" s="76" t="str">
        <f t="shared" si="7"/>
        <v xml:space="preserve"> </v>
      </c>
      <c r="V67" s="69" t="str">
        <f t="shared" si="5"/>
        <v xml:space="preserve"> </v>
      </c>
      <c r="W67" s="70">
        <f t="shared" si="1"/>
        <v>2</v>
      </c>
      <c r="X67" s="67">
        <f t="shared" si="2"/>
        <v>0</v>
      </c>
      <c r="Y67" s="67" t="str">
        <f>IF(N67:N253="Лист/Плита","шт.","м.")</f>
        <v>м.</v>
      </c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</row>
    <row r="68" spans="1:48" ht="23.25" x14ac:dyDescent="0.35">
      <c r="A68" s="79">
        <v>65</v>
      </c>
      <c r="B68" s="8"/>
      <c r="C68" s="8"/>
      <c r="D68" s="9"/>
      <c r="E68" s="8"/>
      <c r="F68" s="8"/>
      <c r="G68" s="8"/>
      <c r="H68" s="12">
        <f t="shared" si="3"/>
        <v>0</v>
      </c>
      <c r="I68" s="56"/>
      <c r="J68" s="14" t="str">
        <f t="shared" si="4"/>
        <v xml:space="preserve"> </v>
      </c>
      <c r="K68" s="15"/>
      <c r="L68" s="8"/>
      <c r="M68" s="8">
        <f>IFERROR(VLOOKUP(L68,ТМ[],2,FALSE),0)</f>
        <v>0</v>
      </c>
      <c r="N68" s="10"/>
      <c r="O68" s="47"/>
      <c r="P68" s="51"/>
      <c r="Q68" s="54"/>
      <c r="R68" s="54"/>
      <c r="S68" s="49"/>
      <c r="T68" s="12">
        <f t="shared" si="6"/>
        <v>1</v>
      </c>
      <c r="U68" s="13" t="str">
        <f t="shared" si="7"/>
        <v xml:space="preserve"> </v>
      </c>
      <c r="V68" s="14" t="str">
        <f t="shared" si="5"/>
        <v xml:space="preserve"> </v>
      </c>
      <c r="W68" s="15">
        <f t="shared" ref="W68:W131" si="8">SUM(K68,T68*2)</f>
        <v>2</v>
      </c>
      <c r="X68" s="12">
        <f t="shared" ref="X68:X131" si="9">IF(N68="Лист/Плита",H68,ROUNDUP(SUM(((H68*W68)/1000),(((H68*W68)/1000)*0.1),((H68*5)/1000)),1))</f>
        <v>0</v>
      </c>
      <c r="Y68" s="12" t="str">
        <f>IF(N68:N253="Лист/Плита","шт.","м.")</f>
        <v>м.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ht="23.25" x14ac:dyDescent="0.35">
      <c r="A69" s="79">
        <v>66</v>
      </c>
      <c r="B69" s="65"/>
      <c r="C69" s="65"/>
      <c r="D69" s="66"/>
      <c r="E69" s="65"/>
      <c r="F69" s="65"/>
      <c r="G69" s="65"/>
      <c r="H69" s="67">
        <f t="shared" ref="H69:H132" si="10">PRODUCT(D69,G69)</f>
        <v>0</v>
      </c>
      <c r="I69" s="68"/>
      <c r="J69" s="69" t="str">
        <f t="shared" ref="J69:J132" si="11">IF(N69="Лист/Плита","х"," ")</f>
        <v xml:space="preserve"> </v>
      </c>
      <c r="K69" s="70"/>
      <c r="L69" s="65"/>
      <c r="M69" s="8">
        <f>IFERROR(VLOOKUP(L69,ТМ[],2,FALSE),0)</f>
        <v>0</v>
      </c>
      <c r="N69" s="71"/>
      <c r="O69" s="72"/>
      <c r="P69" s="73"/>
      <c r="Q69" s="74"/>
      <c r="R69" s="74"/>
      <c r="S69" s="75"/>
      <c r="T69" s="67">
        <f t="shared" si="6"/>
        <v>1</v>
      </c>
      <c r="U69" s="76" t="str">
        <f t="shared" si="7"/>
        <v xml:space="preserve"> </v>
      </c>
      <c r="V69" s="69" t="str">
        <f t="shared" ref="V69:V132" si="12">IF(N69="Лист/Плита","х"," ")</f>
        <v xml:space="preserve"> </v>
      </c>
      <c r="W69" s="70">
        <f t="shared" si="8"/>
        <v>2</v>
      </c>
      <c r="X69" s="67">
        <f t="shared" si="9"/>
        <v>0</v>
      </c>
      <c r="Y69" s="67" t="str">
        <f>IF(N69:N253="Лист/Плита","шт.","м.")</f>
        <v>м.</v>
      </c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</row>
    <row r="70" spans="1:48" ht="23.25" x14ac:dyDescent="0.35">
      <c r="A70" s="79">
        <v>67</v>
      </c>
      <c r="B70" s="8"/>
      <c r="C70" s="8"/>
      <c r="D70" s="9"/>
      <c r="E70" s="8"/>
      <c r="F70" s="8"/>
      <c r="G70" s="8"/>
      <c r="H70" s="12">
        <f t="shared" si="10"/>
        <v>0</v>
      </c>
      <c r="I70" s="56"/>
      <c r="J70" s="14" t="str">
        <f t="shared" si="11"/>
        <v xml:space="preserve"> </v>
      </c>
      <c r="K70" s="15"/>
      <c r="L70" s="8"/>
      <c r="M70" s="8">
        <f>IFERROR(VLOOKUP(L70,ТМ[],2,FALSE),0)</f>
        <v>0</v>
      </c>
      <c r="N70" s="10"/>
      <c r="O70" s="47"/>
      <c r="P70" s="51"/>
      <c r="Q70" s="54"/>
      <c r="R70" s="54"/>
      <c r="S70" s="49"/>
      <c r="T70" s="12">
        <f t="shared" si="6"/>
        <v>1</v>
      </c>
      <c r="U70" s="13" t="str">
        <f t="shared" si="7"/>
        <v xml:space="preserve"> </v>
      </c>
      <c r="V70" s="14" t="str">
        <f t="shared" si="12"/>
        <v xml:space="preserve"> </v>
      </c>
      <c r="W70" s="15">
        <f t="shared" si="8"/>
        <v>2</v>
      </c>
      <c r="X70" s="12">
        <f t="shared" si="9"/>
        <v>0</v>
      </c>
      <c r="Y70" s="12" t="str">
        <f>IF(N70:N253="Лист/Плита","шт.","м.")</f>
        <v>м.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</row>
    <row r="71" spans="1:48" ht="23.25" x14ac:dyDescent="0.35">
      <c r="A71" s="79">
        <v>68</v>
      </c>
      <c r="B71" s="65"/>
      <c r="C71" s="65"/>
      <c r="D71" s="66"/>
      <c r="E71" s="65"/>
      <c r="F71" s="65"/>
      <c r="G71" s="65"/>
      <c r="H71" s="67">
        <f t="shared" si="10"/>
        <v>0</v>
      </c>
      <c r="I71" s="68"/>
      <c r="J71" s="69" t="str">
        <f t="shared" si="11"/>
        <v xml:space="preserve"> </v>
      </c>
      <c r="K71" s="70"/>
      <c r="L71" s="65"/>
      <c r="M71" s="8">
        <f>IFERROR(VLOOKUP(L71,ТМ[],2,FALSE),0)</f>
        <v>0</v>
      </c>
      <c r="N71" s="71"/>
      <c r="O71" s="72"/>
      <c r="P71" s="73"/>
      <c r="Q71" s="74"/>
      <c r="R71" s="74"/>
      <c r="S71" s="75"/>
      <c r="T71" s="67">
        <f t="shared" si="6"/>
        <v>1</v>
      </c>
      <c r="U71" s="76" t="str">
        <f t="shared" si="7"/>
        <v xml:space="preserve"> </v>
      </c>
      <c r="V71" s="69" t="str">
        <f t="shared" si="12"/>
        <v xml:space="preserve"> </v>
      </c>
      <c r="W71" s="70">
        <f t="shared" si="8"/>
        <v>2</v>
      </c>
      <c r="X71" s="67">
        <f t="shared" si="9"/>
        <v>0</v>
      </c>
      <c r="Y71" s="67" t="str">
        <f>IF(N71:N253="Лист/Плита","шт.","м.")</f>
        <v>м.</v>
      </c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</row>
    <row r="72" spans="1:48" ht="23.25" x14ac:dyDescent="0.35">
      <c r="A72" s="79">
        <v>69</v>
      </c>
      <c r="B72" s="8"/>
      <c r="C72" s="8"/>
      <c r="D72" s="9"/>
      <c r="E72" s="8"/>
      <c r="F72" s="8"/>
      <c r="G72" s="8"/>
      <c r="H72" s="12">
        <f t="shared" si="10"/>
        <v>0</v>
      </c>
      <c r="I72" s="56"/>
      <c r="J72" s="14" t="str">
        <f t="shared" si="11"/>
        <v xml:space="preserve"> </v>
      </c>
      <c r="K72" s="15"/>
      <c r="L72" s="8"/>
      <c r="M72" s="8">
        <f>IFERROR(VLOOKUP(L72,ТМ[],2,FALSE),0)</f>
        <v>0</v>
      </c>
      <c r="N72" s="10"/>
      <c r="O72" s="47"/>
      <c r="P72" s="51"/>
      <c r="Q72" s="54"/>
      <c r="R72" s="54"/>
      <c r="S72" s="49"/>
      <c r="T72" s="12">
        <f t="shared" ref="T72:T135" si="13">IF(OR(N72="Балка/Двутавр",N72="Швеллер"),(_xlfn.IFS(O72*10&lt;=20,1,O72*10&lt;=75,1.5,O72*10&lt;=150,2,O72*10&gt;150,2.5)),(_xlfn.IFS(O72&lt;=20,1,O72&lt;=75,1.5,O72&lt;=150,2,O72&gt;150,2.5)))</f>
        <v>1</v>
      </c>
      <c r="U72" s="13" t="str">
        <f t="shared" si="7"/>
        <v xml:space="preserve"> </v>
      </c>
      <c r="V72" s="14" t="str">
        <f t="shared" si="12"/>
        <v xml:space="preserve"> </v>
      </c>
      <c r="W72" s="15">
        <f t="shared" si="8"/>
        <v>2</v>
      </c>
      <c r="X72" s="12">
        <f t="shared" si="9"/>
        <v>0</v>
      </c>
      <c r="Y72" s="12" t="str">
        <f>IF(N72:N253="Лист/Плита","шт.","м.")</f>
        <v>м.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</row>
    <row r="73" spans="1:48" ht="23.25" x14ac:dyDescent="0.35">
      <c r="A73" s="79">
        <v>70</v>
      </c>
      <c r="B73" s="65"/>
      <c r="C73" s="65"/>
      <c r="D73" s="66"/>
      <c r="E73" s="65"/>
      <c r="F73" s="65"/>
      <c r="G73" s="65"/>
      <c r="H73" s="67">
        <f t="shared" si="10"/>
        <v>0</v>
      </c>
      <c r="I73" s="68"/>
      <c r="J73" s="69" t="str">
        <f t="shared" si="11"/>
        <v xml:space="preserve"> </v>
      </c>
      <c r="K73" s="70"/>
      <c r="L73" s="65"/>
      <c r="M73" s="8">
        <f>IFERROR(VLOOKUP(L73,ТМ[],2,FALSE),0)</f>
        <v>0</v>
      </c>
      <c r="N73" s="71"/>
      <c r="O73" s="72"/>
      <c r="P73" s="73"/>
      <c r="Q73" s="74"/>
      <c r="R73" s="74"/>
      <c r="S73" s="75"/>
      <c r="T73" s="67">
        <f t="shared" si="13"/>
        <v>1</v>
      </c>
      <c r="U73" s="76" t="str">
        <f t="shared" ref="U73:U136" si="14">IF(N73="Лист/Плита",(SUM(I73,T73*2))," ")</f>
        <v xml:space="preserve"> </v>
      </c>
      <c r="V73" s="69" t="str">
        <f t="shared" si="12"/>
        <v xml:space="preserve"> </v>
      </c>
      <c r="W73" s="70">
        <f t="shared" si="8"/>
        <v>2</v>
      </c>
      <c r="X73" s="67">
        <f t="shared" si="9"/>
        <v>0</v>
      </c>
      <c r="Y73" s="67" t="str">
        <f>IF(N73:N253="Лист/Плита","шт.","м.")</f>
        <v>м.</v>
      </c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</row>
    <row r="74" spans="1:48" ht="23.25" x14ac:dyDescent="0.35">
      <c r="A74" s="79">
        <v>71</v>
      </c>
      <c r="B74" s="8"/>
      <c r="C74" s="8"/>
      <c r="D74" s="9"/>
      <c r="E74" s="8"/>
      <c r="F74" s="8"/>
      <c r="G74" s="8"/>
      <c r="H74" s="12">
        <f t="shared" si="10"/>
        <v>0</v>
      </c>
      <c r="I74" s="56"/>
      <c r="J74" s="14" t="str">
        <f t="shared" si="11"/>
        <v xml:space="preserve"> </v>
      </c>
      <c r="K74" s="15"/>
      <c r="L74" s="8"/>
      <c r="M74" s="8">
        <f>IFERROR(VLOOKUP(L74,ТМ[],2,FALSE),0)</f>
        <v>0</v>
      </c>
      <c r="N74" s="10"/>
      <c r="O74" s="47"/>
      <c r="P74" s="51"/>
      <c r="Q74" s="54"/>
      <c r="R74" s="54"/>
      <c r="S74" s="49"/>
      <c r="T74" s="12">
        <f t="shared" si="13"/>
        <v>1</v>
      </c>
      <c r="U74" s="13" t="str">
        <f t="shared" si="14"/>
        <v xml:space="preserve"> </v>
      </c>
      <c r="V74" s="14" t="str">
        <f t="shared" si="12"/>
        <v xml:space="preserve"> </v>
      </c>
      <c r="W74" s="15">
        <f t="shared" si="8"/>
        <v>2</v>
      </c>
      <c r="X74" s="12">
        <f t="shared" si="9"/>
        <v>0</v>
      </c>
      <c r="Y74" s="12" t="str">
        <f>IF(N74:N253="Лист/Плита","шт.","м.")</f>
        <v>м.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</row>
    <row r="75" spans="1:48" ht="23.25" x14ac:dyDescent="0.35">
      <c r="A75" s="79">
        <v>72</v>
      </c>
      <c r="B75" s="65"/>
      <c r="C75" s="65"/>
      <c r="D75" s="66"/>
      <c r="E75" s="65"/>
      <c r="F75" s="65"/>
      <c r="G75" s="65"/>
      <c r="H75" s="67">
        <f t="shared" si="10"/>
        <v>0</v>
      </c>
      <c r="I75" s="68"/>
      <c r="J75" s="69" t="str">
        <f t="shared" si="11"/>
        <v xml:space="preserve"> </v>
      </c>
      <c r="K75" s="70"/>
      <c r="L75" s="65"/>
      <c r="M75" s="8">
        <f>IFERROR(VLOOKUP(L75,ТМ[],2,FALSE),0)</f>
        <v>0</v>
      </c>
      <c r="N75" s="71"/>
      <c r="O75" s="72"/>
      <c r="P75" s="73"/>
      <c r="Q75" s="74"/>
      <c r="R75" s="74"/>
      <c r="S75" s="75"/>
      <c r="T75" s="67">
        <f t="shared" si="13"/>
        <v>1</v>
      </c>
      <c r="U75" s="76" t="str">
        <f t="shared" si="14"/>
        <v xml:space="preserve"> </v>
      </c>
      <c r="V75" s="69" t="str">
        <f t="shared" si="12"/>
        <v xml:space="preserve"> </v>
      </c>
      <c r="W75" s="70">
        <f t="shared" si="8"/>
        <v>2</v>
      </c>
      <c r="X75" s="67">
        <f t="shared" si="9"/>
        <v>0</v>
      </c>
      <c r="Y75" s="67" t="str">
        <f>IF(N75:N253="Лист/Плита","шт.","м.")</f>
        <v>м.</v>
      </c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</row>
    <row r="76" spans="1:48" ht="23.25" x14ac:dyDescent="0.35">
      <c r="A76" s="79">
        <v>73</v>
      </c>
      <c r="B76" s="8"/>
      <c r="C76" s="8"/>
      <c r="D76" s="9"/>
      <c r="E76" s="8"/>
      <c r="F76" s="8"/>
      <c r="G76" s="8"/>
      <c r="H76" s="12">
        <f t="shared" si="10"/>
        <v>0</v>
      </c>
      <c r="I76" s="56"/>
      <c r="J76" s="14" t="str">
        <f t="shared" si="11"/>
        <v xml:space="preserve"> </v>
      </c>
      <c r="K76" s="15"/>
      <c r="L76" s="8"/>
      <c r="M76" s="8">
        <f>IFERROR(VLOOKUP(L76,ТМ[],2,FALSE),0)</f>
        <v>0</v>
      </c>
      <c r="N76" s="10"/>
      <c r="O76" s="47"/>
      <c r="P76" s="51"/>
      <c r="Q76" s="54"/>
      <c r="R76" s="54"/>
      <c r="S76" s="49"/>
      <c r="T76" s="12">
        <f t="shared" si="13"/>
        <v>1</v>
      </c>
      <c r="U76" s="13" t="str">
        <f t="shared" si="14"/>
        <v xml:space="preserve"> </v>
      </c>
      <c r="V76" s="14" t="str">
        <f t="shared" si="12"/>
        <v xml:space="preserve"> </v>
      </c>
      <c r="W76" s="15">
        <f t="shared" si="8"/>
        <v>2</v>
      </c>
      <c r="X76" s="12">
        <f t="shared" si="9"/>
        <v>0</v>
      </c>
      <c r="Y76" s="12" t="str">
        <f>IF(N76:N253="Лист/Плита","шт.","м.")</f>
        <v>м.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</row>
    <row r="77" spans="1:48" ht="23.25" x14ac:dyDescent="0.35">
      <c r="A77" s="79">
        <v>74</v>
      </c>
      <c r="B77" s="65"/>
      <c r="C77" s="65"/>
      <c r="D77" s="66"/>
      <c r="E77" s="65"/>
      <c r="F77" s="65"/>
      <c r="G77" s="65"/>
      <c r="H77" s="67">
        <f t="shared" si="10"/>
        <v>0</v>
      </c>
      <c r="I77" s="68"/>
      <c r="J77" s="69" t="str">
        <f t="shared" si="11"/>
        <v xml:space="preserve"> </v>
      </c>
      <c r="K77" s="70"/>
      <c r="L77" s="65"/>
      <c r="M77" s="8">
        <f>IFERROR(VLOOKUP(L77,ТМ[],2,FALSE),0)</f>
        <v>0</v>
      </c>
      <c r="N77" s="71"/>
      <c r="O77" s="72"/>
      <c r="P77" s="73"/>
      <c r="Q77" s="74"/>
      <c r="R77" s="74"/>
      <c r="S77" s="75"/>
      <c r="T77" s="67">
        <f t="shared" si="13"/>
        <v>1</v>
      </c>
      <c r="U77" s="76" t="str">
        <f t="shared" si="14"/>
        <v xml:space="preserve"> </v>
      </c>
      <c r="V77" s="69" t="str">
        <f t="shared" si="12"/>
        <v xml:space="preserve"> </v>
      </c>
      <c r="W77" s="70">
        <f t="shared" si="8"/>
        <v>2</v>
      </c>
      <c r="X77" s="67">
        <f t="shared" si="9"/>
        <v>0</v>
      </c>
      <c r="Y77" s="67" t="str">
        <f>IF(N77:N253="Лист/Плита","шт.","м.")</f>
        <v>м.</v>
      </c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</row>
    <row r="78" spans="1:48" ht="23.25" x14ac:dyDescent="0.35">
      <c r="A78" s="79">
        <v>75</v>
      </c>
      <c r="B78" s="8"/>
      <c r="C78" s="8"/>
      <c r="D78" s="9"/>
      <c r="E78" s="8"/>
      <c r="F78" s="8"/>
      <c r="G78" s="8"/>
      <c r="H78" s="12">
        <f t="shared" si="10"/>
        <v>0</v>
      </c>
      <c r="I78" s="56"/>
      <c r="J78" s="14" t="str">
        <f t="shared" si="11"/>
        <v xml:space="preserve"> </v>
      </c>
      <c r="K78" s="15"/>
      <c r="L78" s="8"/>
      <c r="M78" s="8">
        <f>IFERROR(VLOOKUP(L78,ТМ[],2,FALSE),0)</f>
        <v>0</v>
      </c>
      <c r="N78" s="10"/>
      <c r="O78" s="47"/>
      <c r="P78" s="51"/>
      <c r="Q78" s="54"/>
      <c r="R78" s="54"/>
      <c r="S78" s="49"/>
      <c r="T78" s="12">
        <f t="shared" si="13"/>
        <v>1</v>
      </c>
      <c r="U78" s="13" t="str">
        <f t="shared" si="14"/>
        <v xml:space="preserve"> </v>
      </c>
      <c r="V78" s="14" t="str">
        <f t="shared" si="12"/>
        <v xml:space="preserve"> </v>
      </c>
      <c r="W78" s="15">
        <f t="shared" si="8"/>
        <v>2</v>
      </c>
      <c r="X78" s="12">
        <f t="shared" si="9"/>
        <v>0</v>
      </c>
      <c r="Y78" s="12" t="str">
        <f>IF(N78:N253="Лист/Плита","шт.","м.")</f>
        <v>м.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</row>
    <row r="79" spans="1:48" ht="23.25" x14ac:dyDescent="0.35">
      <c r="A79" s="79">
        <v>76</v>
      </c>
      <c r="B79" s="65"/>
      <c r="C79" s="65"/>
      <c r="D79" s="66"/>
      <c r="E79" s="65"/>
      <c r="F79" s="65"/>
      <c r="G79" s="65"/>
      <c r="H79" s="67">
        <f t="shared" si="10"/>
        <v>0</v>
      </c>
      <c r="I79" s="68"/>
      <c r="J79" s="69" t="str">
        <f t="shared" si="11"/>
        <v xml:space="preserve"> </v>
      </c>
      <c r="K79" s="70"/>
      <c r="L79" s="65"/>
      <c r="M79" s="8">
        <f>IFERROR(VLOOKUP(L79,ТМ[],2,FALSE),0)</f>
        <v>0</v>
      </c>
      <c r="N79" s="71"/>
      <c r="O79" s="72"/>
      <c r="P79" s="73"/>
      <c r="Q79" s="74"/>
      <c r="R79" s="74"/>
      <c r="S79" s="75"/>
      <c r="T79" s="67">
        <f t="shared" si="13"/>
        <v>1</v>
      </c>
      <c r="U79" s="76" t="str">
        <f t="shared" si="14"/>
        <v xml:space="preserve"> </v>
      </c>
      <c r="V79" s="69" t="str">
        <f t="shared" si="12"/>
        <v xml:space="preserve"> </v>
      </c>
      <c r="W79" s="70">
        <f t="shared" si="8"/>
        <v>2</v>
      </c>
      <c r="X79" s="67">
        <f t="shared" si="9"/>
        <v>0</v>
      </c>
      <c r="Y79" s="67" t="str">
        <f>IF(N79:N253="Лист/Плита","шт.","м.")</f>
        <v>м.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</row>
    <row r="80" spans="1:48" ht="23.25" x14ac:dyDescent="0.35">
      <c r="A80" s="79">
        <v>77</v>
      </c>
      <c r="B80" s="8"/>
      <c r="C80" s="8"/>
      <c r="D80" s="9"/>
      <c r="E80" s="8"/>
      <c r="F80" s="8"/>
      <c r="G80" s="8"/>
      <c r="H80" s="12">
        <f t="shared" si="10"/>
        <v>0</v>
      </c>
      <c r="I80" s="56"/>
      <c r="J80" s="14" t="str">
        <f t="shared" si="11"/>
        <v xml:space="preserve"> </v>
      </c>
      <c r="K80" s="15"/>
      <c r="L80" s="8"/>
      <c r="M80" s="8">
        <f>IFERROR(VLOOKUP(L80,ТМ[],2,FALSE),0)</f>
        <v>0</v>
      </c>
      <c r="N80" s="10"/>
      <c r="O80" s="47"/>
      <c r="P80" s="51"/>
      <c r="Q80" s="54"/>
      <c r="R80" s="54"/>
      <c r="S80" s="49"/>
      <c r="T80" s="12">
        <f t="shared" si="13"/>
        <v>1</v>
      </c>
      <c r="U80" s="13" t="str">
        <f t="shared" si="14"/>
        <v xml:space="preserve"> </v>
      </c>
      <c r="V80" s="14" t="str">
        <f t="shared" si="12"/>
        <v xml:space="preserve"> </v>
      </c>
      <c r="W80" s="15">
        <f t="shared" si="8"/>
        <v>2</v>
      </c>
      <c r="X80" s="12">
        <f t="shared" si="9"/>
        <v>0</v>
      </c>
      <c r="Y80" s="12" t="str">
        <f>IF(N80:N253="Лист/Плита","шт.","м.")</f>
        <v>м.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</row>
    <row r="81" spans="1:48" ht="23.25" x14ac:dyDescent="0.35">
      <c r="A81" s="79">
        <v>78</v>
      </c>
      <c r="B81" s="65"/>
      <c r="C81" s="65"/>
      <c r="D81" s="66"/>
      <c r="E81" s="65"/>
      <c r="F81" s="65"/>
      <c r="G81" s="65"/>
      <c r="H81" s="67">
        <f t="shared" si="10"/>
        <v>0</v>
      </c>
      <c r="I81" s="68"/>
      <c r="J81" s="69" t="str">
        <f t="shared" si="11"/>
        <v xml:space="preserve"> </v>
      </c>
      <c r="K81" s="70"/>
      <c r="L81" s="65"/>
      <c r="M81" s="8">
        <f>IFERROR(VLOOKUP(L81,ТМ[],2,FALSE),0)</f>
        <v>0</v>
      </c>
      <c r="N81" s="71"/>
      <c r="O81" s="72"/>
      <c r="P81" s="73"/>
      <c r="Q81" s="74"/>
      <c r="R81" s="74"/>
      <c r="S81" s="75"/>
      <c r="T81" s="67">
        <f t="shared" si="13"/>
        <v>1</v>
      </c>
      <c r="U81" s="76" t="str">
        <f t="shared" si="14"/>
        <v xml:space="preserve"> </v>
      </c>
      <c r="V81" s="69" t="str">
        <f t="shared" si="12"/>
        <v xml:space="preserve"> </v>
      </c>
      <c r="W81" s="70">
        <f t="shared" si="8"/>
        <v>2</v>
      </c>
      <c r="X81" s="67">
        <f t="shared" si="9"/>
        <v>0</v>
      </c>
      <c r="Y81" s="67" t="str">
        <f>IF(N81:N253="Лист/Плита","шт.","м.")</f>
        <v>м.</v>
      </c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</row>
    <row r="82" spans="1:48" ht="23.25" x14ac:dyDescent="0.35">
      <c r="A82" s="79">
        <v>79</v>
      </c>
      <c r="B82" s="8"/>
      <c r="C82" s="8"/>
      <c r="D82" s="9"/>
      <c r="E82" s="8"/>
      <c r="F82" s="8"/>
      <c r="G82" s="8"/>
      <c r="H82" s="12">
        <f t="shared" si="10"/>
        <v>0</v>
      </c>
      <c r="I82" s="56"/>
      <c r="J82" s="14" t="str">
        <f t="shared" si="11"/>
        <v xml:space="preserve"> </v>
      </c>
      <c r="K82" s="15"/>
      <c r="L82" s="8"/>
      <c r="M82" s="8">
        <f>IFERROR(VLOOKUP(L82,ТМ[],2,FALSE),0)</f>
        <v>0</v>
      </c>
      <c r="N82" s="10"/>
      <c r="O82" s="47"/>
      <c r="P82" s="51"/>
      <c r="Q82" s="54"/>
      <c r="R82" s="54"/>
      <c r="S82" s="49"/>
      <c r="T82" s="12">
        <f t="shared" si="13"/>
        <v>1</v>
      </c>
      <c r="U82" s="13" t="str">
        <f t="shared" si="14"/>
        <v xml:space="preserve"> </v>
      </c>
      <c r="V82" s="14" t="str">
        <f t="shared" si="12"/>
        <v xml:space="preserve"> </v>
      </c>
      <c r="W82" s="15">
        <f t="shared" si="8"/>
        <v>2</v>
      </c>
      <c r="X82" s="12">
        <f t="shared" si="9"/>
        <v>0</v>
      </c>
      <c r="Y82" s="12" t="str">
        <f>IF(N82:N253="Лист/Плита","шт.","м.")</f>
        <v>м.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</row>
    <row r="83" spans="1:48" ht="23.25" x14ac:dyDescent="0.35">
      <c r="A83" s="79">
        <v>80</v>
      </c>
      <c r="B83" s="65"/>
      <c r="C83" s="65"/>
      <c r="D83" s="66"/>
      <c r="E83" s="65"/>
      <c r="F83" s="65"/>
      <c r="G83" s="65"/>
      <c r="H83" s="67">
        <f t="shared" si="10"/>
        <v>0</v>
      </c>
      <c r="I83" s="68"/>
      <c r="J83" s="69" t="str">
        <f t="shared" si="11"/>
        <v xml:space="preserve"> </v>
      </c>
      <c r="K83" s="70"/>
      <c r="L83" s="65"/>
      <c r="M83" s="8">
        <f>IFERROR(VLOOKUP(L83,ТМ[],2,FALSE),0)</f>
        <v>0</v>
      </c>
      <c r="N83" s="71"/>
      <c r="O83" s="72"/>
      <c r="P83" s="73"/>
      <c r="Q83" s="74"/>
      <c r="R83" s="74"/>
      <c r="S83" s="75"/>
      <c r="T83" s="67">
        <f t="shared" si="13"/>
        <v>1</v>
      </c>
      <c r="U83" s="76" t="str">
        <f t="shared" si="14"/>
        <v xml:space="preserve"> </v>
      </c>
      <c r="V83" s="69" t="str">
        <f t="shared" si="12"/>
        <v xml:space="preserve"> </v>
      </c>
      <c r="W83" s="70">
        <f t="shared" si="8"/>
        <v>2</v>
      </c>
      <c r="X83" s="67">
        <f t="shared" si="9"/>
        <v>0</v>
      </c>
      <c r="Y83" s="67" t="str">
        <f>IF(N83:N253="Лист/Плита","шт.","м.")</f>
        <v>м.</v>
      </c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</row>
    <row r="84" spans="1:48" ht="23.25" x14ac:dyDescent="0.35">
      <c r="A84" s="79">
        <v>81</v>
      </c>
      <c r="B84" s="8"/>
      <c r="C84" s="8"/>
      <c r="D84" s="9"/>
      <c r="E84" s="8"/>
      <c r="F84" s="8"/>
      <c r="G84" s="8"/>
      <c r="H84" s="12">
        <f t="shared" si="10"/>
        <v>0</v>
      </c>
      <c r="I84" s="56"/>
      <c r="J84" s="14" t="str">
        <f t="shared" si="11"/>
        <v xml:space="preserve"> </v>
      </c>
      <c r="K84" s="15"/>
      <c r="L84" s="8"/>
      <c r="M84" s="8">
        <f>IFERROR(VLOOKUP(L84,ТМ[],2,FALSE),0)</f>
        <v>0</v>
      </c>
      <c r="N84" s="10"/>
      <c r="O84" s="47"/>
      <c r="P84" s="51"/>
      <c r="Q84" s="54"/>
      <c r="R84" s="54"/>
      <c r="S84" s="49"/>
      <c r="T84" s="12">
        <f t="shared" si="13"/>
        <v>1</v>
      </c>
      <c r="U84" s="13" t="str">
        <f t="shared" si="14"/>
        <v xml:space="preserve"> </v>
      </c>
      <c r="V84" s="14" t="str">
        <f t="shared" si="12"/>
        <v xml:space="preserve"> </v>
      </c>
      <c r="W84" s="15">
        <f t="shared" si="8"/>
        <v>2</v>
      </c>
      <c r="X84" s="12">
        <f t="shared" si="9"/>
        <v>0</v>
      </c>
      <c r="Y84" s="12" t="str">
        <f>IF(N84:N253="Лист/Плита","шт.","м.")</f>
        <v>м.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</row>
    <row r="85" spans="1:48" ht="23.25" x14ac:dyDescent="0.35">
      <c r="A85" s="79">
        <v>82</v>
      </c>
      <c r="B85" s="65"/>
      <c r="C85" s="65"/>
      <c r="D85" s="66"/>
      <c r="E85" s="65"/>
      <c r="F85" s="65"/>
      <c r="G85" s="65"/>
      <c r="H85" s="67">
        <f t="shared" si="10"/>
        <v>0</v>
      </c>
      <c r="I85" s="68"/>
      <c r="J85" s="69" t="str">
        <f t="shared" si="11"/>
        <v xml:space="preserve"> </v>
      </c>
      <c r="K85" s="70"/>
      <c r="L85" s="65"/>
      <c r="M85" s="8">
        <f>IFERROR(VLOOKUP(L85,ТМ[],2,FALSE),0)</f>
        <v>0</v>
      </c>
      <c r="N85" s="71"/>
      <c r="O85" s="72"/>
      <c r="P85" s="73"/>
      <c r="Q85" s="74"/>
      <c r="R85" s="74"/>
      <c r="S85" s="75"/>
      <c r="T85" s="67">
        <f t="shared" si="13"/>
        <v>1</v>
      </c>
      <c r="U85" s="76" t="str">
        <f t="shared" si="14"/>
        <v xml:space="preserve"> </v>
      </c>
      <c r="V85" s="69" t="str">
        <f t="shared" si="12"/>
        <v xml:space="preserve"> </v>
      </c>
      <c r="W85" s="70">
        <f t="shared" si="8"/>
        <v>2</v>
      </c>
      <c r="X85" s="67">
        <f t="shared" si="9"/>
        <v>0</v>
      </c>
      <c r="Y85" s="67" t="str">
        <f>IF(N85:N253="Лист/Плита","шт.","м.")</f>
        <v>м.</v>
      </c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</row>
    <row r="86" spans="1:48" ht="23.25" x14ac:dyDescent="0.35">
      <c r="A86" s="79">
        <v>83</v>
      </c>
      <c r="B86" s="8"/>
      <c r="C86" s="8"/>
      <c r="D86" s="9"/>
      <c r="E86" s="8"/>
      <c r="F86" s="8"/>
      <c r="G86" s="8"/>
      <c r="H86" s="12">
        <f t="shared" si="10"/>
        <v>0</v>
      </c>
      <c r="I86" s="56"/>
      <c r="J86" s="14" t="str">
        <f t="shared" si="11"/>
        <v xml:space="preserve"> </v>
      </c>
      <c r="K86" s="15"/>
      <c r="L86" s="8"/>
      <c r="M86" s="8">
        <f>IFERROR(VLOOKUP(L86,ТМ[],2,FALSE),0)</f>
        <v>0</v>
      </c>
      <c r="N86" s="10"/>
      <c r="O86" s="47"/>
      <c r="P86" s="51"/>
      <c r="Q86" s="54"/>
      <c r="R86" s="54"/>
      <c r="S86" s="49"/>
      <c r="T86" s="12">
        <f t="shared" si="13"/>
        <v>1</v>
      </c>
      <c r="U86" s="13" t="str">
        <f t="shared" si="14"/>
        <v xml:space="preserve"> </v>
      </c>
      <c r="V86" s="14" t="str">
        <f t="shared" si="12"/>
        <v xml:space="preserve"> </v>
      </c>
      <c r="W86" s="15">
        <f t="shared" si="8"/>
        <v>2</v>
      </c>
      <c r="X86" s="12">
        <f t="shared" si="9"/>
        <v>0</v>
      </c>
      <c r="Y86" s="12" t="str">
        <f>IF(N86:N253="Лист/Плита","шт.","м.")</f>
        <v>м.</v>
      </c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</row>
    <row r="87" spans="1:48" ht="23.25" x14ac:dyDescent="0.35">
      <c r="A87" s="79">
        <v>84</v>
      </c>
      <c r="B87" s="65"/>
      <c r="C87" s="65"/>
      <c r="D87" s="66"/>
      <c r="E87" s="65"/>
      <c r="F87" s="65"/>
      <c r="G87" s="65"/>
      <c r="H87" s="67">
        <f t="shared" si="10"/>
        <v>0</v>
      </c>
      <c r="I87" s="68"/>
      <c r="J87" s="69" t="str">
        <f t="shared" si="11"/>
        <v xml:space="preserve"> </v>
      </c>
      <c r="K87" s="70"/>
      <c r="L87" s="65"/>
      <c r="M87" s="8">
        <f>IFERROR(VLOOKUP(L87,ТМ[],2,FALSE),0)</f>
        <v>0</v>
      </c>
      <c r="N87" s="71"/>
      <c r="O87" s="72"/>
      <c r="P87" s="73"/>
      <c r="Q87" s="74"/>
      <c r="R87" s="74"/>
      <c r="S87" s="75"/>
      <c r="T87" s="67">
        <f t="shared" si="13"/>
        <v>1</v>
      </c>
      <c r="U87" s="76" t="str">
        <f t="shared" si="14"/>
        <v xml:space="preserve"> </v>
      </c>
      <c r="V87" s="69" t="str">
        <f t="shared" si="12"/>
        <v xml:space="preserve"> </v>
      </c>
      <c r="W87" s="70">
        <f t="shared" si="8"/>
        <v>2</v>
      </c>
      <c r="X87" s="67">
        <f t="shared" si="9"/>
        <v>0</v>
      </c>
      <c r="Y87" s="67" t="str">
        <f>IF(N87:N253="Лист/Плита","шт.","м.")</f>
        <v>м.</v>
      </c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</row>
    <row r="88" spans="1:48" ht="23.25" x14ac:dyDescent="0.35">
      <c r="A88" s="79">
        <v>85</v>
      </c>
      <c r="B88" s="8"/>
      <c r="C88" s="8"/>
      <c r="D88" s="9"/>
      <c r="E88" s="8"/>
      <c r="F88" s="8"/>
      <c r="G88" s="8"/>
      <c r="H88" s="12">
        <f t="shared" si="10"/>
        <v>0</v>
      </c>
      <c r="I88" s="56"/>
      <c r="J88" s="14" t="str">
        <f t="shared" si="11"/>
        <v xml:space="preserve"> </v>
      </c>
      <c r="K88" s="15"/>
      <c r="L88" s="8"/>
      <c r="M88" s="8">
        <f>IFERROR(VLOOKUP(L88,ТМ[],2,FALSE),0)</f>
        <v>0</v>
      </c>
      <c r="N88" s="10"/>
      <c r="O88" s="47"/>
      <c r="P88" s="51"/>
      <c r="Q88" s="54"/>
      <c r="R88" s="54"/>
      <c r="S88" s="49"/>
      <c r="T88" s="12">
        <f t="shared" si="13"/>
        <v>1</v>
      </c>
      <c r="U88" s="13" t="str">
        <f t="shared" si="14"/>
        <v xml:space="preserve"> </v>
      </c>
      <c r="V88" s="14" t="str">
        <f t="shared" si="12"/>
        <v xml:space="preserve"> </v>
      </c>
      <c r="W88" s="15">
        <f t="shared" si="8"/>
        <v>2</v>
      </c>
      <c r="X88" s="12">
        <f t="shared" si="9"/>
        <v>0</v>
      </c>
      <c r="Y88" s="12" t="str">
        <f>IF(N88:N253="Лист/Плита","шт.","м.")</f>
        <v>м.</v>
      </c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</row>
    <row r="89" spans="1:48" ht="23.25" x14ac:dyDescent="0.35">
      <c r="A89" s="79">
        <v>86</v>
      </c>
      <c r="B89" s="65"/>
      <c r="C89" s="65"/>
      <c r="D89" s="66"/>
      <c r="E89" s="65"/>
      <c r="F89" s="65"/>
      <c r="G89" s="65"/>
      <c r="H89" s="67">
        <f t="shared" si="10"/>
        <v>0</v>
      </c>
      <c r="I89" s="68"/>
      <c r="J89" s="69" t="str">
        <f t="shared" si="11"/>
        <v xml:space="preserve"> </v>
      </c>
      <c r="K89" s="70"/>
      <c r="L89" s="65"/>
      <c r="M89" s="8">
        <f>IFERROR(VLOOKUP(L89,ТМ[],2,FALSE),0)</f>
        <v>0</v>
      </c>
      <c r="N89" s="71"/>
      <c r="O89" s="72"/>
      <c r="P89" s="73"/>
      <c r="Q89" s="74"/>
      <c r="R89" s="74"/>
      <c r="S89" s="75"/>
      <c r="T89" s="67">
        <f t="shared" si="13"/>
        <v>1</v>
      </c>
      <c r="U89" s="76" t="str">
        <f t="shared" si="14"/>
        <v xml:space="preserve"> </v>
      </c>
      <c r="V89" s="69" t="str">
        <f t="shared" si="12"/>
        <v xml:space="preserve"> </v>
      </c>
      <c r="W89" s="70">
        <f t="shared" si="8"/>
        <v>2</v>
      </c>
      <c r="X89" s="67">
        <f t="shared" si="9"/>
        <v>0</v>
      </c>
      <c r="Y89" s="67" t="str">
        <f>IF(N89:N253="Лист/Плита","шт.","м.")</f>
        <v>м.</v>
      </c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</row>
    <row r="90" spans="1:48" ht="23.25" x14ac:dyDescent="0.35">
      <c r="A90" s="79">
        <v>87</v>
      </c>
      <c r="B90" s="8"/>
      <c r="C90" s="8"/>
      <c r="D90" s="9"/>
      <c r="E90" s="8"/>
      <c r="F90" s="8"/>
      <c r="G90" s="8"/>
      <c r="H90" s="12">
        <f t="shared" si="10"/>
        <v>0</v>
      </c>
      <c r="I90" s="56"/>
      <c r="J90" s="14" t="str">
        <f t="shared" si="11"/>
        <v xml:space="preserve"> </v>
      </c>
      <c r="K90" s="15"/>
      <c r="L90" s="8"/>
      <c r="M90" s="8">
        <f>IFERROR(VLOOKUP(L90,ТМ[],2,FALSE),0)</f>
        <v>0</v>
      </c>
      <c r="N90" s="10"/>
      <c r="O90" s="47"/>
      <c r="P90" s="51"/>
      <c r="Q90" s="54"/>
      <c r="R90" s="54"/>
      <c r="S90" s="49"/>
      <c r="T90" s="12">
        <f t="shared" si="13"/>
        <v>1</v>
      </c>
      <c r="U90" s="13" t="str">
        <f t="shared" si="14"/>
        <v xml:space="preserve"> </v>
      </c>
      <c r="V90" s="14" t="str">
        <f t="shared" si="12"/>
        <v xml:space="preserve"> </v>
      </c>
      <c r="W90" s="15">
        <f t="shared" si="8"/>
        <v>2</v>
      </c>
      <c r="X90" s="12">
        <f t="shared" si="9"/>
        <v>0</v>
      </c>
      <c r="Y90" s="12" t="str">
        <f>IF(N90:N253="Лист/Плита","шт.","м.")</f>
        <v>м.</v>
      </c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</row>
    <row r="91" spans="1:48" ht="23.25" x14ac:dyDescent="0.35">
      <c r="A91" s="79">
        <v>88</v>
      </c>
      <c r="B91" s="65"/>
      <c r="C91" s="65"/>
      <c r="D91" s="66"/>
      <c r="E91" s="65"/>
      <c r="F91" s="65"/>
      <c r="G91" s="65"/>
      <c r="H91" s="67">
        <f t="shared" si="10"/>
        <v>0</v>
      </c>
      <c r="I91" s="68"/>
      <c r="J91" s="69" t="str">
        <f t="shared" si="11"/>
        <v xml:space="preserve"> </v>
      </c>
      <c r="K91" s="70"/>
      <c r="L91" s="65"/>
      <c r="M91" s="8">
        <f>IFERROR(VLOOKUP(L91,ТМ[],2,FALSE),0)</f>
        <v>0</v>
      </c>
      <c r="N91" s="71"/>
      <c r="O91" s="72"/>
      <c r="P91" s="73"/>
      <c r="Q91" s="74"/>
      <c r="R91" s="74"/>
      <c r="S91" s="75"/>
      <c r="T91" s="67">
        <f t="shared" si="13"/>
        <v>1</v>
      </c>
      <c r="U91" s="76" t="str">
        <f t="shared" si="14"/>
        <v xml:space="preserve"> </v>
      </c>
      <c r="V91" s="69" t="str">
        <f t="shared" si="12"/>
        <v xml:space="preserve"> </v>
      </c>
      <c r="W91" s="70">
        <f t="shared" si="8"/>
        <v>2</v>
      </c>
      <c r="X91" s="67">
        <f t="shared" si="9"/>
        <v>0</v>
      </c>
      <c r="Y91" s="67" t="str">
        <f>IF(N91:N253="Лист/Плита","шт.","м.")</f>
        <v>м.</v>
      </c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</row>
    <row r="92" spans="1:48" ht="23.25" x14ac:dyDescent="0.35">
      <c r="A92" s="79">
        <v>89</v>
      </c>
      <c r="B92" s="8"/>
      <c r="C92" s="8"/>
      <c r="D92" s="9"/>
      <c r="E92" s="8"/>
      <c r="F92" s="8"/>
      <c r="G92" s="8"/>
      <c r="H92" s="12">
        <f t="shared" si="10"/>
        <v>0</v>
      </c>
      <c r="I92" s="56"/>
      <c r="J92" s="14" t="str">
        <f t="shared" si="11"/>
        <v xml:space="preserve"> </v>
      </c>
      <c r="K92" s="15"/>
      <c r="L92" s="8"/>
      <c r="M92" s="8">
        <f>IFERROR(VLOOKUP(L92,ТМ[],2,FALSE),0)</f>
        <v>0</v>
      </c>
      <c r="N92" s="10"/>
      <c r="O92" s="47"/>
      <c r="P92" s="51"/>
      <c r="Q92" s="54"/>
      <c r="R92" s="54"/>
      <c r="S92" s="49"/>
      <c r="T92" s="12">
        <f t="shared" si="13"/>
        <v>1</v>
      </c>
      <c r="U92" s="13" t="str">
        <f t="shared" si="14"/>
        <v xml:space="preserve"> </v>
      </c>
      <c r="V92" s="14" t="str">
        <f t="shared" si="12"/>
        <v xml:space="preserve"> </v>
      </c>
      <c r="W92" s="15">
        <f t="shared" si="8"/>
        <v>2</v>
      </c>
      <c r="X92" s="12">
        <f t="shared" si="9"/>
        <v>0</v>
      </c>
      <c r="Y92" s="12" t="str">
        <f>IF(N92:N253="Лист/Плита","шт.","м.")</f>
        <v>м.</v>
      </c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</row>
    <row r="93" spans="1:48" ht="23.25" x14ac:dyDescent="0.35">
      <c r="A93" s="79">
        <v>90</v>
      </c>
      <c r="B93" s="65"/>
      <c r="C93" s="65"/>
      <c r="D93" s="66"/>
      <c r="E93" s="65"/>
      <c r="F93" s="65"/>
      <c r="G93" s="65"/>
      <c r="H93" s="67">
        <f t="shared" si="10"/>
        <v>0</v>
      </c>
      <c r="I93" s="68"/>
      <c r="J93" s="69" t="str">
        <f t="shared" si="11"/>
        <v xml:space="preserve"> </v>
      </c>
      <c r="K93" s="70"/>
      <c r="L93" s="65"/>
      <c r="M93" s="8">
        <f>IFERROR(VLOOKUP(L93,ТМ[],2,FALSE),0)</f>
        <v>0</v>
      </c>
      <c r="N93" s="71"/>
      <c r="O93" s="72"/>
      <c r="P93" s="73"/>
      <c r="Q93" s="74"/>
      <c r="R93" s="74"/>
      <c r="S93" s="75"/>
      <c r="T93" s="67">
        <f t="shared" si="13"/>
        <v>1</v>
      </c>
      <c r="U93" s="76" t="str">
        <f t="shared" si="14"/>
        <v xml:space="preserve"> </v>
      </c>
      <c r="V93" s="69" t="str">
        <f t="shared" si="12"/>
        <v xml:space="preserve"> </v>
      </c>
      <c r="W93" s="70">
        <f t="shared" si="8"/>
        <v>2</v>
      </c>
      <c r="X93" s="67">
        <f t="shared" si="9"/>
        <v>0</v>
      </c>
      <c r="Y93" s="67" t="str">
        <f>IF(N93:N253="Лист/Плита","шт.","м.")</f>
        <v>м.</v>
      </c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</row>
    <row r="94" spans="1:48" ht="23.25" x14ac:dyDescent="0.35">
      <c r="A94" s="79">
        <v>91</v>
      </c>
      <c r="B94" s="8"/>
      <c r="C94" s="8"/>
      <c r="D94" s="9"/>
      <c r="E94" s="8"/>
      <c r="F94" s="8"/>
      <c r="G94" s="8"/>
      <c r="H94" s="12">
        <f t="shared" si="10"/>
        <v>0</v>
      </c>
      <c r="I94" s="56"/>
      <c r="J94" s="14" t="str">
        <f t="shared" si="11"/>
        <v xml:space="preserve"> </v>
      </c>
      <c r="K94" s="15"/>
      <c r="L94" s="8"/>
      <c r="M94" s="8">
        <f>IFERROR(VLOOKUP(L94,ТМ[],2,FALSE),0)</f>
        <v>0</v>
      </c>
      <c r="N94" s="10"/>
      <c r="O94" s="47"/>
      <c r="P94" s="51"/>
      <c r="Q94" s="54"/>
      <c r="R94" s="54"/>
      <c r="S94" s="49"/>
      <c r="T94" s="12">
        <f t="shared" si="13"/>
        <v>1</v>
      </c>
      <c r="U94" s="13" t="str">
        <f t="shared" si="14"/>
        <v xml:space="preserve"> </v>
      </c>
      <c r="V94" s="14" t="str">
        <f t="shared" si="12"/>
        <v xml:space="preserve"> </v>
      </c>
      <c r="W94" s="15">
        <f t="shared" si="8"/>
        <v>2</v>
      </c>
      <c r="X94" s="12">
        <f t="shared" si="9"/>
        <v>0</v>
      </c>
      <c r="Y94" s="12" t="str">
        <f>IF(N94:N253="Лист/Плита","шт.","м.")</f>
        <v>м.</v>
      </c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</row>
    <row r="95" spans="1:48" ht="23.25" x14ac:dyDescent="0.35">
      <c r="A95" s="79">
        <v>92</v>
      </c>
      <c r="B95" s="65"/>
      <c r="C95" s="65"/>
      <c r="D95" s="66"/>
      <c r="E95" s="65"/>
      <c r="F95" s="65"/>
      <c r="G95" s="65"/>
      <c r="H95" s="67">
        <f t="shared" si="10"/>
        <v>0</v>
      </c>
      <c r="I95" s="68"/>
      <c r="J95" s="69" t="str">
        <f t="shared" si="11"/>
        <v xml:space="preserve"> </v>
      </c>
      <c r="K95" s="70"/>
      <c r="L95" s="65"/>
      <c r="M95" s="8">
        <f>IFERROR(VLOOKUP(L95,ТМ[],2,FALSE),0)</f>
        <v>0</v>
      </c>
      <c r="N95" s="71"/>
      <c r="O95" s="72"/>
      <c r="P95" s="73"/>
      <c r="Q95" s="74"/>
      <c r="R95" s="74"/>
      <c r="S95" s="75"/>
      <c r="T95" s="67">
        <f t="shared" si="13"/>
        <v>1</v>
      </c>
      <c r="U95" s="76" t="str">
        <f t="shared" si="14"/>
        <v xml:space="preserve"> </v>
      </c>
      <c r="V95" s="69" t="str">
        <f t="shared" si="12"/>
        <v xml:space="preserve"> </v>
      </c>
      <c r="W95" s="70">
        <f t="shared" si="8"/>
        <v>2</v>
      </c>
      <c r="X95" s="67">
        <f t="shared" si="9"/>
        <v>0</v>
      </c>
      <c r="Y95" s="67" t="str">
        <f>IF(N95:N253="Лист/Плита","шт.","м.")</f>
        <v>м.</v>
      </c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</row>
    <row r="96" spans="1:48" ht="23.25" x14ac:dyDescent="0.35">
      <c r="A96" s="79">
        <v>93</v>
      </c>
      <c r="B96" s="8"/>
      <c r="C96" s="8"/>
      <c r="D96" s="9"/>
      <c r="E96" s="8"/>
      <c r="F96" s="8"/>
      <c r="G96" s="8"/>
      <c r="H96" s="12">
        <f t="shared" si="10"/>
        <v>0</v>
      </c>
      <c r="I96" s="56"/>
      <c r="J96" s="14" t="str">
        <f t="shared" si="11"/>
        <v xml:space="preserve"> </v>
      </c>
      <c r="K96" s="15"/>
      <c r="L96" s="8"/>
      <c r="M96" s="8">
        <f>IFERROR(VLOOKUP(L96,ТМ[],2,FALSE),0)</f>
        <v>0</v>
      </c>
      <c r="N96" s="10"/>
      <c r="O96" s="47"/>
      <c r="P96" s="51"/>
      <c r="Q96" s="54"/>
      <c r="R96" s="54"/>
      <c r="S96" s="49"/>
      <c r="T96" s="12">
        <f t="shared" si="13"/>
        <v>1</v>
      </c>
      <c r="U96" s="13" t="str">
        <f t="shared" si="14"/>
        <v xml:space="preserve"> </v>
      </c>
      <c r="V96" s="14" t="str">
        <f t="shared" si="12"/>
        <v xml:space="preserve"> </v>
      </c>
      <c r="W96" s="15">
        <f t="shared" si="8"/>
        <v>2</v>
      </c>
      <c r="X96" s="12">
        <f t="shared" si="9"/>
        <v>0</v>
      </c>
      <c r="Y96" s="12" t="str">
        <f>IF(N96:N253="Лист/Плита","шт.","м.")</f>
        <v>м.</v>
      </c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</row>
    <row r="97" spans="1:48" ht="23.25" x14ac:dyDescent="0.35">
      <c r="A97" s="79">
        <v>94</v>
      </c>
      <c r="B97" s="65"/>
      <c r="C97" s="65"/>
      <c r="D97" s="66"/>
      <c r="E97" s="65"/>
      <c r="F97" s="65"/>
      <c r="G97" s="65"/>
      <c r="H97" s="67">
        <f t="shared" si="10"/>
        <v>0</v>
      </c>
      <c r="I97" s="68"/>
      <c r="J97" s="69" t="str">
        <f t="shared" si="11"/>
        <v xml:space="preserve"> </v>
      </c>
      <c r="K97" s="70"/>
      <c r="L97" s="65"/>
      <c r="M97" s="8">
        <f>IFERROR(VLOOKUP(L97,ТМ[],2,FALSE),0)</f>
        <v>0</v>
      </c>
      <c r="N97" s="71"/>
      <c r="O97" s="72"/>
      <c r="P97" s="73"/>
      <c r="Q97" s="74"/>
      <c r="R97" s="74"/>
      <c r="S97" s="75"/>
      <c r="T97" s="67">
        <f t="shared" si="13"/>
        <v>1</v>
      </c>
      <c r="U97" s="76" t="str">
        <f t="shared" si="14"/>
        <v xml:space="preserve"> </v>
      </c>
      <c r="V97" s="69" t="str">
        <f t="shared" si="12"/>
        <v xml:space="preserve"> </v>
      </c>
      <c r="W97" s="70">
        <f t="shared" si="8"/>
        <v>2</v>
      </c>
      <c r="X97" s="67">
        <f t="shared" si="9"/>
        <v>0</v>
      </c>
      <c r="Y97" s="67" t="str">
        <f>IF(N97:N253="Лист/Плита","шт.","м.")</f>
        <v>м.</v>
      </c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</row>
    <row r="98" spans="1:48" ht="23.25" x14ac:dyDescent="0.35">
      <c r="A98" s="79">
        <v>95</v>
      </c>
      <c r="B98" s="8"/>
      <c r="C98" s="8"/>
      <c r="D98" s="9"/>
      <c r="E98" s="8"/>
      <c r="F98" s="8"/>
      <c r="G98" s="8"/>
      <c r="H98" s="12">
        <f t="shared" si="10"/>
        <v>0</v>
      </c>
      <c r="I98" s="56"/>
      <c r="J98" s="14" t="str">
        <f t="shared" si="11"/>
        <v xml:space="preserve"> </v>
      </c>
      <c r="K98" s="15"/>
      <c r="L98" s="8"/>
      <c r="M98" s="8">
        <f>IFERROR(VLOOKUP(L98,ТМ[],2,FALSE),0)</f>
        <v>0</v>
      </c>
      <c r="N98" s="10"/>
      <c r="O98" s="47"/>
      <c r="P98" s="51"/>
      <c r="Q98" s="54"/>
      <c r="R98" s="54"/>
      <c r="S98" s="49"/>
      <c r="T98" s="12">
        <f t="shared" si="13"/>
        <v>1</v>
      </c>
      <c r="U98" s="13" t="str">
        <f t="shared" si="14"/>
        <v xml:space="preserve"> </v>
      </c>
      <c r="V98" s="14" t="str">
        <f t="shared" si="12"/>
        <v xml:space="preserve"> </v>
      </c>
      <c r="W98" s="15">
        <f t="shared" si="8"/>
        <v>2</v>
      </c>
      <c r="X98" s="12">
        <f t="shared" si="9"/>
        <v>0</v>
      </c>
      <c r="Y98" s="12" t="str">
        <f>IF(N98:N253="Лист/Плита","шт.","м.")</f>
        <v>м.</v>
      </c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</row>
    <row r="99" spans="1:48" ht="23.25" x14ac:dyDescent="0.35">
      <c r="A99" s="79">
        <v>96</v>
      </c>
      <c r="B99" s="65"/>
      <c r="C99" s="65"/>
      <c r="D99" s="66"/>
      <c r="E99" s="65"/>
      <c r="F99" s="65"/>
      <c r="G99" s="65"/>
      <c r="H99" s="67">
        <f t="shared" si="10"/>
        <v>0</v>
      </c>
      <c r="I99" s="68"/>
      <c r="J99" s="69" t="str">
        <f t="shared" si="11"/>
        <v xml:space="preserve"> </v>
      </c>
      <c r="K99" s="70"/>
      <c r="L99" s="65"/>
      <c r="M99" s="8">
        <f>IFERROR(VLOOKUP(L99,ТМ[],2,FALSE),0)</f>
        <v>0</v>
      </c>
      <c r="N99" s="71"/>
      <c r="O99" s="72"/>
      <c r="P99" s="73"/>
      <c r="Q99" s="74"/>
      <c r="R99" s="74"/>
      <c r="S99" s="75"/>
      <c r="T99" s="67">
        <f t="shared" si="13"/>
        <v>1</v>
      </c>
      <c r="U99" s="76" t="str">
        <f t="shared" si="14"/>
        <v xml:space="preserve"> </v>
      </c>
      <c r="V99" s="69" t="str">
        <f t="shared" si="12"/>
        <v xml:space="preserve"> </v>
      </c>
      <c r="W99" s="70">
        <f t="shared" si="8"/>
        <v>2</v>
      </c>
      <c r="X99" s="67">
        <f t="shared" si="9"/>
        <v>0</v>
      </c>
      <c r="Y99" s="67" t="str">
        <f>IF(N99:N253="Лист/Плита","шт.","м.")</f>
        <v>м.</v>
      </c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</row>
    <row r="100" spans="1:48" ht="23.25" x14ac:dyDescent="0.35">
      <c r="A100" s="79">
        <v>97</v>
      </c>
      <c r="B100" s="8"/>
      <c r="C100" s="8"/>
      <c r="D100" s="9"/>
      <c r="E100" s="8"/>
      <c r="F100" s="8"/>
      <c r="G100" s="8"/>
      <c r="H100" s="12">
        <f t="shared" si="10"/>
        <v>0</v>
      </c>
      <c r="I100" s="56"/>
      <c r="J100" s="14" t="str">
        <f t="shared" si="11"/>
        <v xml:space="preserve"> </v>
      </c>
      <c r="K100" s="15"/>
      <c r="L100" s="8"/>
      <c r="M100" s="8">
        <f>IFERROR(VLOOKUP(L100,ТМ[],2,FALSE),0)</f>
        <v>0</v>
      </c>
      <c r="N100" s="10"/>
      <c r="O100" s="47"/>
      <c r="P100" s="51"/>
      <c r="Q100" s="54"/>
      <c r="R100" s="54"/>
      <c r="S100" s="49"/>
      <c r="T100" s="12">
        <f t="shared" si="13"/>
        <v>1</v>
      </c>
      <c r="U100" s="13" t="str">
        <f t="shared" si="14"/>
        <v xml:space="preserve"> </v>
      </c>
      <c r="V100" s="14" t="str">
        <f t="shared" si="12"/>
        <v xml:space="preserve"> </v>
      </c>
      <c r="W100" s="15">
        <f t="shared" si="8"/>
        <v>2</v>
      </c>
      <c r="X100" s="12">
        <f t="shared" si="9"/>
        <v>0</v>
      </c>
      <c r="Y100" s="12" t="str">
        <f>IF(N100:N253="Лист/Плита","шт.","м.")</f>
        <v>м.</v>
      </c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</row>
    <row r="101" spans="1:48" ht="23.25" x14ac:dyDescent="0.35">
      <c r="A101" s="79">
        <v>98</v>
      </c>
      <c r="B101" s="65"/>
      <c r="C101" s="65"/>
      <c r="D101" s="66"/>
      <c r="E101" s="65"/>
      <c r="F101" s="65"/>
      <c r="G101" s="65"/>
      <c r="H101" s="67">
        <f t="shared" si="10"/>
        <v>0</v>
      </c>
      <c r="I101" s="68"/>
      <c r="J101" s="69" t="str">
        <f t="shared" si="11"/>
        <v xml:space="preserve"> </v>
      </c>
      <c r="K101" s="70"/>
      <c r="L101" s="65"/>
      <c r="M101" s="8">
        <f>IFERROR(VLOOKUP(L101,ТМ[],2,FALSE),0)</f>
        <v>0</v>
      </c>
      <c r="N101" s="71"/>
      <c r="O101" s="72"/>
      <c r="P101" s="73"/>
      <c r="Q101" s="74"/>
      <c r="R101" s="74"/>
      <c r="S101" s="75"/>
      <c r="T101" s="67">
        <f t="shared" si="13"/>
        <v>1</v>
      </c>
      <c r="U101" s="76" t="str">
        <f t="shared" si="14"/>
        <v xml:space="preserve"> </v>
      </c>
      <c r="V101" s="69" t="str">
        <f t="shared" si="12"/>
        <v xml:space="preserve"> </v>
      </c>
      <c r="W101" s="70">
        <f t="shared" si="8"/>
        <v>2</v>
      </c>
      <c r="X101" s="67">
        <f t="shared" si="9"/>
        <v>0</v>
      </c>
      <c r="Y101" s="67" t="str">
        <f>IF(N101:N253="Лист/Плита","шт.","м.")</f>
        <v>м.</v>
      </c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</row>
    <row r="102" spans="1:48" ht="23.25" x14ac:dyDescent="0.35">
      <c r="A102" s="79">
        <v>99</v>
      </c>
      <c r="B102" s="8"/>
      <c r="C102" s="8"/>
      <c r="D102" s="9"/>
      <c r="E102" s="8"/>
      <c r="F102" s="8"/>
      <c r="G102" s="8"/>
      <c r="H102" s="12">
        <f t="shared" si="10"/>
        <v>0</v>
      </c>
      <c r="I102" s="56"/>
      <c r="J102" s="14" t="str">
        <f t="shared" si="11"/>
        <v xml:space="preserve"> </v>
      </c>
      <c r="K102" s="15"/>
      <c r="L102" s="8"/>
      <c r="M102" s="8">
        <f>IFERROR(VLOOKUP(L102,ТМ[],2,FALSE),0)</f>
        <v>0</v>
      </c>
      <c r="N102" s="10"/>
      <c r="O102" s="47"/>
      <c r="P102" s="51"/>
      <c r="Q102" s="54"/>
      <c r="R102" s="54"/>
      <c r="S102" s="49"/>
      <c r="T102" s="12">
        <f t="shared" si="13"/>
        <v>1</v>
      </c>
      <c r="U102" s="13" t="str">
        <f t="shared" si="14"/>
        <v xml:space="preserve"> </v>
      </c>
      <c r="V102" s="14" t="str">
        <f t="shared" si="12"/>
        <v xml:space="preserve"> </v>
      </c>
      <c r="W102" s="15">
        <f t="shared" si="8"/>
        <v>2</v>
      </c>
      <c r="X102" s="12">
        <f t="shared" si="9"/>
        <v>0</v>
      </c>
      <c r="Y102" s="12" t="str">
        <f>IF(N102:N253="Лист/Плита","шт.","м.")</f>
        <v>м.</v>
      </c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</row>
    <row r="103" spans="1:48" ht="23.25" x14ac:dyDescent="0.35">
      <c r="A103" s="79">
        <v>100</v>
      </c>
      <c r="B103" s="65"/>
      <c r="C103" s="65"/>
      <c r="D103" s="66"/>
      <c r="E103" s="65"/>
      <c r="F103" s="65"/>
      <c r="G103" s="65"/>
      <c r="H103" s="67">
        <f t="shared" si="10"/>
        <v>0</v>
      </c>
      <c r="I103" s="68"/>
      <c r="J103" s="69" t="str">
        <f t="shared" si="11"/>
        <v xml:space="preserve"> </v>
      </c>
      <c r="K103" s="70"/>
      <c r="L103" s="65"/>
      <c r="M103" s="8">
        <f>IFERROR(VLOOKUP(L103,ТМ[],2,FALSE),0)</f>
        <v>0</v>
      </c>
      <c r="N103" s="71"/>
      <c r="O103" s="72"/>
      <c r="P103" s="73"/>
      <c r="Q103" s="74"/>
      <c r="R103" s="74"/>
      <c r="S103" s="75"/>
      <c r="T103" s="67">
        <f t="shared" si="13"/>
        <v>1</v>
      </c>
      <c r="U103" s="76" t="str">
        <f t="shared" si="14"/>
        <v xml:space="preserve"> </v>
      </c>
      <c r="V103" s="69" t="str">
        <f t="shared" si="12"/>
        <v xml:space="preserve"> </v>
      </c>
      <c r="W103" s="70">
        <f t="shared" si="8"/>
        <v>2</v>
      </c>
      <c r="X103" s="67">
        <f t="shared" si="9"/>
        <v>0</v>
      </c>
      <c r="Y103" s="67" t="str">
        <f>IF(N103:N253="Лист/Плита","шт.","м.")</f>
        <v>м.</v>
      </c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</row>
    <row r="104" spans="1:48" ht="23.25" x14ac:dyDescent="0.35">
      <c r="A104" s="79">
        <v>101</v>
      </c>
      <c r="B104" s="8"/>
      <c r="C104" s="8"/>
      <c r="D104" s="9"/>
      <c r="E104" s="8"/>
      <c r="F104" s="8"/>
      <c r="G104" s="8"/>
      <c r="H104" s="12">
        <f t="shared" si="10"/>
        <v>0</v>
      </c>
      <c r="I104" s="56"/>
      <c r="J104" s="14" t="str">
        <f t="shared" si="11"/>
        <v xml:space="preserve"> </v>
      </c>
      <c r="K104" s="15"/>
      <c r="L104" s="8"/>
      <c r="M104" s="8">
        <f>IFERROR(VLOOKUP(L104,ТМ[],2,FALSE),0)</f>
        <v>0</v>
      </c>
      <c r="N104" s="10"/>
      <c r="O104" s="47"/>
      <c r="P104" s="51"/>
      <c r="Q104" s="54"/>
      <c r="R104" s="54"/>
      <c r="S104" s="49"/>
      <c r="T104" s="12">
        <f t="shared" si="13"/>
        <v>1</v>
      </c>
      <c r="U104" s="13" t="str">
        <f t="shared" si="14"/>
        <v xml:space="preserve"> </v>
      </c>
      <c r="V104" s="14" t="str">
        <f t="shared" si="12"/>
        <v xml:space="preserve"> </v>
      </c>
      <c r="W104" s="15">
        <f t="shared" si="8"/>
        <v>2</v>
      </c>
      <c r="X104" s="12">
        <f t="shared" si="9"/>
        <v>0</v>
      </c>
      <c r="Y104" s="12" t="str">
        <f>IF(N104:N253="Лист/Плита","шт.","м.")</f>
        <v>м.</v>
      </c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</row>
    <row r="105" spans="1:48" ht="23.25" x14ac:dyDescent="0.35">
      <c r="A105" s="79">
        <v>102</v>
      </c>
      <c r="B105" s="65"/>
      <c r="C105" s="65"/>
      <c r="D105" s="66"/>
      <c r="E105" s="65"/>
      <c r="F105" s="65"/>
      <c r="G105" s="65"/>
      <c r="H105" s="67">
        <f t="shared" si="10"/>
        <v>0</v>
      </c>
      <c r="I105" s="68"/>
      <c r="J105" s="69" t="str">
        <f t="shared" si="11"/>
        <v xml:space="preserve"> </v>
      </c>
      <c r="K105" s="70"/>
      <c r="L105" s="65"/>
      <c r="M105" s="8">
        <f>IFERROR(VLOOKUP(L105,ТМ[],2,FALSE),0)</f>
        <v>0</v>
      </c>
      <c r="N105" s="71"/>
      <c r="O105" s="72"/>
      <c r="P105" s="73"/>
      <c r="Q105" s="74"/>
      <c r="R105" s="74"/>
      <c r="S105" s="75"/>
      <c r="T105" s="67">
        <f t="shared" si="13"/>
        <v>1</v>
      </c>
      <c r="U105" s="76" t="str">
        <f t="shared" si="14"/>
        <v xml:space="preserve"> </v>
      </c>
      <c r="V105" s="69" t="str">
        <f t="shared" si="12"/>
        <v xml:space="preserve"> </v>
      </c>
      <c r="W105" s="70">
        <f t="shared" si="8"/>
        <v>2</v>
      </c>
      <c r="X105" s="67">
        <f t="shared" si="9"/>
        <v>0</v>
      </c>
      <c r="Y105" s="67" t="str">
        <f>IF(N105:N253="Лист/Плита","шт.","м.")</f>
        <v>м.</v>
      </c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</row>
    <row r="106" spans="1:48" ht="23.25" x14ac:dyDescent="0.35">
      <c r="A106" s="79">
        <v>103</v>
      </c>
      <c r="B106" s="8"/>
      <c r="C106" s="8"/>
      <c r="D106" s="9"/>
      <c r="E106" s="8"/>
      <c r="F106" s="8"/>
      <c r="G106" s="8"/>
      <c r="H106" s="12">
        <f t="shared" si="10"/>
        <v>0</v>
      </c>
      <c r="I106" s="56"/>
      <c r="J106" s="14" t="str">
        <f t="shared" si="11"/>
        <v xml:space="preserve"> </v>
      </c>
      <c r="K106" s="15"/>
      <c r="L106" s="8"/>
      <c r="M106" s="8">
        <f>IFERROR(VLOOKUP(L106,ТМ[],2,FALSE),0)</f>
        <v>0</v>
      </c>
      <c r="N106" s="10"/>
      <c r="O106" s="47"/>
      <c r="P106" s="51"/>
      <c r="Q106" s="54"/>
      <c r="R106" s="54"/>
      <c r="S106" s="49"/>
      <c r="T106" s="12">
        <f t="shared" si="13"/>
        <v>1</v>
      </c>
      <c r="U106" s="13" t="str">
        <f t="shared" si="14"/>
        <v xml:space="preserve"> </v>
      </c>
      <c r="V106" s="14" t="str">
        <f t="shared" si="12"/>
        <v xml:space="preserve"> </v>
      </c>
      <c r="W106" s="15">
        <f t="shared" si="8"/>
        <v>2</v>
      </c>
      <c r="X106" s="12">
        <f t="shared" si="9"/>
        <v>0</v>
      </c>
      <c r="Y106" s="12" t="str">
        <f>IF(N106:N253="Лист/Плита","шт.","м.")</f>
        <v>м.</v>
      </c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</row>
    <row r="107" spans="1:48" ht="23.25" x14ac:dyDescent="0.35">
      <c r="A107" s="79">
        <v>104</v>
      </c>
      <c r="B107" s="65"/>
      <c r="C107" s="65"/>
      <c r="D107" s="66"/>
      <c r="E107" s="65"/>
      <c r="F107" s="65"/>
      <c r="G107" s="65"/>
      <c r="H107" s="67">
        <f t="shared" si="10"/>
        <v>0</v>
      </c>
      <c r="I107" s="68"/>
      <c r="J107" s="69" t="str">
        <f t="shared" si="11"/>
        <v xml:space="preserve"> </v>
      </c>
      <c r="K107" s="70"/>
      <c r="L107" s="65"/>
      <c r="M107" s="8">
        <f>IFERROR(VLOOKUP(L107,ТМ[],2,FALSE),0)</f>
        <v>0</v>
      </c>
      <c r="N107" s="71"/>
      <c r="O107" s="72"/>
      <c r="P107" s="73"/>
      <c r="Q107" s="74"/>
      <c r="R107" s="74"/>
      <c r="S107" s="75"/>
      <c r="T107" s="67">
        <f t="shared" si="13"/>
        <v>1</v>
      </c>
      <c r="U107" s="76" t="str">
        <f t="shared" si="14"/>
        <v xml:space="preserve"> </v>
      </c>
      <c r="V107" s="69" t="str">
        <f t="shared" si="12"/>
        <v xml:space="preserve"> </v>
      </c>
      <c r="W107" s="70">
        <f t="shared" si="8"/>
        <v>2</v>
      </c>
      <c r="X107" s="67">
        <f t="shared" si="9"/>
        <v>0</v>
      </c>
      <c r="Y107" s="67" t="str">
        <f>IF(N107:N253="Лист/Плита","шт.","м.")</f>
        <v>м.</v>
      </c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</row>
    <row r="108" spans="1:48" ht="23.25" x14ac:dyDescent="0.35">
      <c r="A108" s="79">
        <v>105</v>
      </c>
      <c r="B108" s="8"/>
      <c r="C108" s="8"/>
      <c r="D108" s="9"/>
      <c r="E108" s="8"/>
      <c r="F108" s="8"/>
      <c r="G108" s="8"/>
      <c r="H108" s="12">
        <f t="shared" si="10"/>
        <v>0</v>
      </c>
      <c r="I108" s="56"/>
      <c r="J108" s="14" t="str">
        <f t="shared" si="11"/>
        <v xml:space="preserve"> </v>
      </c>
      <c r="K108" s="15"/>
      <c r="L108" s="8"/>
      <c r="M108" s="8">
        <f>IFERROR(VLOOKUP(L108,ТМ[],2,FALSE),0)</f>
        <v>0</v>
      </c>
      <c r="N108" s="10"/>
      <c r="O108" s="47"/>
      <c r="P108" s="51"/>
      <c r="Q108" s="54"/>
      <c r="R108" s="54"/>
      <c r="S108" s="49"/>
      <c r="T108" s="12">
        <f t="shared" si="13"/>
        <v>1</v>
      </c>
      <c r="U108" s="13" t="str">
        <f t="shared" si="14"/>
        <v xml:space="preserve"> </v>
      </c>
      <c r="V108" s="14" t="str">
        <f t="shared" si="12"/>
        <v xml:space="preserve"> </v>
      </c>
      <c r="W108" s="15">
        <f t="shared" si="8"/>
        <v>2</v>
      </c>
      <c r="X108" s="12">
        <f t="shared" si="9"/>
        <v>0</v>
      </c>
      <c r="Y108" s="12" t="str">
        <f>IF(N108:N253="Лист/Плита","шт.","м.")</f>
        <v>м.</v>
      </c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</row>
    <row r="109" spans="1:48" ht="23.25" x14ac:dyDescent="0.35">
      <c r="A109" s="79">
        <v>106</v>
      </c>
      <c r="B109" s="65"/>
      <c r="C109" s="65"/>
      <c r="D109" s="66"/>
      <c r="E109" s="65"/>
      <c r="F109" s="65"/>
      <c r="G109" s="65"/>
      <c r="H109" s="67">
        <f t="shared" si="10"/>
        <v>0</v>
      </c>
      <c r="I109" s="68"/>
      <c r="J109" s="69" t="str">
        <f t="shared" si="11"/>
        <v xml:space="preserve"> </v>
      </c>
      <c r="K109" s="70"/>
      <c r="L109" s="65"/>
      <c r="M109" s="8">
        <f>IFERROR(VLOOKUP(L109,ТМ[],2,FALSE),0)</f>
        <v>0</v>
      </c>
      <c r="N109" s="71"/>
      <c r="O109" s="72"/>
      <c r="P109" s="73"/>
      <c r="Q109" s="74"/>
      <c r="R109" s="74"/>
      <c r="S109" s="75"/>
      <c r="T109" s="67">
        <f t="shared" si="13"/>
        <v>1</v>
      </c>
      <c r="U109" s="76" t="str">
        <f t="shared" si="14"/>
        <v xml:space="preserve"> </v>
      </c>
      <c r="V109" s="69" t="str">
        <f t="shared" si="12"/>
        <v xml:space="preserve"> </v>
      </c>
      <c r="W109" s="70">
        <f t="shared" si="8"/>
        <v>2</v>
      </c>
      <c r="X109" s="67">
        <f t="shared" si="9"/>
        <v>0</v>
      </c>
      <c r="Y109" s="67" t="str">
        <f>IF(N109:N253="Лист/Плита","шт.","м.")</f>
        <v>м.</v>
      </c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</row>
    <row r="110" spans="1:48" ht="23.25" x14ac:dyDescent="0.35">
      <c r="A110" s="79">
        <v>107</v>
      </c>
      <c r="B110" s="8"/>
      <c r="C110" s="8"/>
      <c r="D110" s="9"/>
      <c r="E110" s="8"/>
      <c r="F110" s="8"/>
      <c r="G110" s="8"/>
      <c r="H110" s="12">
        <f t="shared" si="10"/>
        <v>0</v>
      </c>
      <c r="I110" s="56"/>
      <c r="J110" s="14" t="str">
        <f t="shared" si="11"/>
        <v xml:space="preserve"> </v>
      </c>
      <c r="K110" s="15"/>
      <c r="L110" s="8"/>
      <c r="M110" s="8">
        <f>IFERROR(VLOOKUP(L110,ТМ[],2,FALSE),0)</f>
        <v>0</v>
      </c>
      <c r="N110" s="10"/>
      <c r="O110" s="47"/>
      <c r="P110" s="51"/>
      <c r="Q110" s="54"/>
      <c r="R110" s="54"/>
      <c r="S110" s="49"/>
      <c r="T110" s="12">
        <f t="shared" si="13"/>
        <v>1</v>
      </c>
      <c r="U110" s="13" t="str">
        <f t="shared" si="14"/>
        <v xml:space="preserve"> </v>
      </c>
      <c r="V110" s="14" t="str">
        <f t="shared" si="12"/>
        <v xml:space="preserve"> </v>
      </c>
      <c r="W110" s="15">
        <f t="shared" si="8"/>
        <v>2</v>
      </c>
      <c r="X110" s="12">
        <f t="shared" si="9"/>
        <v>0</v>
      </c>
      <c r="Y110" s="12" t="str">
        <f>IF(N110:N253="Лист/Плита","шт.","м.")</f>
        <v>м.</v>
      </c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</row>
    <row r="111" spans="1:48" ht="23.25" x14ac:dyDescent="0.35">
      <c r="A111" s="79">
        <v>108</v>
      </c>
      <c r="B111" s="65"/>
      <c r="C111" s="65"/>
      <c r="D111" s="66"/>
      <c r="E111" s="65"/>
      <c r="F111" s="65"/>
      <c r="G111" s="65"/>
      <c r="H111" s="67">
        <f t="shared" si="10"/>
        <v>0</v>
      </c>
      <c r="I111" s="68"/>
      <c r="J111" s="69" t="str">
        <f t="shared" si="11"/>
        <v xml:space="preserve"> </v>
      </c>
      <c r="K111" s="70"/>
      <c r="L111" s="65"/>
      <c r="M111" s="8">
        <f>IFERROR(VLOOKUP(L111,ТМ[],2,FALSE),0)</f>
        <v>0</v>
      </c>
      <c r="N111" s="71"/>
      <c r="O111" s="72"/>
      <c r="P111" s="73"/>
      <c r="Q111" s="74"/>
      <c r="R111" s="74"/>
      <c r="S111" s="75"/>
      <c r="T111" s="67">
        <f t="shared" si="13"/>
        <v>1</v>
      </c>
      <c r="U111" s="76" t="str">
        <f t="shared" si="14"/>
        <v xml:space="preserve"> </v>
      </c>
      <c r="V111" s="69" t="str">
        <f t="shared" si="12"/>
        <v xml:space="preserve"> </v>
      </c>
      <c r="W111" s="70">
        <f t="shared" si="8"/>
        <v>2</v>
      </c>
      <c r="X111" s="67">
        <f t="shared" si="9"/>
        <v>0</v>
      </c>
      <c r="Y111" s="67" t="str">
        <f>IF(N111:N253="Лист/Плита","шт.","м.")</f>
        <v>м.</v>
      </c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</row>
    <row r="112" spans="1:48" ht="23.25" x14ac:dyDescent="0.35">
      <c r="A112" s="79">
        <v>109</v>
      </c>
      <c r="B112" s="8"/>
      <c r="C112" s="8"/>
      <c r="D112" s="9"/>
      <c r="E112" s="8"/>
      <c r="F112" s="8"/>
      <c r="G112" s="8"/>
      <c r="H112" s="12">
        <f t="shared" si="10"/>
        <v>0</v>
      </c>
      <c r="I112" s="56"/>
      <c r="J112" s="14" t="str">
        <f t="shared" si="11"/>
        <v xml:space="preserve"> </v>
      </c>
      <c r="K112" s="15"/>
      <c r="L112" s="8"/>
      <c r="M112" s="8">
        <f>IFERROR(VLOOKUP(L112,ТМ[],2,FALSE),0)</f>
        <v>0</v>
      </c>
      <c r="N112" s="10"/>
      <c r="O112" s="47"/>
      <c r="P112" s="51"/>
      <c r="Q112" s="54"/>
      <c r="R112" s="54"/>
      <c r="S112" s="49"/>
      <c r="T112" s="12">
        <f t="shared" si="13"/>
        <v>1</v>
      </c>
      <c r="U112" s="13" t="str">
        <f t="shared" si="14"/>
        <v xml:space="preserve"> </v>
      </c>
      <c r="V112" s="14" t="str">
        <f t="shared" si="12"/>
        <v xml:space="preserve"> </v>
      </c>
      <c r="W112" s="15">
        <f t="shared" si="8"/>
        <v>2</v>
      </c>
      <c r="X112" s="12">
        <f t="shared" si="9"/>
        <v>0</v>
      </c>
      <c r="Y112" s="12" t="str">
        <f>IF(N112:N253="Лист/Плита","шт.","м.")</f>
        <v>м.</v>
      </c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</row>
    <row r="113" spans="1:48" ht="23.25" x14ac:dyDescent="0.35">
      <c r="A113" s="79">
        <v>110</v>
      </c>
      <c r="B113" s="65"/>
      <c r="C113" s="65"/>
      <c r="D113" s="66"/>
      <c r="E113" s="65"/>
      <c r="F113" s="65"/>
      <c r="G113" s="65"/>
      <c r="H113" s="67">
        <f t="shared" si="10"/>
        <v>0</v>
      </c>
      <c r="I113" s="68"/>
      <c r="J113" s="69" t="str">
        <f t="shared" si="11"/>
        <v xml:space="preserve"> </v>
      </c>
      <c r="K113" s="70"/>
      <c r="L113" s="65"/>
      <c r="M113" s="8">
        <f>IFERROR(VLOOKUP(L113,ТМ[],2,FALSE),0)</f>
        <v>0</v>
      </c>
      <c r="N113" s="71"/>
      <c r="O113" s="72"/>
      <c r="P113" s="73"/>
      <c r="Q113" s="74"/>
      <c r="R113" s="74"/>
      <c r="S113" s="75"/>
      <c r="T113" s="67">
        <f t="shared" si="13"/>
        <v>1</v>
      </c>
      <c r="U113" s="76" t="str">
        <f t="shared" si="14"/>
        <v xml:space="preserve"> </v>
      </c>
      <c r="V113" s="69" t="str">
        <f t="shared" si="12"/>
        <v xml:space="preserve"> </v>
      </c>
      <c r="W113" s="70">
        <f t="shared" si="8"/>
        <v>2</v>
      </c>
      <c r="X113" s="67">
        <f t="shared" si="9"/>
        <v>0</v>
      </c>
      <c r="Y113" s="67" t="str">
        <f>IF(N113:N253="Лист/Плита","шт.","м.")</f>
        <v>м.</v>
      </c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</row>
    <row r="114" spans="1:48" ht="23.25" x14ac:dyDescent="0.35">
      <c r="A114" s="79">
        <v>111</v>
      </c>
      <c r="B114" s="8"/>
      <c r="C114" s="8"/>
      <c r="D114" s="9"/>
      <c r="E114" s="8"/>
      <c r="F114" s="8"/>
      <c r="G114" s="8"/>
      <c r="H114" s="12">
        <f t="shared" si="10"/>
        <v>0</v>
      </c>
      <c r="I114" s="56"/>
      <c r="J114" s="14" t="str">
        <f t="shared" si="11"/>
        <v xml:space="preserve"> </v>
      </c>
      <c r="K114" s="15"/>
      <c r="L114" s="8"/>
      <c r="M114" s="8">
        <f>IFERROR(VLOOKUP(L114,ТМ[],2,FALSE),0)</f>
        <v>0</v>
      </c>
      <c r="N114" s="10"/>
      <c r="O114" s="47"/>
      <c r="P114" s="51"/>
      <c r="Q114" s="54"/>
      <c r="R114" s="54"/>
      <c r="S114" s="49"/>
      <c r="T114" s="12">
        <f t="shared" si="13"/>
        <v>1</v>
      </c>
      <c r="U114" s="13" t="str">
        <f t="shared" si="14"/>
        <v xml:space="preserve"> </v>
      </c>
      <c r="V114" s="14" t="str">
        <f t="shared" si="12"/>
        <v xml:space="preserve"> </v>
      </c>
      <c r="W114" s="15">
        <f t="shared" si="8"/>
        <v>2</v>
      </c>
      <c r="X114" s="12">
        <f t="shared" si="9"/>
        <v>0</v>
      </c>
      <c r="Y114" s="12" t="str">
        <f>IF(N114:N253="Лист/Плита","шт.","м.")</f>
        <v>м.</v>
      </c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</row>
    <row r="115" spans="1:48" ht="23.25" x14ac:dyDescent="0.35">
      <c r="A115" s="79">
        <v>112</v>
      </c>
      <c r="B115" s="65"/>
      <c r="C115" s="65"/>
      <c r="D115" s="66"/>
      <c r="E115" s="65"/>
      <c r="F115" s="65"/>
      <c r="G115" s="65"/>
      <c r="H115" s="67">
        <f t="shared" si="10"/>
        <v>0</v>
      </c>
      <c r="I115" s="68"/>
      <c r="J115" s="69" t="str">
        <f t="shared" si="11"/>
        <v xml:space="preserve"> </v>
      </c>
      <c r="K115" s="70"/>
      <c r="L115" s="65"/>
      <c r="M115" s="8">
        <f>IFERROR(VLOOKUP(L115,ТМ[],2,FALSE),0)</f>
        <v>0</v>
      </c>
      <c r="N115" s="71"/>
      <c r="O115" s="72"/>
      <c r="P115" s="73"/>
      <c r="Q115" s="74"/>
      <c r="R115" s="74"/>
      <c r="S115" s="75"/>
      <c r="T115" s="67">
        <f t="shared" si="13"/>
        <v>1</v>
      </c>
      <c r="U115" s="76" t="str">
        <f t="shared" si="14"/>
        <v xml:space="preserve"> </v>
      </c>
      <c r="V115" s="69" t="str">
        <f t="shared" si="12"/>
        <v xml:space="preserve"> </v>
      </c>
      <c r="W115" s="70">
        <f t="shared" si="8"/>
        <v>2</v>
      </c>
      <c r="X115" s="67">
        <f t="shared" si="9"/>
        <v>0</v>
      </c>
      <c r="Y115" s="67" t="str">
        <f>IF(N115:N253="Лист/Плита","шт.","м.")</f>
        <v>м.</v>
      </c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</row>
    <row r="116" spans="1:48" ht="23.25" x14ac:dyDescent="0.35">
      <c r="A116" s="79">
        <v>113</v>
      </c>
      <c r="B116" s="8"/>
      <c r="C116" s="8"/>
      <c r="D116" s="9"/>
      <c r="E116" s="8"/>
      <c r="F116" s="8"/>
      <c r="G116" s="8"/>
      <c r="H116" s="12">
        <f t="shared" si="10"/>
        <v>0</v>
      </c>
      <c r="I116" s="56"/>
      <c r="J116" s="14" t="str">
        <f t="shared" si="11"/>
        <v xml:space="preserve"> </v>
      </c>
      <c r="K116" s="15"/>
      <c r="L116" s="8"/>
      <c r="M116" s="8">
        <f>IFERROR(VLOOKUP(L116,ТМ[],2,FALSE),0)</f>
        <v>0</v>
      </c>
      <c r="N116" s="10"/>
      <c r="O116" s="47"/>
      <c r="P116" s="51"/>
      <c r="Q116" s="54"/>
      <c r="R116" s="54"/>
      <c r="S116" s="49"/>
      <c r="T116" s="12">
        <f t="shared" si="13"/>
        <v>1</v>
      </c>
      <c r="U116" s="13" t="str">
        <f t="shared" si="14"/>
        <v xml:space="preserve"> </v>
      </c>
      <c r="V116" s="14" t="str">
        <f t="shared" si="12"/>
        <v xml:space="preserve"> </v>
      </c>
      <c r="W116" s="15">
        <f t="shared" si="8"/>
        <v>2</v>
      </c>
      <c r="X116" s="12">
        <f t="shared" si="9"/>
        <v>0</v>
      </c>
      <c r="Y116" s="12" t="str">
        <f>IF(N116:N253="Лист/Плита","шт.","м.")</f>
        <v>м.</v>
      </c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</row>
    <row r="117" spans="1:48" ht="23.25" x14ac:dyDescent="0.35">
      <c r="A117" s="79">
        <v>114</v>
      </c>
      <c r="B117" s="65"/>
      <c r="C117" s="65"/>
      <c r="D117" s="66"/>
      <c r="E117" s="65"/>
      <c r="F117" s="65"/>
      <c r="G117" s="65"/>
      <c r="H117" s="67">
        <f t="shared" si="10"/>
        <v>0</v>
      </c>
      <c r="I117" s="68"/>
      <c r="J117" s="69" t="str">
        <f t="shared" si="11"/>
        <v xml:space="preserve"> </v>
      </c>
      <c r="K117" s="70"/>
      <c r="L117" s="65"/>
      <c r="M117" s="8">
        <f>IFERROR(VLOOKUP(L117,ТМ[],2,FALSE),0)</f>
        <v>0</v>
      </c>
      <c r="N117" s="71"/>
      <c r="O117" s="72"/>
      <c r="P117" s="73"/>
      <c r="Q117" s="74"/>
      <c r="R117" s="74"/>
      <c r="S117" s="75"/>
      <c r="T117" s="67">
        <f t="shared" si="13"/>
        <v>1</v>
      </c>
      <c r="U117" s="76" t="str">
        <f t="shared" si="14"/>
        <v xml:space="preserve"> </v>
      </c>
      <c r="V117" s="69" t="str">
        <f t="shared" si="12"/>
        <v xml:space="preserve"> </v>
      </c>
      <c r="W117" s="70">
        <f t="shared" si="8"/>
        <v>2</v>
      </c>
      <c r="X117" s="67">
        <f t="shared" si="9"/>
        <v>0</v>
      </c>
      <c r="Y117" s="67" t="str">
        <f>IF(N117:N253="Лист/Плита","шт.","м.")</f>
        <v>м.</v>
      </c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</row>
    <row r="118" spans="1:48" ht="23.25" x14ac:dyDescent="0.35">
      <c r="A118" s="79">
        <v>115</v>
      </c>
      <c r="B118" s="8"/>
      <c r="C118" s="8"/>
      <c r="D118" s="9"/>
      <c r="E118" s="8"/>
      <c r="F118" s="8"/>
      <c r="G118" s="8"/>
      <c r="H118" s="12">
        <f t="shared" si="10"/>
        <v>0</v>
      </c>
      <c r="I118" s="56"/>
      <c r="J118" s="14" t="str">
        <f t="shared" si="11"/>
        <v xml:space="preserve"> </v>
      </c>
      <c r="K118" s="15"/>
      <c r="L118" s="8"/>
      <c r="M118" s="8">
        <f>IFERROR(VLOOKUP(L118,ТМ[],2,FALSE),0)</f>
        <v>0</v>
      </c>
      <c r="N118" s="10"/>
      <c r="O118" s="47"/>
      <c r="P118" s="51"/>
      <c r="Q118" s="54"/>
      <c r="R118" s="54"/>
      <c r="S118" s="49"/>
      <c r="T118" s="12">
        <f t="shared" si="13"/>
        <v>1</v>
      </c>
      <c r="U118" s="13" t="str">
        <f t="shared" si="14"/>
        <v xml:space="preserve"> </v>
      </c>
      <c r="V118" s="14" t="str">
        <f t="shared" si="12"/>
        <v xml:space="preserve"> </v>
      </c>
      <c r="W118" s="15">
        <f t="shared" si="8"/>
        <v>2</v>
      </c>
      <c r="X118" s="12">
        <f t="shared" si="9"/>
        <v>0</v>
      </c>
      <c r="Y118" s="12" t="str">
        <f>IF(N118:N253="Лист/Плита","шт.","м.")</f>
        <v>м.</v>
      </c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</row>
    <row r="119" spans="1:48" ht="23.25" x14ac:dyDescent="0.35">
      <c r="A119" s="79">
        <v>116</v>
      </c>
      <c r="B119" s="65"/>
      <c r="C119" s="65"/>
      <c r="D119" s="66"/>
      <c r="E119" s="65"/>
      <c r="F119" s="65"/>
      <c r="G119" s="65"/>
      <c r="H119" s="67">
        <f t="shared" si="10"/>
        <v>0</v>
      </c>
      <c r="I119" s="68"/>
      <c r="J119" s="69" t="str">
        <f t="shared" si="11"/>
        <v xml:space="preserve"> </v>
      </c>
      <c r="K119" s="70"/>
      <c r="L119" s="65"/>
      <c r="M119" s="8">
        <f>IFERROR(VLOOKUP(L119,ТМ[],2,FALSE),0)</f>
        <v>0</v>
      </c>
      <c r="N119" s="71"/>
      <c r="O119" s="72"/>
      <c r="P119" s="73"/>
      <c r="Q119" s="74"/>
      <c r="R119" s="74"/>
      <c r="S119" s="75"/>
      <c r="T119" s="67">
        <f t="shared" si="13"/>
        <v>1</v>
      </c>
      <c r="U119" s="76" t="str">
        <f t="shared" si="14"/>
        <v xml:space="preserve"> </v>
      </c>
      <c r="V119" s="69" t="str">
        <f t="shared" si="12"/>
        <v xml:space="preserve"> </v>
      </c>
      <c r="W119" s="70">
        <f t="shared" si="8"/>
        <v>2</v>
      </c>
      <c r="X119" s="67">
        <f t="shared" si="9"/>
        <v>0</v>
      </c>
      <c r="Y119" s="67" t="str">
        <f>IF(N119:N253="Лист/Плита","шт.","м.")</f>
        <v>м.</v>
      </c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</row>
    <row r="120" spans="1:48" ht="23.25" x14ac:dyDescent="0.35">
      <c r="A120" s="79">
        <v>117</v>
      </c>
      <c r="B120" s="8"/>
      <c r="C120" s="8"/>
      <c r="D120" s="9"/>
      <c r="E120" s="8"/>
      <c r="F120" s="8"/>
      <c r="G120" s="8"/>
      <c r="H120" s="12">
        <f t="shared" si="10"/>
        <v>0</v>
      </c>
      <c r="I120" s="56"/>
      <c r="J120" s="14" t="str">
        <f t="shared" si="11"/>
        <v xml:space="preserve"> </v>
      </c>
      <c r="K120" s="15"/>
      <c r="L120" s="8"/>
      <c r="M120" s="8">
        <f>IFERROR(VLOOKUP(L120,ТМ[],2,FALSE),0)</f>
        <v>0</v>
      </c>
      <c r="N120" s="10"/>
      <c r="O120" s="47"/>
      <c r="P120" s="51"/>
      <c r="Q120" s="54"/>
      <c r="R120" s="54"/>
      <c r="S120" s="49"/>
      <c r="T120" s="12">
        <f t="shared" si="13"/>
        <v>1</v>
      </c>
      <c r="U120" s="13" t="str">
        <f t="shared" si="14"/>
        <v xml:space="preserve"> </v>
      </c>
      <c r="V120" s="14" t="str">
        <f t="shared" si="12"/>
        <v xml:space="preserve"> </v>
      </c>
      <c r="W120" s="15">
        <f t="shared" si="8"/>
        <v>2</v>
      </c>
      <c r="X120" s="12">
        <f t="shared" si="9"/>
        <v>0</v>
      </c>
      <c r="Y120" s="12" t="str">
        <f>IF(N120:N253="Лист/Плита","шт.","м.")</f>
        <v>м.</v>
      </c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</row>
    <row r="121" spans="1:48" ht="23.25" x14ac:dyDescent="0.35">
      <c r="A121" s="79">
        <v>118</v>
      </c>
      <c r="B121" s="65"/>
      <c r="C121" s="65"/>
      <c r="D121" s="66"/>
      <c r="E121" s="65"/>
      <c r="F121" s="65"/>
      <c r="G121" s="65"/>
      <c r="H121" s="67">
        <f t="shared" si="10"/>
        <v>0</v>
      </c>
      <c r="I121" s="68"/>
      <c r="J121" s="69" t="str">
        <f t="shared" si="11"/>
        <v xml:space="preserve"> </v>
      </c>
      <c r="K121" s="70"/>
      <c r="L121" s="65"/>
      <c r="M121" s="8">
        <f>IFERROR(VLOOKUP(L121,ТМ[],2,FALSE),0)</f>
        <v>0</v>
      </c>
      <c r="N121" s="71"/>
      <c r="O121" s="72"/>
      <c r="P121" s="73"/>
      <c r="Q121" s="74"/>
      <c r="R121" s="74"/>
      <c r="S121" s="75"/>
      <c r="T121" s="67">
        <f t="shared" si="13"/>
        <v>1</v>
      </c>
      <c r="U121" s="76" t="str">
        <f t="shared" si="14"/>
        <v xml:space="preserve"> </v>
      </c>
      <c r="V121" s="69" t="str">
        <f t="shared" si="12"/>
        <v xml:space="preserve"> </v>
      </c>
      <c r="W121" s="70">
        <f t="shared" si="8"/>
        <v>2</v>
      </c>
      <c r="X121" s="67">
        <f t="shared" si="9"/>
        <v>0</v>
      </c>
      <c r="Y121" s="67" t="str">
        <f>IF(N121:N253="Лист/Плита","шт.","м.")</f>
        <v>м.</v>
      </c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</row>
    <row r="122" spans="1:48" ht="23.25" x14ac:dyDescent="0.35">
      <c r="A122" s="79">
        <v>119</v>
      </c>
      <c r="B122" s="8"/>
      <c r="C122" s="8"/>
      <c r="D122" s="9"/>
      <c r="E122" s="8"/>
      <c r="F122" s="8"/>
      <c r="G122" s="8"/>
      <c r="H122" s="12">
        <f t="shared" si="10"/>
        <v>0</v>
      </c>
      <c r="I122" s="56"/>
      <c r="J122" s="14" t="str">
        <f t="shared" si="11"/>
        <v xml:space="preserve"> </v>
      </c>
      <c r="K122" s="15"/>
      <c r="L122" s="8"/>
      <c r="M122" s="8">
        <f>IFERROR(VLOOKUP(L122,ТМ[],2,FALSE),0)</f>
        <v>0</v>
      </c>
      <c r="N122" s="10"/>
      <c r="O122" s="47"/>
      <c r="P122" s="51"/>
      <c r="Q122" s="54"/>
      <c r="R122" s="54"/>
      <c r="S122" s="49"/>
      <c r="T122" s="12">
        <f t="shared" si="13"/>
        <v>1</v>
      </c>
      <c r="U122" s="13" t="str">
        <f t="shared" si="14"/>
        <v xml:space="preserve"> </v>
      </c>
      <c r="V122" s="14" t="str">
        <f t="shared" si="12"/>
        <v xml:space="preserve"> </v>
      </c>
      <c r="W122" s="15">
        <f t="shared" si="8"/>
        <v>2</v>
      </c>
      <c r="X122" s="12">
        <f t="shared" si="9"/>
        <v>0</v>
      </c>
      <c r="Y122" s="12" t="str">
        <f>IF(N122:N253="Лист/Плита","шт.","м.")</f>
        <v>м.</v>
      </c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</row>
    <row r="123" spans="1:48" ht="23.25" x14ac:dyDescent="0.35">
      <c r="A123" s="79">
        <v>120</v>
      </c>
      <c r="B123" s="65"/>
      <c r="C123" s="65"/>
      <c r="D123" s="66"/>
      <c r="E123" s="65"/>
      <c r="F123" s="65"/>
      <c r="G123" s="65"/>
      <c r="H123" s="67">
        <f t="shared" si="10"/>
        <v>0</v>
      </c>
      <c r="I123" s="68"/>
      <c r="J123" s="69" t="str">
        <f t="shared" si="11"/>
        <v xml:space="preserve"> </v>
      </c>
      <c r="K123" s="70"/>
      <c r="L123" s="65"/>
      <c r="M123" s="8">
        <f>IFERROR(VLOOKUP(L123,ТМ[],2,FALSE),0)</f>
        <v>0</v>
      </c>
      <c r="N123" s="71"/>
      <c r="O123" s="72"/>
      <c r="P123" s="73"/>
      <c r="Q123" s="74"/>
      <c r="R123" s="74"/>
      <c r="S123" s="75"/>
      <c r="T123" s="67">
        <f t="shared" si="13"/>
        <v>1</v>
      </c>
      <c r="U123" s="76" t="str">
        <f t="shared" si="14"/>
        <v xml:space="preserve"> </v>
      </c>
      <c r="V123" s="69" t="str">
        <f t="shared" si="12"/>
        <v xml:space="preserve"> </v>
      </c>
      <c r="W123" s="70">
        <f t="shared" si="8"/>
        <v>2</v>
      </c>
      <c r="X123" s="67">
        <f t="shared" si="9"/>
        <v>0</v>
      </c>
      <c r="Y123" s="67" t="str">
        <f>IF(N123:N253="Лист/Плита","шт.","м.")</f>
        <v>м.</v>
      </c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</row>
    <row r="124" spans="1:48" ht="23.25" x14ac:dyDescent="0.35">
      <c r="A124" s="79">
        <v>121</v>
      </c>
      <c r="B124" s="8"/>
      <c r="C124" s="8"/>
      <c r="D124" s="9"/>
      <c r="E124" s="8"/>
      <c r="F124" s="8"/>
      <c r="G124" s="8"/>
      <c r="H124" s="12">
        <f t="shared" si="10"/>
        <v>0</v>
      </c>
      <c r="I124" s="56"/>
      <c r="J124" s="14" t="str">
        <f t="shared" si="11"/>
        <v xml:space="preserve"> </v>
      </c>
      <c r="K124" s="15"/>
      <c r="L124" s="8"/>
      <c r="M124" s="8">
        <f>IFERROR(VLOOKUP(L124,ТМ[],2,FALSE),0)</f>
        <v>0</v>
      </c>
      <c r="N124" s="10"/>
      <c r="O124" s="47"/>
      <c r="P124" s="51"/>
      <c r="Q124" s="54"/>
      <c r="R124" s="54"/>
      <c r="S124" s="49"/>
      <c r="T124" s="12">
        <f t="shared" si="13"/>
        <v>1</v>
      </c>
      <c r="U124" s="13" t="str">
        <f t="shared" si="14"/>
        <v xml:space="preserve"> </v>
      </c>
      <c r="V124" s="14" t="str">
        <f t="shared" si="12"/>
        <v xml:space="preserve"> </v>
      </c>
      <c r="W124" s="15">
        <f t="shared" si="8"/>
        <v>2</v>
      </c>
      <c r="X124" s="12">
        <f t="shared" si="9"/>
        <v>0</v>
      </c>
      <c r="Y124" s="12" t="str">
        <f>IF(N124:N253="Лист/Плита","шт.","м.")</f>
        <v>м.</v>
      </c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</row>
    <row r="125" spans="1:48" ht="23.25" x14ac:dyDescent="0.35">
      <c r="A125" s="79">
        <v>122</v>
      </c>
      <c r="B125" s="65"/>
      <c r="C125" s="65"/>
      <c r="D125" s="66"/>
      <c r="E125" s="65"/>
      <c r="F125" s="65"/>
      <c r="G125" s="65"/>
      <c r="H125" s="67">
        <f t="shared" si="10"/>
        <v>0</v>
      </c>
      <c r="I125" s="68"/>
      <c r="J125" s="69" t="str">
        <f t="shared" si="11"/>
        <v xml:space="preserve"> </v>
      </c>
      <c r="K125" s="70"/>
      <c r="L125" s="65"/>
      <c r="M125" s="8">
        <f>IFERROR(VLOOKUP(L125,ТМ[],2,FALSE),0)</f>
        <v>0</v>
      </c>
      <c r="N125" s="71"/>
      <c r="O125" s="72"/>
      <c r="P125" s="73"/>
      <c r="Q125" s="74"/>
      <c r="R125" s="74"/>
      <c r="S125" s="75"/>
      <c r="T125" s="67">
        <f t="shared" si="13"/>
        <v>1</v>
      </c>
      <c r="U125" s="76" t="str">
        <f t="shared" si="14"/>
        <v xml:space="preserve"> </v>
      </c>
      <c r="V125" s="69" t="str">
        <f t="shared" si="12"/>
        <v xml:space="preserve"> </v>
      </c>
      <c r="W125" s="70">
        <f t="shared" si="8"/>
        <v>2</v>
      </c>
      <c r="X125" s="67">
        <f t="shared" si="9"/>
        <v>0</v>
      </c>
      <c r="Y125" s="67" t="str">
        <f>IF(N125:N253="Лист/Плита","шт.","м.")</f>
        <v>м.</v>
      </c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</row>
    <row r="126" spans="1:48" ht="23.25" x14ac:dyDescent="0.35">
      <c r="A126" s="79">
        <v>123</v>
      </c>
      <c r="B126" s="8"/>
      <c r="C126" s="8"/>
      <c r="D126" s="9"/>
      <c r="E126" s="8"/>
      <c r="F126" s="8"/>
      <c r="G126" s="8"/>
      <c r="H126" s="12">
        <f t="shared" si="10"/>
        <v>0</v>
      </c>
      <c r="I126" s="56"/>
      <c r="J126" s="14" t="str">
        <f t="shared" si="11"/>
        <v xml:space="preserve"> </v>
      </c>
      <c r="K126" s="15"/>
      <c r="L126" s="8"/>
      <c r="M126" s="8">
        <f>IFERROR(VLOOKUP(L126,ТМ[],2,FALSE),0)</f>
        <v>0</v>
      </c>
      <c r="N126" s="10"/>
      <c r="O126" s="47"/>
      <c r="P126" s="51"/>
      <c r="Q126" s="54"/>
      <c r="R126" s="54"/>
      <c r="S126" s="49"/>
      <c r="T126" s="12">
        <f t="shared" si="13"/>
        <v>1</v>
      </c>
      <c r="U126" s="13" t="str">
        <f t="shared" si="14"/>
        <v xml:space="preserve"> </v>
      </c>
      <c r="V126" s="14" t="str">
        <f t="shared" si="12"/>
        <v xml:space="preserve"> </v>
      </c>
      <c r="W126" s="15">
        <f t="shared" si="8"/>
        <v>2</v>
      </c>
      <c r="X126" s="12">
        <f t="shared" si="9"/>
        <v>0</v>
      </c>
      <c r="Y126" s="12" t="str">
        <f>IF(N126:N253="Лист/Плита","шт.","м.")</f>
        <v>м.</v>
      </c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</row>
    <row r="127" spans="1:48" ht="23.25" x14ac:dyDescent="0.35">
      <c r="A127" s="79">
        <v>124</v>
      </c>
      <c r="B127" s="65"/>
      <c r="C127" s="65"/>
      <c r="D127" s="66"/>
      <c r="E127" s="65"/>
      <c r="F127" s="65"/>
      <c r="G127" s="65"/>
      <c r="H127" s="67">
        <f t="shared" si="10"/>
        <v>0</v>
      </c>
      <c r="I127" s="68"/>
      <c r="J127" s="69" t="str">
        <f t="shared" si="11"/>
        <v xml:space="preserve"> </v>
      </c>
      <c r="K127" s="70"/>
      <c r="L127" s="65"/>
      <c r="M127" s="8">
        <f>IFERROR(VLOOKUP(L127,ТМ[],2,FALSE),0)</f>
        <v>0</v>
      </c>
      <c r="N127" s="71"/>
      <c r="O127" s="72"/>
      <c r="P127" s="73"/>
      <c r="Q127" s="74"/>
      <c r="R127" s="74"/>
      <c r="S127" s="75"/>
      <c r="T127" s="67">
        <f t="shared" si="13"/>
        <v>1</v>
      </c>
      <c r="U127" s="76" t="str">
        <f t="shared" si="14"/>
        <v xml:space="preserve"> </v>
      </c>
      <c r="V127" s="69" t="str">
        <f t="shared" si="12"/>
        <v xml:space="preserve"> </v>
      </c>
      <c r="W127" s="70">
        <f t="shared" si="8"/>
        <v>2</v>
      </c>
      <c r="X127" s="67">
        <f t="shared" si="9"/>
        <v>0</v>
      </c>
      <c r="Y127" s="67" t="str">
        <f>IF(N127:N253="Лист/Плита","шт.","м.")</f>
        <v>м.</v>
      </c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</row>
    <row r="128" spans="1:48" ht="23.25" x14ac:dyDescent="0.35">
      <c r="A128" s="79">
        <v>125</v>
      </c>
      <c r="B128" s="8"/>
      <c r="C128" s="8"/>
      <c r="D128" s="9"/>
      <c r="E128" s="8"/>
      <c r="F128" s="8"/>
      <c r="G128" s="8"/>
      <c r="H128" s="12">
        <f t="shared" si="10"/>
        <v>0</v>
      </c>
      <c r="I128" s="56"/>
      <c r="J128" s="14" t="str">
        <f t="shared" si="11"/>
        <v xml:space="preserve"> </v>
      </c>
      <c r="K128" s="15"/>
      <c r="L128" s="8"/>
      <c r="M128" s="8">
        <f>IFERROR(VLOOKUP(L128,ТМ[],2,FALSE),0)</f>
        <v>0</v>
      </c>
      <c r="N128" s="10"/>
      <c r="O128" s="47"/>
      <c r="P128" s="51"/>
      <c r="Q128" s="54"/>
      <c r="R128" s="54"/>
      <c r="S128" s="49"/>
      <c r="T128" s="12">
        <f t="shared" si="13"/>
        <v>1</v>
      </c>
      <c r="U128" s="13" t="str">
        <f t="shared" si="14"/>
        <v xml:space="preserve"> </v>
      </c>
      <c r="V128" s="14" t="str">
        <f t="shared" si="12"/>
        <v xml:space="preserve"> </v>
      </c>
      <c r="W128" s="15">
        <f t="shared" si="8"/>
        <v>2</v>
      </c>
      <c r="X128" s="12">
        <f t="shared" si="9"/>
        <v>0</v>
      </c>
      <c r="Y128" s="12" t="str">
        <f>IF(N128:N253="Лист/Плита","шт.","м.")</f>
        <v>м.</v>
      </c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</row>
    <row r="129" spans="1:48" ht="23.25" x14ac:dyDescent="0.35">
      <c r="A129" s="79">
        <v>126</v>
      </c>
      <c r="B129" s="65"/>
      <c r="C129" s="65"/>
      <c r="D129" s="66"/>
      <c r="E129" s="65"/>
      <c r="F129" s="65"/>
      <c r="G129" s="65"/>
      <c r="H129" s="67">
        <f t="shared" si="10"/>
        <v>0</v>
      </c>
      <c r="I129" s="68"/>
      <c r="J129" s="69" t="str">
        <f t="shared" si="11"/>
        <v xml:space="preserve"> </v>
      </c>
      <c r="K129" s="70"/>
      <c r="L129" s="65"/>
      <c r="M129" s="8">
        <f>IFERROR(VLOOKUP(L129,ТМ[],2,FALSE),0)</f>
        <v>0</v>
      </c>
      <c r="N129" s="71"/>
      <c r="O129" s="72"/>
      <c r="P129" s="73"/>
      <c r="Q129" s="74"/>
      <c r="R129" s="74"/>
      <c r="S129" s="75"/>
      <c r="T129" s="67">
        <f t="shared" si="13"/>
        <v>1</v>
      </c>
      <c r="U129" s="76" t="str">
        <f t="shared" si="14"/>
        <v xml:space="preserve"> </v>
      </c>
      <c r="V129" s="69" t="str">
        <f t="shared" si="12"/>
        <v xml:space="preserve"> </v>
      </c>
      <c r="W129" s="70">
        <f t="shared" si="8"/>
        <v>2</v>
      </c>
      <c r="X129" s="67">
        <f t="shared" si="9"/>
        <v>0</v>
      </c>
      <c r="Y129" s="67" t="str">
        <f>IF(N129:N253="Лист/Плита","шт.","м.")</f>
        <v>м.</v>
      </c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</row>
    <row r="130" spans="1:48" ht="23.25" x14ac:dyDescent="0.35">
      <c r="A130" s="79">
        <v>127</v>
      </c>
      <c r="B130" s="8"/>
      <c r="C130" s="8"/>
      <c r="D130" s="9"/>
      <c r="E130" s="8"/>
      <c r="F130" s="8"/>
      <c r="G130" s="8"/>
      <c r="H130" s="12">
        <f t="shared" si="10"/>
        <v>0</v>
      </c>
      <c r="I130" s="56"/>
      <c r="J130" s="14" t="str">
        <f t="shared" si="11"/>
        <v xml:space="preserve"> </v>
      </c>
      <c r="K130" s="15"/>
      <c r="L130" s="8"/>
      <c r="M130" s="8">
        <f>IFERROR(VLOOKUP(L130,ТМ[],2,FALSE),0)</f>
        <v>0</v>
      </c>
      <c r="N130" s="10"/>
      <c r="O130" s="47"/>
      <c r="P130" s="51"/>
      <c r="Q130" s="54"/>
      <c r="R130" s="54"/>
      <c r="S130" s="49"/>
      <c r="T130" s="12">
        <f t="shared" si="13"/>
        <v>1</v>
      </c>
      <c r="U130" s="13" t="str">
        <f t="shared" si="14"/>
        <v xml:space="preserve"> </v>
      </c>
      <c r="V130" s="14" t="str">
        <f t="shared" si="12"/>
        <v xml:space="preserve"> </v>
      </c>
      <c r="W130" s="15">
        <f t="shared" si="8"/>
        <v>2</v>
      </c>
      <c r="X130" s="12">
        <f t="shared" si="9"/>
        <v>0</v>
      </c>
      <c r="Y130" s="12" t="str">
        <f>IF(N130:N253="Лист/Плита","шт.","м.")</f>
        <v>м.</v>
      </c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</row>
    <row r="131" spans="1:48" ht="23.25" x14ac:dyDescent="0.35">
      <c r="A131" s="79">
        <v>128</v>
      </c>
      <c r="B131" s="65"/>
      <c r="C131" s="65"/>
      <c r="D131" s="66"/>
      <c r="E131" s="65"/>
      <c r="F131" s="65"/>
      <c r="G131" s="65"/>
      <c r="H131" s="67">
        <f t="shared" si="10"/>
        <v>0</v>
      </c>
      <c r="I131" s="68"/>
      <c r="J131" s="69" t="str">
        <f t="shared" si="11"/>
        <v xml:space="preserve"> </v>
      </c>
      <c r="K131" s="70"/>
      <c r="L131" s="65"/>
      <c r="M131" s="8">
        <f>IFERROR(VLOOKUP(L131,ТМ[],2,FALSE),0)</f>
        <v>0</v>
      </c>
      <c r="N131" s="71"/>
      <c r="O131" s="72"/>
      <c r="P131" s="73"/>
      <c r="Q131" s="74"/>
      <c r="R131" s="74"/>
      <c r="S131" s="75"/>
      <c r="T131" s="67">
        <f t="shared" si="13"/>
        <v>1</v>
      </c>
      <c r="U131" s="76" t="str">
        <f t="shared" si="14"/>
        <v xml:space="preserve"> </v>
      </c>
      <c r="V131" s="69" t="str">
        <f t="shared" si="12"/>
        <v xml:space="preserve"> </v>
      </c>
      <c r="W131" s="70">
        <f t="shared" si="8"/>
        <v>2</v>
      </c>
      <c r="X131" s="67">
        <f t="shared" si="9"/>
        <v>0</v>
      </c>
      <c r="Y131" s="67" t="str">
        <f>IF(N131:N253="Лист/Плита","шт.","м.")</f>
        <v>м.</v>
      </c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</row>
    <row r="132" spans="1:48" ht="23.25" x14ac:dyDescent="0.35">
      <c r="A132" s="79">
        <v>129</v>
      </c>
      <c r="B132" s="8"/>
      <c r="C132" s="8"/>
      <c r="D132" s="9"/>
      <c r="E132" s="8"/>
      <c r="F132" s="8"/>
      <c r="G132" s="8"/>
      <c r="H132" s="12">
        <f t="shared" si="10"/>
        <v>0</v>
      </c>
      <c r="I132" s="56"/>
      <c r="J132" s="14" t="str">
        <f t="shared" si="11"/>
        <v xml:space="preserve"> </v>
      </c>
      <c r="K132" s="15"/>
      <c r="L132" s="8"/>
      <c r="M132" s="8">
        <f>IFERROR(VLOOKUP(L132,ТМ[],2,FALSE),0)</f>
        <v>0</v>
      </c>
      <c r="N132" s="10"/>
      <c r="O132" s="47"/>
      <c r="P132" s="51"/>
      <c r="Q132" s="54"/>
      <c r="R132" s="54"/>
      <c r="S132" s="49"/>
      <c r="T132" s="12">
        <f t="shared" si="13"/>
        <v>1</v>
      </c>
      <c r="U132" s="13" t="str">
        <f t="shared" si="14"/>
        <v xml:space="preserve"> </v>
      </c>
      <c r="V132" s="14" t="str">
        <f t="shared" si="12"/>
        <v xml:space="preserve"> </v>
      </c>
      <c r="W132" s="15">
        <f t="shared" ref="W132:W195" si="15">SUM(K132,T132*2)</f>
        <v>2</v>
      </c>
      <c r="X132" s="12">
        <f t="shared" ref="X132:X195" si="16">IF(N132="Лист/Плита",H132,ROUNDUP(SUM(((H132*W132)/1000),(((H132*W132)/1000)*0.1),((H132*5)/1000)),1))</f>
        <v>0</v>
      </c>
      <c r="Y132" s="12" t="str">
        <f>IF(N132:N253="Лист/Плита","шт.","м.")</f>
        <v>м.</v>
      </c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</row>
    <row r="133" spans="1:48" ht="23.25" x14ac:dyDescent="0.35">
      <c r="A133" s="79">
        <v>130</v>
      </c>
      <c r="B133" s="65"/>
      <c r="C133" s="65"/>
      <c r="D133" s="66"/>
      <c r="E133" s="65"/>
      <c r="F133" s="65"/>
      <c r="G133" s="65"/>
      <c r="H133" s="67">
        <f t="shared" ref="H133:H196" si="17">PRODUCT(D133,G133)</f>
        <v>0</v>
      </c>
      <c r="I133" s="68"/>
      <c r="J133" s="69" t="str">
        <f t="shared" ref="J133:J196" si="18">IF(N133="Лист/Плита","х"," ")</f>
        <v xml:space="preserve"> </v>
      </c>
      <c r="K133" s="70"/>
      <c r="L133" s="65"/>
      <c r="M133" s="8">
        <f>IFERROR(VLOOKUP(L133,ТМ[],2,FALSE),0)</f>
        <v>0</v>
      </c>
      <c r="N133" s="71"/>
      <c r="O133" s="72"/>
      <c r="P133" s="73"/>
      <c r="Q133" s="74"/>
      <c r="R133" s="74"/>
      <c r="S133" s="75"/>
      <c r="T133" s="67">
        <f t="shared" si="13"/>
        <v>1</v>
      </c>
      <c r="U133" s="76" t="str">
        <f t="shared" si="14"/>
        <v xml:space="preserve"> </v>
      </c>
      <c r="V133" s="69" t="str">
        <f t="shared" ref="V133:V196" si="19">IF(N133="Лист/Плита","х"," ")</f>
        <v xml:space="preserve"> </v>
      </c>
      <c r="W133" s="70">
        <f t="shared" si="15"/>
        <v>2</v>
      </c>
      <c r="X133" s="67">
        <f t="shared" si="16"/>
        <v>0</v>
      </c>
      <c r="Y133" s="67" t="str">
        <f>IF(N133:N253="Лист/Плита","шт.","м.")</f>
        <v>м.</v>
      </c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</row>
    <row r="134" spans="1:48" ht="23.25" x14ac:dyDescent="0.35">
      <c r="A134" s="79">
        <v>131</v>
      </c>
      <c r="B134" s="8"/>
      <c r="C134" s="8"/>
      <c r="D134" s="9"/>
      <c r="E134" s="8"/>
      <c r="F134" s="8"/>
      <c r="G134" s="8"/>
      <c r="H134" s="12">
        <f t="shared" si="17"/>
        <v>0</v>
      </c>
      <c r="I134" s="56"/>
      <c r="J134" s="14" t="str">
        <f t="shared" si="18"/>
        <v xml:space="preserve"> </v>
      </c>
      <c r="K134" s="15"/>
      <c r="L134" s="8"/>
      <c r="M134" s="8">
        <f>IFERROR(VLOOKUP(L134,ТМ[],2,FALSE),0)</f>
        <v>0</v>
      </c>
      <c r="N134" s="10"/>
      <c r="O134" s="47"/>
      <c r="P134" s="51"/>
      <c r="Q134" s="54"/>
      <c r="R134" s="54"/>
      <c r="S134" s="49"/>
      <c r="T134" s="12">
        <f t="shared" si="13"/>
        <v>1</v>
      </c>
      <c r="U134" s="13" t="str">
        <f t="shared" si="14"/>
        <v xml:space="preserve"> </v>
      </c>
      <c r="V134" s="14" t="str">
        <f t="shared" si="19"/>
        <v xml:space="preserve"> </v>
      </c>
      <c r="W134" s="15">
        <f t="shared" si="15"/>
        <v>2</v>
      </c>
      <c r="X134" s="12">
        <f t="shared" si="16"/>
        <v>0</v>
      </c>
      <c r="Y134" s="12" t="str">
        <f>IF(N134:N253="Лист/Плита","шт.","м.")</f>
        <v>м.</v>
      </c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</row>
    <row r="135" spans="1:48" ht="23.25" x14ac:dyDescent="0.35">
      <c r="A135" s="79">
        <v>132</v>
      </c>
      <c r="B135" s="65"/>
      <c r="C135" s="65"/>
      <c r="D135" s="66"/>
      <c r="E135" s="65"/>
      <c r="F135" s="65"/>
      <c r="G135" s="65"/>
      <c r="H135" s="67">
        <f t="shared" si="17"/>
        <v>0</v>
      </c>
      <c r="I135" s="68"/>
      <c r="J135" s="69" t="str">
        <f t="shared" si="18"/>
        <v xml:space="preserve"> </v>
      </c>
      <c r="K135" s="70"/>
      <c r="L135" s="65"/>
      <c r="M135" s="8">
        <f>IFERROR(VLOOKUP(L135,ТМ[],2,FALSE),0)</f>
        <v>0</v>
      </c>
      <c r="N135" s="71"/>
      <c r="O135" s="72"/>
      <c r="P135" s="73"/>
      <c r="Q135" s="74"/>
      <c r="R135" s="74"/>
      <c r="S135" s="75"/>
      <c r="T135" s="67">
        <f t="shared" si="13"/>
        <v>1</v>
      </c>
      <c r="U135" s="76" t="str">
        <f t="shared" si="14"/>
        <v xml:space="preserve"> </v>
      </c>
      <c r="V135" s="69" t="str">
        <f t="shared" si="19"/>
        <v xml:space="preserve"> </v>
      </c>
      <c r="W135" s="70">
        <f t="shared" si="15"/>
        <v>2</v>
      </c>
      <c r="X135" s="67">
        <f t="shared" si="16"/>
        <v>0</v>
      </c>
      <c r="Y135" s="67" t="str">
        <f>IF(N135:N253="Лист/Плита","шт.","м.")</f>
        <v>м.</v>
      </c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</row>
    <row r="136" spans="1:48" ht="23.25" x14ac:dyDescent="0.35">
      <c r="A136" s="79">
        <v>133</v>
      </c>
      <c r="B136" s="8"/>
      <c r="C136" s="8"/>
      <c r="D136" s="9"/>
      <c r="E136" s="8"/>
      <c r="F136" s="8"/>
      <c r="G136" s="8"/>
      <c r="H136" s="12">
        <f t="shared" si="17"/>
        <v>0</v>
      </c>
      <c r="I136" s="56"/>
      <c r="J136" s="14" t="str">
        <f t="shared" si="18"/>
        <v xml:space="preserve"> </v>
      </c>
      <c r="K136" s="15"/>
      <c r="L136" s="8"/>
      <c r="M136" s="8">
        <f>IFERROR(VLOOKUP(L136,ТМ[],2,FALSE),0)</f>
        <v>0</v>
      </c>
      <c r="N136" s="10"/>
      <c r="O136" s="47"/>
      <c r="P136" s="51"/>
      <c r="Q136" s="54"/>
      <c r="R136" s="54"/>
      <c r="S136" s="49"/>
      <c r="T136" s="12">
        <f t="shared" ref="T136:T199" si="20">IF(OR(N136="Балка/Двутавр",N136="Швеллер"),(_xlfn.IFS(O136*10&lt;=20,1,O136*10&lt;=75,1.5,O136*10&lt;=150,2,O136*10&gt;150,2.5)),(_xlfn.IFS(O136&lt;=20,1,O136&lt;=75,1.5,O136&lt;=150,2,O136&gt;150,2.5)))</f>
        <v>1</v>
      </c>
      <c r="U136" s="13" t="str">
        <f t="shared" si="14"/>
        <v xml:space="preserve"> </v>
      </c>
      <c r="V136" s="14" t="str">
        <f t="shared" si="19"/>
        <v xml:space="preserve"> </v>
      </c>
      <c r="W136" s="15">
        <f t="shared" si="15"/>
        <v>2</v>
      </c>
      <c r="X136" s="12">
        <f t="shared" si="16"/>
        <v>0</v>
      </c>
      <c r="Y136" s="12" t="str">
        <f>IF(N136:N253="Лист/Плита","шт.","м.")</f>
        <v>м.</v>
      </c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</row>
    <row r="137" spans="1:48" ht="23.25" x14ac:dyDescent="0.35">
      <c r="A137" s="79">
        <v>134</v>
      </c>
      <c r="B137" s="65"/>
      <c r="C137" s="65"/>
      <c r="D137" s="66"/>
      <c r="E137" s="65"/>
      <c r="F137" s="65"/>
      <c r="G137" s="65"/>
      <c r="H137" s="67">
        <f t="shared" si="17"/>
        <v>0</v>
      </c>
      <c r="I137" s="68"/>
      <c r="J137" s="69" t="str">
        <f t="shared" si="18"/>
        <v xml:space="preserve"> </v>
      </c>
      <c r="K137" s="70"/>
      <c r="L137" s="65"/>
      <c r="M137" s="8">
        <f>IFERROR(VLOOKUP(L137,ТМ[],2,FALSE),0)</f>
        <v>0</v>
      </c>
      <c r="N137" s="71"/>
      <c r="O137" s="72"/>
      <c r="P137" s="73"/>
      <c r="Q137" s="74"/>
      <c r="R137" s="74"/>
      <c r="S137" s="75"/>
      <c r="T137" s="67">
        <f t="shared" si="20"/>
        <v>1</v>
      </c>
      <c r="U137" s="76" t="str">
        <f t="shared" ref="U137:U200" si="21">IF(N137="Лист/Плита",(SUM(I137,T137*2))," ")</f>
        <v xml:space="preserve"> </v>
      </c>
      <c r="V137" s="69" t="str">
        <f t="shared" si="19"/>
        <v xml:space="preserve"> </v>
      </c>
      <c r="W137" s="70">
        <f t="shared" si="15"/>
        <v>2</v>
      </c>
      <c r="X137" s="67">
        <f t="shared" si="16"/>
        <v>0</v>
      </c>
      <c r="Y137" s="67" t="str">
        <f>IF(N137:N253="Лист/Плита","шт.","м.")</f>
        <v>м.</v>
      </c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</row>
    <row r="138" spans="1:48" ht="23.25" x14ac:dyDescent="0.35">
      <c r="A138" s="79">
        <v>135</v>
      </c>
      <c r="B138" s="8"/>
      <c r="C138" s="8"/>
      <c r="D138" s="9"/>
      <c r="E138" s="8"/>
      <c r="F138" s="8"/>
      <c r="G138" s="8"/>
      <c r="H138" s="12">
        <f t="shared" si="17"/>
        <v>0</v>
      </c>
      <c r="I138" s="56"/>
      <c r="J138" s="14" t="str">
        <f t="shared" si="18"/>
        <v xml:space="preserve"> </v>
      </c>
      <c r="K138" s="15"/>
      <c r="L138" s="8"/>
      <c r="M138" s="8">
        <f>IFERROR(VLOOKUP(L138,ТМ[],2,FALSE),0)</f>
        <v>0</v>
      </c>
      <c r="N138" s="10"/>
      <c r="O138" s="47"/>
      <c r="P138" s="51"/>
      <c r="Q138" s="54"/>
      <c r="R138" s="54"/>
      <c r="S138" s="49"/>
      <c r="T138" s="12">
        <f t="shared" si="20"/>
        <v>1</v>
      </c>
      <c r="U138" s="13" t="str">
        <f t="shared" si="21"/>
        <v xml:space="preserve"> </v>
      </c>
      <c r="V138" s="14" t="str">
        <f t="shared" si="19"/>
        <v xml:space="preserve"> </v>
      </c>
      <c r="W138" s="15">
        <f t="shared" si="15"/>
        <v>2</v>
      </c>
      <c r="X138" s="12">
        <f t="shared" si="16"/>
        <v>0</v>
      </c>
      <c r="Y138" s="12" t="str">
        <f>IF(N138:N253="Лист/Плита","шт.","м.")</f>
        <v>м.</v>
      </c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</row>
    <row r="139" spans="1:48" ht="23.25" x14ac:dyDescent="0.35">
      <c r="A139" s="79">
        <v>136</v>
      </c>
      <c r="B139" s="65"/>
      <c r="C139" s="65"/>
      <c r="D139" s="66"/>
      <c r="E139" s="65"/>
      <c r="F139" s="65"/>
      <c r="G139" s="65"/>
      <c r="H139" s="67">
        <f t="shared" si="17"/>
        <v>0</v>
      </c>
      <c r="I139" s="68"/>
      <c r="J139" s="69" t="str">
        <f t="shared" si="18"/>
        <v xml:space="preserve"> </v>
      </c>
      <c r="K139" s="70"/>
      <c r="L139" s="65"/>
      <c r="M139" s="8">
        <f>IFERROR(VLOOKUP(L139,ТМ[],2,FALSE),0)</f>
        <v>0</v>
      </c>
      <c r="N139" s="71"/>
      <c r="O139" s="72"/>
      <c r="P139" s="73"/>
      <c r="Q139" s="74"/>
      <c r="R139" s="74"/>
      <c r="S139" s="75"/>
      <c r="T139" s="67">
        <f t="shared" si="20"/>
        <v>1</v>
      </c>
      <c r="U139" s="76" t="str">
        <f t="shared" si="21"/>
        <v xml:space="preserve"> </v>
      </c>
      <c r="V139" s="69" t="str">
        <f t="shared" si="19"/>
        <v xml:space="preserve"> </v>
      </c>
      <c r="W139" s="70">
        <f t="shared" si="15"/>
        <v>2</v>
      </c>
      <c r="X139" s="67">
        <f t="shared" si="16"/>
        <v>0</v>
      </c>
      <c r="Y139" s="67" t="str">
        <f>IF(N139:N253="Лист/Плита","шт.","м.")</f>
        <v>м.</v>
      </c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</row>
    <row r="140" spans="1:48" ht="23.25" x14ac:dyDescent="0.35">
      <c r="A140" s="79">
        <v>137</v>
      </c>
      <c r="B140" s="8"/>
      <c r="C140" s="8"/>
      <c r="D140" s="9"/>
      <c r="E140" s="8"/>
      <c r="F140" s="8"/>
      <c r="G140" s="8"/>
      <c r="H140" s="12">
        <f t="shared" si="17"/>
        <v>0</v>
      </c>
      <c r="I140" s="56"/>
      <c r="J140" s="14" t="str">
        <f t="shared" si="18"/>
        <v xml:space="preserve"> </v>
      </c>
      <c r="K140" s="15"/>
      <c r="L140" s="8"/>
      <c r="M140" s="8">
        <f>IFERROR(VLOOKUP(L140,ТМ[],2,FALSE),0)</f>
        <v>0</v>
      </c>
      <c r="N140" s="10"/>
      <c r="O140" s="47"/>
      <c r="P140" s="51"/>
      <c r="Q140" s="54"/>
      <c r="R140" s="54"/>
      <c r="S140" s="49"/>
      <c r="T140" s="12">
        <f t="shared" si="20"/>
        <v>1</v>
      </c>
      <c r="U140" s="13" t="str">
        <f t="shared" si="21"/>
        <v xml:space="preserve"> </v>
      </c>
      <c r="V140" s="14" t="str">
        <f t="shared" si="19"/>
        <v xml:space="preserve"> </v>
      </c>
      <c r="W140" s="15">
        <f t="shared" si="15"/>
        <v>2</v>
      </c>
      <c r="X140" s="12">
        <f t="shared" si="16"/>
        <v>0</v>
      </c>
      <c r="Y140" s="12" t="str">
        <f>IF(N140:N253="Лист/Плита","шт.","м.")</f>
        <v>м.</v>
      </c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</row>
    <row r="141" spans="1:48" ht="23.25" x14ac:dyDescent="0.35">
      <c r="A141" s="79">
        <v>138</v>
      </c>
      <c r="B141" s="65"/>
      <c r="C141" s="65"/>
      <c r="D141" s="66"/>
      <c r="E141" s="65"/>
      <c r="F141" s="65"/>
      <c r="G141" s="65"/>
      <c r="H141" s="67">
        <f t="shared" si="17"/>
        <v>0</v>
      </c>
      <c r="I141" s="68"/>
      <c r="J141" s="69" t="str">
        <f t="shared" si="18"/>
        <v xml:space="preserve"> </v>
      </c>
      <c r="K141" s="70"/>
      <c r="L141" s="65"/>
      <c r="M141" s="8">
        <f>IFERROR(VLOOKUP(L141,ТМ[],2,FALSE),0)</f>
        <v>0</v>
      </c>
      <c r="N141" s="71"/>
      <c r="O141" s="72"/>
      <c r="P141" s="73"/>
      <c r="Q141" s="74"/>
      <c r="R141" s="74"/>
      <c r="S141" s="75"/>
      <c r="T141" s="67">
        <f t="shared" si="20"/>
        <v>1</v>
      </c>
      <c r="U141" s="76" t="str">
        <f t="shared" si="21"/>
        <v xml:space="preserve"> </v>
      </c>
      <c r="V141" s="69" t="str">
        <f t="shared" si="19"/>
        <v xml:space="preserve"> </v>
      </c>
      <c r="W141" s="70">
        <f t="shared" si="15"/>
        <v>2</v>
      </c>
      <c r="X141" s="67">
        <f t="shared" si="16"/>
        <v>0</v>
      </c>
      <c r="Y141" s="67" t="str">
        <f>IF(N141:N253="Лист/Плита","шт.","м.")</f>
        <v>м.</v>
      </c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</row>
    <row r="142" spans="1:48" ht="23.25" x14ac:dyDescent="0.35">
      <c r="A142" s="79">
        <v>139</v>
      </c>
      <c r="B142" s="8"/>
      <c r="C142" s="8"/>
      <c r="D142" s="9"/>
      <c r="E142" s="8"/>
      <c r="F142" s="8"/>
      <c r="G142" s="8"/>
      <c r="H142" s="12">
        <f t="shared" si="17"/>
        <v>0</v>
      </c>
      <c r="I142" s="56"/>
      <c r="J142" s="14" t="str">
        <f t="shared" si="18"/>
        <v xml:space="preserve"> </v>
      </c>
      <c r="K142" s="15"/>
      <c r="L142" s="8"/>
      <c r="M142" s="8">
        <f>IFERROR(VLOOKUP(L142,ТМ[],2,FALSE),0)</f>
        <v>0</v>
      </c>
      <c r="N142" s="10"/>
      <c r="O142" s="47"/>
      <c r="P142" s="51"/>
      <c r="Q142" s="54"/>
      <c r="R142" s="54"/>
      <c r="S142" s="49"/>
      <c r="T142" s="12">
        <f t="shared" si="20"/>
        <v>1</v>
      </c>
      <c r="U142" s="13" t="str">
        <f t="shared" si="21"/>
        <v xml:space="preserve"> </v>
      </c>
      <c r="V142" s="14" t="str">
        <f t="shared" si="19"/>
        <v xml:space="preserve"> </v>
      </c>
      <c r="W142" s="15">
        <f t="shared" si="15"/>
        <v>2</v>
      </c>
      <c r="X142" s="12">
        <f t="shared" si="16"/>
        <v>0</v>
      </c>
      <c r="Y142" s="12" t="str">
        <f>IF(N142:N253="Лист/Плита","шт.","м.")</f>
        <v>м.</v>
      </c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</row>
    <row r="143" spans="1:48" ht="23.25" x14ac:dyDescent="0.35">
      <c r="A143" s="79">
        <v>140</v>
      </c>
      <c r="B143" s="65"/>
      <c r="C143" s="65"/>
      <c r="D143" s="66"/>
      <c r="E143" s="65"/>
      <c r="F143" s="65"/>
      <c r="G143" s="65"/>
      <c r="H143" s="67">
        <f t="shared" si="17"/>
        <v>0</v>
      </c>
      <c r="I143" s="68"/>
      <c r="J143" s="69" t="str">
        <f t="shared" si="18"/>
        <v xml:space="preserve"> </v>
      </c>
      <c r="K143" s="70"/>
      <c r="L143" s="65"/>
      <c r="M143" s="8">
        <f>IFERROR(VLOOKUP(L143,ТМ[],2,FALSE),0)</f>
        <v>0</v>
      </c>
      <c r="N143" s="71"/>
      <c r="O143" s="72"/>
      <c r="P143" s="73"/>
      <c r="Q143" s="74"/>
      <c r="R143" s="74"/>
      <c r="S143" s="75"/>
      <c r="T143" s="67">
        <f t="shared" si="20"/>
        <v>1</v>
      </c>
      <c r="U143" s="76" t="str">
        <f t="shared" si="21"/>
        <v xml:space="preserve"> </v>
      </c>
      <c r="V143" s="69" t="str">
        <f t="shared" si="19"/>
        <v xml:space="preserve"> </v>
      </c>
      <c r="W143" s="70">
        <f t="shared" si="15"/>
        <v>2</v>
      </c>
      <c r="X143" s="67">
        <f t="shared" si="16"/>
        <v>0</v>
      </c>
      <c r="Y143" s="67" t="str">
        <f>IF(N143:N253="Лист/Плита","шт.","м.")</f>
        <v>м.</v>
      </c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</row>
    <row r="144" spans="1:48" ht="23.25" x14ac:dyDescent="0.35">
      <c r="A144" s="79">
        <v>141</v>
      </c>
      <c r="B144" s="8"/>
      <c r="C144" s="8"/>
      <c r="D144" s="9"/>
      <c r="E144" s="8"/>
      <c r="F144" s="8"/>
      <c r="G144" s="8"/>
      <c r="H144" s="12">
        <f t="shared" si="17"/>
        <v>0</v>
      </c>
      <c r="I144" s="56"/>
      <c r="J144" s="14" t="str">
        <f t="shared" si="18"/>
        <v xml:space="preserve"> </v>
      </c>
      <c r="K144" s="15"/>
      <c r="L144" s="8"/>
      <c r="M144" s="8">
        <f>IFERROR(VLOOKUP(L144,ТМ[],2,FALSE),0)</f>
        <v>0</v>
      </c>
      <c r="N144" s="10"/>
      <c r="O144" s="47"/>
      <c r="P144" s="51"/>
      <c r="Q144" s="54"/>
      <c r="R144" s="54"/>
      <c r="S144" s="49"/>
      <c r="T144" s="12">
        <f t="shared" si="20"/>
        <v>1</v>
      </c>
      <c r="U144" s="13" t="str">
        <f t="shared" si="21"/>
        <v xml:space="preserve"> </v>
      </c>
      <c r="V144" s="14" t="str">
        <f t="shared" si="19"/>
        <v xml:space="preserve"> </v>
      </c>
      <c r="W144" s="15">
        <f t="shared" si="15"/>
        <v>2</v>
      </c>
      <c r="X144" s="12">
        <f t="shared" si="16"/>
        <v>0</v>
      </c>
      <c r="Y144" s="12" t="str">
        <f>IF(N144:N253="Лист/Плита","шт.","м.")</f>
        <v>м.</v>
      </c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</row>
    <row r="145" spans="1:48" ht="23.25" x14ac:dyDescent="0.35">
      <c r="A145" s="79">
        <v>142</v>
      </c>
      <c r="B145" s="65"/>
      <c r="C145" s="65"/>
      <c r="D145" s="66"/>
      <c r="E145" s="65"/>
      <c r="F145" s="65"/>
      <c r="G145" s="65"/>
      <c r="H145" s="67">
        <f t="shared" si="17"/>
        <v>0</v>
      </c>
      <c r="I145" s="68"/>
      <c r="J145" s="69" t="str">
        <f t="shared" si="18"/>
        <v xml:space="preserve"> </v>
      </c>
      <c r="K145" s="70"/>
      <c r="L145" s="65"/>
      <c r="M145" s="8">
        <f>IFERROR(VLOOKUP(L145,ТМ[],2,FALSE),0)</f>
        <v>0</v>
      </c>
      <c r="N145" s="71"/>
      <c r="O145" s="72"/>
      <c r="P145" s="73"/>
      <c r="Q145" s="74"/>
      <c r="R145" s="74"/>
      <c r="S145" s="75"/>
      <c r="T145" s="67">
        <f t="shared" si="20"/>
        <v>1</v>
      </c>
      <c r="U145" s="76" t="str">
        <f t="shared" si="21"/>
        <v xml:space="preserve"> </v>
      </c>
      <c r="V145" s="69" t="str">
        <f t="shared" si="19"/>
        <v xml:space="preserve"> </v>
      </c>
      <c r="W145" s="70">
        <f t="shared" si="15"/>
        <v>2</v>
      </c>
      <c r="X145" s="67">
        <f t="shared" si="16"/>
        <v>0</v>
      </c>
      <c r="Y145" s="67" t="str">
        <f>IF(N145:N253="Лист/Плита","шт.","м.")</f>
        <v>м.</v>
      </c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</row>
    <row r="146" spans="1:48" ht="23.25" x14ac:dyDescent="0.35">
      <c r="A146" s="79">
        <v>143</v>
      </c>
      <c r="B146" s="8"/>
      <c r="C146" s="8"/>
      <c r="D146" s="9"/>
      <c r="E146" s="8"/>
      <c r="F146" s="8"/>
      <c r="G146" s="8"/>
      <c r="H146" s="12">
        <f t="shared" si="17"/>
        <v>0</v>
      </c>
      <c r="I146" s="56"/>
      <c r="J146" s="14" t="str">
        <f t="shared" si="18"/>
        <v xml:space="preserve"> </v>
      </c>
      <c r="K146" s="15"/>
      <c r="L146" s="8"/>
      <c r="M146" s="8">
        <f>IFERROR(VLOOKUP(L146,ТМ[],2,FALSE),0)</f>
        <v>0</v>
      </c>
      <c r="N146" s="10"/>
      <c r="O146" s="47"/>
      <c r="P146" s="51"/>
      <c r="Q146" s="54"/>
      <c r="R146" s="54"/>
      <c r="S146" s="49"/>
      <c r="T146" s="12">
        <f t="shared" si="20"/>
        <v>1</v>
      </c>
      <c r="U146" s="13" t="str">
        <f t="shared" si="21"/>
        <v xml:space="preserve"> </v>
      </c>
      <c r="V146" s="14" t="str">
        <f t="shared" si="19"/>
        <v xml:space="preserve"> </v>
      </c>
      <c r="W146" s="15">
        <f t="shared" si="15"/>
        <v>2</v>
      </c>
      <c r="X146" s="12">
        <f t="shared" si="16"/>
        <v>0</v>
      </c>
      <c r="Y146" s="12" t="str">
        <f>IF(N146:N253="Лист/Плита","шт.","м.")</f>
        <v>м.</v>
      </c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</row>
    <row r="147" spans="1:48" ht="23.25" x14ac:dyDescent="0.35">
      <c r="A147" s="79">
        <v>144</v>
      </c>
      <c r="B147" s="65"/>
      <c r="C147" s="65"/>
      <c r="D147" s="66"/>
      <c r="E147" s="65"/>
      <c r="F147" s="65"/>
      <c r="G147" s="65"/>
      <c r="H147" s="67">
        <f t="shared" si="17"/>
        <v>0</v>
      </c>
      <c r="I147" s="68"/>
      <c r="J147" s="69" t="str">
        <f t="shared" si="18"/>
        <v xml:space="preserve"> </v>
      </c>
      <c r="K147" s="70"/>
      <c r="L147" s="65"/>
      <c r="M147" s="8">
        <f>IFERROR(VLOOKUP(L147,ТМ[],2,FALSE),0)</f>
        <v>0</v>
      </c>
      <c r="N147" s="71"/>
      <c r="O147" s="72"/>
      <c r="P147" s="73"/>
      <c r="Q147" s="74"/>
      <c r="R147" s="74"/>
      <c r="S147" s="75"/>
      <c r="T147" s="67">
        <f t="shared" si="20"/>
        <v>1</v>
      </c>
      <c r="U147" s="76" t="str">
        <f t="shared" si="21"/>
        <v xml:space="preserve"> </v>
      </c>
      <c r="V147" s="69" t="str">
        <f t="shared" si="19"/>
        <v xml:space="preserve"> </v>
      </c>
      <c r="W147" s="70">
        <f t="shared" si="15"/>
        <v>2</v>
      </c>
      <c r="X147" s="67">
        <f t="shared" si="16"/>
        <v>0</v>
      </c>
      <c r="Y147" s="67" t="str">
        <f>IF(N147:N253="Лист/Плита","шт.","м.")</f>
        <v>м.</v>
      </c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</row>
    <row r="148" spans="1:48" ht="23.25" x14ac:dyDescent="0.35">
      <c r="A148" s="79">
        <v>145</v>
      </c>
      <c r="B148" s="8"/>
      <c r="C148" s="8"/>
      <c r="D148" s="9"/>
      <c r="E148" s="8"/>
      <c r="F148" s="8"/>
      <c r="G148" s="8"/>
      <c r="H148" s="12">
        <f t="shared" si="17"/>
        <v>0</v>
      </c>
      <c r="I148" s="56"/>
      <c r="J148" s="14" t="str">
        <f t="shared" si="18"/>
        <v xml:space="preserve"> </v>
      </c>
      <c r="K148" s="15"/>
      <c r="L148" s="8"/>
      <c r="M148" s="8">
        <f>IFERROR(VLOOKUP(L148,ТМ[],2,FALSE),0)</f>
        <v>0</v>
      </c>
      <c r="N148" s="10"/>
      <c r="O148" s="47"/>
      <c r="P148" s="51"/>
      <c r="Q148" s="54"/>
      <c r="R148" s="54"/>
      <c r="S148" s="49"/>
      <c r="T148" s="12">
        <f t="shared" si="20"/>
        <v>1</v>
      </c>
      <c r="U148" s="13" t="str">
        <f t="shared" si="21"/>
        <v xml:space="preserve"> </v>
      </c>
      <c r="V148" s="14" t="str">
        <f t="shared" si="19"/>
        <v xml:space="preserve"> </v>
      </c>
      <c r="W148" s="15">
        <f t="shared" si="15"/>
        <v>2</v>
      </c>
      <c r="X148" s="12">
        <f t="shared" si="16"/>
        <v>0</v>
      </c>
      <c r="Y148" s="12" t="str">
        <f>IF(N148:N253="Лист/Плита","шт.","м.")</f>
        <v>м.</v>
      </c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</row>
    <row r="149" spans="1:48" ht="23.25" x14ac:dyDescent="0.35">
      <c r="A149" s="79">
        <v>146</v>
      </c>
      <c r="B149" s="65"/>
      <c r="C149" s="65"/>
      <c r="D149" s="66"/>
      <c r="E149" s="65"/>
      <c r="F149" s="65"/>
      <c r="G149" s="65"/>
      <c r="H149" s="67">
        <f t="shared" si="17"/>
        <v>0</v>
      </c>
      <c r="I149" s="68"/>
      <c r="J149" s="69" t="str">
        <f t="shared" si="18"/>
        <v xml:space="preserve"> </v>
      </c>
      <c r="K149" s="70"/>
      <c r="L149" s="65"/>
      <c r="M149" s="8">
        <f>IFERROR(VLOOKUP(L149,ТМ[],2,FALSE),0)</f>
        <v>0</v>
      </c>
      <c r="N149" s="71"/>
      <c r="O149" s="72"/>
      <c r="P149" s="73"/>
      <c r="Q149" s="74"/>
      <c r="R149" s="74"/>
      <c r="S149" s="75"/>
      <c r="T149" s="67">
        <f t="shared" si="20"/>
        <v>1</v>
      </c>
      <c r="U149" s="76" t="str">
        <f t="shared" si="21"/>
        <v xml:space="preserve"> </v>
      </c>
      <c r="V149" s="69" t="str">
        <f t="shared" si="19"/>
        <v xml:space="preserve"> </v>
      </c>
      <c r="W149" s="70">
        <f t="shared" si="15"/>
        <v>2</v>
      </c>
      <c r="X149" s="67">
        <f t="shared" si="16"/>
        <v>0</v>
      </c>
      <c r="Y149" s="67" t="str">
        <f>IF(N149:N253="Лист/Плита","шт.","м.")</f>
        <v>м.</v>
      </c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</row>
    <row r="150" spans="1:48" ht="23.25" x14ac:dyDescent="0.35">
      <c r="A150" s="79">
        <v>147</v>
      </c>
      <c r="B150" s="8"/>
      <c r="C150" s="8"/>
      <c r="D150" s="9"/>
      <c r="E150" s="8"/>
      <c r="F150" s="8"/>
      <c r="G150" s="8"/>
      <c r="H150" s="12">
        <f t="shared" si="17"/>
        <v>0</v>
      </c>
      <c r="I150" s="56"/>
      <c r="J150" s="14" t="str">
        <f t="shared" si="18"/>
        <v xml:space="preserve"> </v>
      </c>
      <c r="K150" s="15"/>
      <c r="L150" s="8"/>
      <c r="M150" s="8">
        <f>IFERROR(VLOOKUP(L150,ТМ[],2,FALSE),0)</f>
        <v>0</v>
      </c>
      <c r="N150" s="10"/>
      <c r="O150" s="47"/>
      <c r="P150" s="51"/>
      <c r="Q150" s="54"/>
      <c r="R150" s="54"/>
      <c r="S150" s="49"/>
      <c r="T150" s="12">
        <f t="shared" si="20"/>
        <v>1</v>
      </c>
      <c r="U150" s="13" t="str">
        <f t="shared" si="21"/>
        <v xml:space="preserve"> </v>
      </c>
      <c r="V150" s="14" t="str">
        <f t="shared" si="19"/>
        <v xml:space="preserve"> </v>
      </c>
      <c r="W150" s="15">
        <f t="shared" si="15"/>
        <v>2</v>
      </c>
      <c r="X150" s="12">
        <f t="shared" si="16"/>
        <v>0</v>
      </c>
      <c r="Y150" s="12" t="str">
        <f>IF(N150:N253="Лист/Плита","шт.","м.")</f>
        <v>м.</v>
      </c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</row>
    <row r="151" spans="1:48" ht="23.25" x14ac:dyDescent="0.35">
      <c r="A151" s="79">
        <v>148</v>
      </c>
      <c r="B151" s="65"/>
      <c r="C151" s="65"/>
      <c r="D151" s="66"/>
      <c r="E151" s="65"/>
      <c r="F151" s="65"/>
      <c r="G151" s="65"/>
      <c r="H151" s="67">
        <f t="shared" si="17"/>
        <v>0</v>
      </c>
      <c r="I151" s="68"/>
      <c r="J151" s="69" t="str">
        <f t="shared" si="18"/>
        <v xml:space="preserve"> </v>
      </c>
      <c r="K151" s="70"/>
      <c r="L151" s="65"/>
      <c r="M151" s="8">
        <f>IFERROR(VLOOKUP(L151,ТМ[],2,FALSE),0)</f>
        <v>0</v>
      </c>
      <c r="N151" s="71"/>
      <c r="O151" s="72"/>
      <c r="P151" s="73"/>
      <c r="Q151" s="74"/>
      <c r="R151" s="74"/>
      <c r="S151" s="75"/>
      <c r="T151" s="67">
        <f t="shared" si="20"/>
        <v>1</v>
      </c>
      <c r="U151" s="76" t="str">
        <f t="shared" si="21"/>
        <v xml:space="preserve"> </v>
      </c>
      <c r="V151" s="69" t="str">
        <f t="shared" si="19"/>
        <v xml:space="preserve"> </v>
      </c>
      <c r="W151" s="70">
        <f t="shared" si="15"/>
        <v>2</v>
      </c>
      <c r="X151" s="67">
        <f t="shared" si="16"/>
        <v>0</v>
      </c>
      <c r="Y151" s="67" t="str">
        <f>IF(N151:N253="Лист/Плита","шт.","м.")</f>
        <v>м.</v>
      </c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</row>
    <row r="152" spans="1:48" ht="23.25" x14ac:dyDescent="0.35">
      <c r="A152" s="79">
        <v>149</v>
      </c>
      <c r="B152" s="8"/>
      <c r="C152" s="8"/>
      <c r="D152" s="9"/>
      <c r="E152" s="8"/>
      <c r="F152" s="8"/>
      <c r="G152" s="8"/>
      <c r="H152" s="12">
        <f t="shared" si="17"/>
        <v>0</v>
      </c>
      <c r="I152" s="56"/>
      <c r="J152" s="14" t="str">
        <f t="shared" si="18"/>
        <v xml:space="preserve"> </v>
      </c>
      <c r="K152" s="15"/>
      <c r="L152" s="8"/>
      <c r="M152" s="8">
        <f>IFERROR(VLOOKUP(L152,ТМ[],2,FALSE),0)</f>
        <v>0</v>
      </c>
      <c r="N152" s="10"/>
      <c r="O152" s="47"/>
      <c r="P152" s="51"/>
      <c r="Q152" s="54"/>
      <c r="R152" s="54"/>
      <c r="S152" s="49"/>
      <c r="T152" s="12">
        <f t="shared" si="20"/>
        <v>1</v>
      </c>
      <c r="U152" s="13" t="str">
        <f t="shared" si="21"/>
        <v xml:space="preserve"> </v>
      </c>
      <c r="V152" s="14" t="str">
        <f t="shared" si="19"/>
        <v xml:space="preserve"> </v>
      </c>
      <c r="W152" s="15">
        <f t="shared" si="15"/>
        <v>2</v>
      </c>
      <c r="X152" s="12">
        <f t="shared" si="16"/>
        <v>0</v>
      </c>
      <c r="Y152" s="12" t="str">
        <f>IF(N152:N253="Лист/Плита","шт.","м.")</f>
        <v>м.</v>
      </c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</row>
    <row r="153" spans="1:48" ht="23.25" x14ac:dyDescent="0.35">
      <c r="A153" s="79">
        <v>150</v>
      </c>
      <c r="B153" s="65"/>
      <c r="C153" s="65"/>
      <c r="D153" s="66"/>
      <c r="E153" s="65"/>
      <c r="F153" s="65"/>
      <c r="G153" s="65"/>
      <c r="H153" s="67">
        <f t="shared" si="17"/>
        <v>0</v>
      </c>
      <c r="I153" s="68"/>
      <c r="J153" s="69" t="str">
        <f t="shared" si="18"/>
        <v xml:space="preserve"> </v>
      </c>
      <c r="K153" s="70"/>
      <c r="L153" s="65"/>
      <c r="M153" s="8">
        <f>IFERROR(VLOOKUP(L153,ТМ[],2,FALSE),0)</f>
        <v>0</v>
      </c>
      <c r="N153" s="71"/>
      <c r="O153" s="72"/>
      <c r="P153" s="73"/>
      <c r="Q153" s="74"/>
      <c r="R153" s="74"/>
      <c r="S153" s="75"/>
      <c r="T153" s="67">
        <f t="shared" si="20"/>
        <v>1</v>
      </c>
      <c r="U153" s="76" t="str">
        <f t="shared" si="21"/>
        <v xml:space="preserve"> </v>
      </c>
      <c r="V153" s="69" t="str">
        <f t="shared" si="19"/>
        <v xml:space="preserve"> </v>
      </c>
      <c r="W153" s="70">
        <f t="shared" si="15"/>
        <v>2</v>
      </c>
      <c r="X153" s="67">
        <f t="shared" si="16"/>
        <v>0</v>
      </c>
      <c r="Y153" s="67" t="str">
        <f>IF(N153:N253="Лист/Плита","шт.","м.")</f>
        <v>м.</v>
      </c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</row>
    <row r="154" spans="1:48" ht="23.25" x14ac:dyDescent="0.35">
      <c r="A154" s="79">
        <v>151</v>
      </c>
      <c r="B154" s="8"/>
      <c r="C154" s="8"/>
      <c r="D154" s="9"/>
      <c r="E154" s="8"/>
      <c r="F154" s="8"/>
      <c r="G154" s="8"/>
      <c r="H154" s="12">
        <f t="shared" si="17"/>
        <v>0</v>
      </c>
      <c r="I154" s="56"/>
      <c r="J154" s="14" t="str">
        <f t="shared" si="18"/>
        <v xml:space="preserve"> </v>
      </c>
      <c r="K154" s="15"/>
      <c r="L154" s="8"/>
      <c r="M154" s="8">
        <f>IFERROR(VLOOKUP(L154,ТМ[],2,FALSE),0)</f>
        <v>0</v>
      </c>
      <c r="N154" s="10"/>
      <c r="O154" s="47"/>
      <c r="P154" s="51"/>
      <c r="Q154" s="54"/>
      <c r="R154" s="54"/>
      <c r="S154" s="49"/>
      <c r="T154" s="12">
        <f t="shared" si="20"/>
        <v>1</v>
      </c>
      <c r="U154" s="13" t="str">
        <f t="shared" si="21"/>
        <v xml:space="preserve"> </v>
      </c>
      <c r="V154" s="14" t="str">
        <f t="shared" si="19"/>
        <v xml:space="preserve"> </v>
      </c>
      <c r="W154" s="15">
        <f t="shared" si="15"/>
        <v>2</v>
      </c>
      <c r="X154" s="12">
        <f t="shared" si="16"/>
        <v>0</v>
      </c>
      <c r="Y154" s="12" t="str">
        <f>IF(N154:N253="Лист/Плита","шт.","м.")</f>
        <v>м.</v>
      </c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</row>
    <row r="155" spans="1:48" ht="23.25" x14ac:dyDescent="0.35">
      <c r="A155" s="79">
        <v>152</v>
      </c>
      <c r="B155" s="65"/>
      <c r="C155" s="65"/>
      <c r="D155" s="66"/>
      <c r="E155" s="65"/>
      <c r="F155" s="65"/>
      <c r="G155" s="65"/>
      <c r="H155" s="67">
        <f t="shared" si="17"/>
        <v>0</v>
      </c>
      <c r="I155" s="68"/>
      <c r="J155" s="69" t="str">
        <f t="shared" si="18"/>
        <v xml:space="preserve"> </v>
      </c>
      <c r="K155" s="70"/>
      <c r="L155" s="65"/>
      <c r="M155" s="8">
        <f>IFERROR(VLOOKUP(L155,ТМ[],2,FALSE),0)</f>
        <v>0</v>
      </c>
      <c r="N155" s="71"/>
      <c r="O155" s="72"/>
      <c r="P155" s="73"/>
      <c r="Q155" s="74"/>
      <c r="R155" s="74"/>
      <c r="S155" s="75"/>
      <c r="T155" s="67">
        <f t="shared" si="20"/>
        <v>1</v>
      </c>
      <c r="U155" s="76" t="str">
        <f t="shared" si="21"/>
        <v xml:space="preserve"> </v>
      </c>
      <c r="V155" s="69" t="str">
        <f t="shared" si="19"/>
        <v xml:space="preserve"> </v>
      </c>
      <c r="W155" s="70">
        <f t="shared" si="15"/>
        <v>2</v>
      </c>
      <c r="X155" s="67">
        <f t="shared" si="16"/>
        <v>0</v>
      </c>
      <c r="Y155" s="67" t="str">
        <f>IF(N155:N253="Лист/Плита","шт.","м.")</f>
        <v>м.</v>
      </c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</row>
    <row r="156" spans="1:48" ht="23.25" x14ac:dyDescent="0.35">
      <c r="A156" s="79">
        <v>153</v>
      </c>
      <c r="B156" s="8"/>
      <c r="C156" s="8"/>
      <c r="D156" s="9"/>
      <c r="E156" s="8"/>
      <c r="F156" s="8"/>
      <c r="G156" s="8"/>
      <c r="H156" s="12">
        <f t="shared" si="17"/>
        <v>0</v>
      </c>
      <c r="I156" s="56"/>
      <c r="J156" s="14" t="str">
        <f t="shared" si="18"/>
        <v xml:space="preserve"> </v>
      </c>
      <c r="K156" s="15"/>
      <c r="L156" s="8"/>
      <c r="M156" s="8">
        <f>IFERROR(VLOOKUP(L156,ТМ[],2,FALSE),0)</f>
        <v>0</v>
      </c>
      <c r="N156" s="10"/>
      <c r="O156" s="47"/>
      <c r="P156" s="51"/>
      <c r="Q156" s="54"/>
      <c r="R156" s="54"/>
      <c r="S156" s="49"/>
      <c r="T156" s="12">
        <f t="shared" si="20"/>
        <v>1</v>
      </c>
      <c r="U156" s="13" t="str">
        <f t="shared" si="21"/>
        <v xml:space="preserve"> </v>
      </c>
      <c r="V156" s="14" t="str">
        <f t="shared" si="19"/>
        <v xml:space="preserve"> </v>
      </c>
      <c r="W156" s="15">
        <f t="shared" si="15"/>
        <v>2</v>
      </c>
      <c r="X156" s="12">
        <f t="shared" si="16"/>
        <v>0</v>
      </c>
      <c r="Y156" s="12" t="str">
        <f>IF(N156:N253="Лист/Плита","шт.","м.")</f>
        <v>м.</v>
      </c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</row>
    <row r="157" spans="1:48" ht="23.25" x14ac:dyDescent="0.35">
      <c r="A157" s="79">
        <v>154</v>
      </c>
      <c r="B157" s="65"/>
      <c r="C157" s="65"/>
      <c r="D157" s="66"/>
      <c r="E157" s="65"/>
      <c r="F157" s="65"/>
      <c r="G157" s="65"/>
      <c r="H157" s="67">
        <f t="shared" si="17"/>
        <v>0</v>
      </c>
      <c r="I157" s="68"/>
      <c r="J157" s="69" t="str">
        <f t="shared" si="18"/>
        <v xml:space="preserve"> </v>
      </c>
      <c r="K157" s="70"/>
      <c r="L157" s="65"/>
      <c r="M157" s="8">
        <f>IFERROR(VLOOKUP(L157,ТМ[],2,FALSE),0)</f>
        <v>0</v>
      </c>
      <c r="N157" s="71"/>
      <c r="O157" s="72"/>
      <c r="P157" s="73"/>
      <c r="Q157" s="74"/>
      <c r="R157" s="74"/>
      <c r="S157" s="75"/>
      <c r="T157" s="67">
        <f t="shared" si="20"/>
        <v>1</v>
      </c>
      <c r="U157" s="76" t="str">
        <f t="shared" si="21"/>
        <v xml:space="preserve"> </v>
      </c>
      <c r="V157" s="69" t="str">
        <f t="shared" si="19"/>
        <v xml:space="preserve"> </v>
      </c>
      <c r="W157" s="70">
        <f t="shared" si="15"/>
        <v>2</v>
      </c>
      <c r="X157" s="67">
        <f t="shared" si="16"/>
        <v>0</v>
      </c>
      <c r="Y157" s="67" t="str">
        <f>IF(N157:N253="Лист/Плита","шт.","м.")</f>
        <v>м.</v>
      </c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</row>
    <row r="158" spans="1:48" ht="23.25" x14ac:dyDescent="0.35">
      <c r="A158" s="79">
        <v>155</v>
      </c>
      <c r="B158" s="8"/>
      <c r="C158" s="8"/>
      <c r="D158" s="9"/>
      <c r="E158" s="8"/>
      <c r="F158" s="8"/>
      <c r="G158" s="8"/>
      <c r="H158" s="12">
        <f t="shared" si="17"/>
        <v>0</v>
      </c>
      <c r="I158" s="56"/>
      <c r="J158" s="14" t="str">
        <f t="shared" si="18"/>
        <v xml:space="preserve"> </v>
      </c>
      <c r="K158" s="15"/>
      <c r="L158" s="8"/>
      <c r="M158" s="8">
        <f>IFERROR(VLOOKUP(L158,ТМ[],2,FALSE),0)</f>
        <v>0</v>
      </c>
      <c r="N158" s="10"/>
      <c r="O158" s="47"/>
      <c r="P158" s="51"/>
      <c r="Q158" s="54"/>
      <c r="R158" s="54"/>
      <c r="S158" s="49"/>
      <c r="T158" s="12">
        <f t="shared" si="20"/>
        <v>1</v>
      </c>
      <c r="U158" s="13" t="str">
        <f t="shared" si="21"/>
        <v xml:space="preserve"> </v>
      </c>
      <c r="V158" s="14" t="str">
        <f t="shared" si="19"/>
        <v xml:space="preserve"> </v>
      </c>
      <c r="W158" s="15">
        <f t="shared" si="15"/>
        <v>2</v>
      </c>
      <c r="X158" s="12">
        <f t="shared" si="16"/>
        <v>0</v>
      </c>
      <c r="Y158" s="12" t="str">
        <f>IF(N158:N253="Лист/Плита","шт.","м.")</f>
        <v>м.</v>
      </c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</row>
    <row r="159" spans="1:48" ht="23.25" x14ac:dyDescent="0.35">
      <c r="A159" s="79">
        <v>156</v>
      </c>
      <c r="B159" s="65"/>
      <c r="C159" s="65"/>
      <c r="D159" s="66"/>
      <c r="E159" s="65"/>
      <c r="F159" s="65"/>
      <c r="G159" s="65"/>
      <c r="H159" s="67">
        <f t="shared" si="17"/>
        <v>0</v>
      </c>
      <c r="I159" s="68"/>
      <c r="J159" s="69" t="str">
        <f t="shared" si="18"/>
        <v xml:space="preserve"> </v>
      </c>
      <c r="K159" s="70"/>
      <c r="L159" s="65"/>
      <c r="M159" s="8">
        <f>IFERROR(VLOOKUP(L159,ТМ[],2,FALSE),0)</f>
        <v>0</v>
      </c>
      <c r="N159" s="71"/>
      <c r="O159" s="72"/>
      <c r="P159" s="73"/>
      <c r="Q159" s="74"/>
      <c r="R159" s="74"/>
      <c r="S159" s="75"/>
      <c r="T159" s="67">
        <f t="shared" si="20"/>
        <v>1</v>
      </c>
      <c r="U159" s="76" t="str">
        <f t="shared" si="21"/>
        <v xml:space="preserve"> </v>
      </c>
      <c r="V159" s="69" t="str">
        <f t="shared" si="19"/>
        <v xml:space="preserve"> </v>
      </c>
      <c r="W159" s="70">
        <f t="shared" si="15"/>
        <v>2</v>
      </c>
      <c r="X159" s="67">
        <f t="shared" si="16"/>
        <v>0</v>
      </c>
      <c r="Y159" s="67" t="str">
        <f>IF(N159:N253="Лист/Плита","шт.","м.")</f>
        <v>м.</v>
      </c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</row>
    <row r="160" spans="1:48" ht="23.25" x14ac:dyDescent="0.35">
      <c r="A160" s="79">
        <v>157</v>
      </c>
      <c r="B160" s="8"/>
      <c r="C160" s="8"/>
      <c r="D160" s="9"/>
      <c r="E160" s="8"/>
      <c r="F160" s="8"/>
      <c r="G160" s="8"/>
      <c r="H160" s="12">
        <f t="shared" si="17"/>
        <v>0</v>
      </c>
      <c r="I160" s="56"/>
      <c r="J160" s="14" t="str">
        <f t="shared" si="18"/>
        <v xml:space="preserve"> </v>
      </c>
      <c r="K160" s="15"/>
      <c r="L160" s="8"/>
      <c r="M160" s="8">
        <f>IFERROR(VLOOKUP(L160,ТМ[],2,FALSE),0)</f>
        <v>0</v>
      </c>
      <c r="N160" s="10"/>
      <c r="O160" s="47"/>
      <c r="P160" s="51"/>
      <c r="Q160" s="54"/>
      <c r="R160" s="54"/>
      <c r="S160" s="49"/>
      <c r="T160" s="12">
        <f t="shared" si="20"/>
        <v>1</v>
      </c>
      <c r="U160" s="13" t="str">
        <f t="shared" si="21"/>
        <v xml:space="preserve"> </v>
      </c>
      <c r="V160" s="14" t="str">
        <f t="shared" si="19"/>
        <v xml:space="preserve"> </v>
      </c>
      <c r="W160" s="15">
        <f t="shared" si="15"/>
        <v>2</v>
      </c>
      <c r="X160" s="12">
        <f t="shared" si="16"/>
        <v>0</v>
      </c>
      <c r="Y160" s="12" t="str">
        <f>IF(N160:N253="Лист/Плита","шт.","м.")</f>
        <v>м.</v>
      </c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</row>
    <row r="161" spans="1:48" ht="23.25" x14ac:dyDescent="0.35">
      <c r="A161" s="79">
        <v>158</v>
      </c>
      <c r="B161" s="65"/>
      <c r="C161" s="65"/>
      <c r="D161" s="66"/>
      <c r="E161" s="65"/>
      <c r="F161" s="65"/>
      <c r="G161" s="65"/>
      <c r="H161" s="67">
        <f t="shared" si="17"/>
        <v>0</v>
      </c>
      <c r="I161" s="68"/>
      <c r="J161" s="69" t="str">
        <f t="shared" si="18"/>
        <v xml:space="preserve"> </v>
      </c>
      <c r="K161" s="70"/>
      <c r="L161" s="65"/>
      <c r="M161" s="8">
        <f>IFERROR(VLOOKUP(L161,ТМ[],2,FALSE),0)</f>
        <v>0</v>
      </c>
      <c r="N161" s="71"/>
      <c r="O161" s="72"/>
      <c r="P161" s="73"/>
      <c r="Q161" s="74"/>
      <c r="R161" s="74"/>
      <c r="S161" s="75"/>
      <c r="T161" s="67">
        <f t="shared" si="20"/>
        <v>1</v>
      </c>
      <c r="U161" s="76" t="str">
        <f t="shared" si="21"/>
        <v xml:space="preserve"> </v>
      </c>
      <c r="V161" s="69" t="str">
        <f t="shared" si="19"/>
        <v xml:space="preserve"> </v>
      </c>
      <c r="W161" s="70">
        <f t="shared" si="15"/>
        <v>2</v>
      </c>
      <c r="X161" s="67">
        <f t="shared" si="16"/>
        <v>0</v>
      </c>
      <c r="Y161" s="67" t="str">
        <f>IF(N161:N253="Лист/Плита","шт.","м.")</f>
        <v>м.</v>
      </c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</row>
    <row r="162" spans="1:48" ht="23.25" x14ac:dyDescent="0.35">
      <c r="A162" s="79">
        <v>159</v>
      </c>
      <c r="B162" s="8"/>
      <c r="C162" s="8"/>
      <c r="D162" s="9"/>
      <c r="E162" s="8"/>
      <c r="F162" s="8"/>
      <c r="G162" s="8"/>
      <c r="H162" s="12">
        <f t="shared" si="17"/>
        <v>0</v>
      </c>
      <c r="I162" s="56"/>
      <c r="J162" s="14" t="str">
        <f t="shared" si="18"/>
        <v xml:space="preserve"> </v>
      </c>
      <c r="K162" s="15"/>
      <c r="L162" s="8"/>
      <c r="M162" s="8">
        <f>IFERROR(VLOOKUP(L162,ТМ[],2,FALSE),0)</f>
        <v>0</v>
      </c>
      <c r="N162" s="10"/>
      <c r="O162" s="47"/>
      <c r="P162" s="51"/>
      <c r="Q162" s="54"/>
      <c r="R162" s="54"/>
      <c r="S162" s="49"/>
      <c r="T162" s="12">
        <f t="shared" si="20"/>
        <v>1</v>
      </c>
      <c r="U162" s="13" t="str">
        <f t="shared" si="21"/>
        <v xml:space="preserve"> </v>
      </c>
      <c r="V162" s="14" t="str">
        <f t="shared" si="19"/>
        <v xml:space="preserve"> </v>
      </c>
      <c r="W162" s="15">
        <f t="shared" si="15"/>
        <v>2</v>
      </c>
      <c r="X162" s="12">
        <f t="shared" si="16"/>
        <v>0</v>
      </c>
      <c r="Y162" s="12" t="str">
        <f>IF(N162:N253="Лист/Плита","шт.","м.")</f>
        <v>м.</v>
      </c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</row>
    <row r="163" spans="1:48" ht="23.25" x14ac:dyDescent="0.35">
      <c r="A163" s="79">
        <v>160</v>
      </c>
      <c r="B163" s="65"/>
      <c r="C163" s="65"/>
      <c r="D163" s="66"/>
      <c r="E163" s="65"/>
      <c r="F163" s="65"/>
      <c r="G163" s="65"/>
      <c r="H163" s="67">
        <f t="shared" si="17"/>
        <v>0</v>
      </c>
      <c r="I163" s="68"/>
      <c r="J163" s="69" t="str">
        <f t="shared" si="18"/>
        <v xml:space="preserve"> </v>
      </c>
      <c r="K163" s="70"/>
      <c r="L163" s="65"/>
      <c r="M163" s="8">
        <f>IFERROR(VLOOKUP(L163,ТМ[],2,FALSE),0)</f>
        <v>0</v>
      </c>
      <c r="N163" s="71"/>
      <c r="O163" s="72"/>
      <c r="P163" s="73"/>
      <c r="Q163" s="74"/>
      <c r="R163" s="74"/>
      <c r="S163" s="75"/>
      <c r="T163" s="67">
        <f t="shared" si="20"/>
        <v>1</v>
      </c>
      <c r="U163" s="76" t="str">
        <f t="shared" si="21"/>
        <v xml:space="preserve"> </v>
      </c>
      <c r="V163" s="69" t="str">
        <f t="shared" si="19"/>
        <v xml:space="preserve"> </v>
      </c>
      <c r="W163" s="70">
        <f t="shared" si="15"/>
        <v>2</v>
      </c>
      <c r="X163" s="67">
        <f t="shared" si="16"/>
        <v>0</v>
      </c>
      <c r="Y163" s="67" t="str">
        <f>IF(N163:N253="Лист/Плита","шт.","м.")</f>
        <v>м.</v>
      </c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</row>
    <row r="164" spans="1:48" ht="23.25" x14ac:dyDescent="0.35">
      <c r="A164" s="79">
        <v>161</v>
      </c>
      <c r="B164" s="8"/>
      <c r="C164" s="8"/>
      <c r="D164" s="9"/>
      <c r="E164" s="8"/>
      <c r="F164" s="8"/>
      <c r="G164" s="8"/>
      <c r="H164" s="12">
        <f t="shared" si="17"/>
        <v>0</v>
      </c>
      <c r="I164" s="56"/>
      <c r="J164" s="14" t="str">
        <f t="shared" si="18"/>
        <v xml:space="preserve"> </v>
      </c>
      <c r="K164" s="15"/>
      <c r="L164" s="8"/>
      <c r="M164" s="8">
        <f>IFERROR(VLOOKUP(L164,ТМ[],2,FALSE),0)</f>
        <v>0</v>
      </c>
      <c r="N164" s="10"/>
      <c r="O164" s="47"/>
      <c r="P164" s="51"/>
      <c r="Q164" s="54"/>
      <c r="R164" s="54"/>
      <c r="S164" s="49"/>
      <c r="T164" s="12">
        <f t="shared" si="20"/>
        <v>1</v>
      </c>
      <c r="U164" s="13" t="str">
        <f t="shared" si="21"/>
        <v xml:space="preserve"> </v>
      </c>
      <c r="V164" s="14" t="str">
        <f t="shared" si="19"/>
        <v xml:space="preserve"> </v>
      </c>
      <c r="W164" s="15">
        <f t="shared" si="15"/>
        <v>2</v>
      </c>
      <c r="X164" s="12">
        <f t="shared" si="16"/>
        <v>0</v>
      </c>
      <c r="Y164" s="12" t="str">
        <f>IF(N164:N253="Лист/Плита","шт.","м.")</f>
        <v>м.</v>
      </c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</row>
    <row r="165" spans="1:48" ht="23.25" x14ac:dyDescent="0.35">
      <c r="A165" s="79">
        <v>162</v>
      </c>
      <c r="B165" s="65"/>
      <c r="C165" s="65"/>
      <c r="D165" s="66"/>
      <c r="E165" s="65"/>
      <c r="F165" s="65"/>
      <c r="G165" s="65"/>
      <c r="H165" s="67">
        <f t="shared" si="17"/>
        <v>0</v>
      </c>
      <c r="I165" s="68"/>
      <c r="J165" s="69" t="str">
        <f t="shared" si="18"/>
        <v xml:space="preserve"> </v>
      </c>
      <c r="K165" s="70"/>
      <c r="L165" s="65"/>
      <c r="M165" s="8">
        <f>IFERROR(VLOOKUP(L165,ТМ[],2,FALSE),0)</f>
        <v>0</v>
      </c>
      <c r="N165" s="71"/>
      <c r="O165" s="72"/>
      <c r="P165" s="73"/>
      <c r="Q165" s="74"/>
      <c r="R165" s="74"/>
      <c r="S165" s="75"/>
      <c r="T165" s="67">
        <f t="shared" si="20"/>
        <v>1</v>
      </c>
      <c r="U165" s="76" t="str">
        <f t="shared" si="21"/>
        <v xml:space="preserve"> </v>
      </c>
      <c r="V165" s="69" t="str">
        <f t="shared" si="19"/>
        <v xml:space="preserve"> </v>
      </c>
      <c r="W165" s="70">
        <f t="shared" si="15"/>
        <v>2</v>
      </c>
      <c r="X165" s="67">
        <f t="shared" si="16"/>
        <v>0</v>
      </c>
      <c r="Y165" s="67" t="str">
        <f>IF(N165:N253="Лист/Плита","шт.","м.")</f>
        <v>м.</v>
      </c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</row>
    <row r="166" spans="1:48" ht="23.25" x14ac:dyDescent="0.35">
      <c r="A166" s="79">
        <v>163</v>
      </c>
      <c r="B166" s="8"/>
      <c r="C166" s="8"/>
      <c r="D166" s="9"/>
      <c r="E166" s="8"/>
      <c r="F166" s="8"/>
      <c r="G166" s="8"/>
      <c r="H166" s="12">
        <f t="shared" si="17"/>
        <v>0</v>
      </c>
      <c r="I166" s="56"/>
      <c r="J166" s="14" t="str">
        <f t="shared" si="18"/>
        <v xml:space="preserve"> </v>
      </c>
      <c r="K166" s="15"/>
      <c r="L166" s="8"/>
      <c r="M166" s="8">
        <f>IFERROR(VLOOKUP(L166,ТМ[],2,FALSE),0)</f>
        <v>0</v>
      </c>
      <c r="N166" s="10"/>
      <c r="O166" s="47"/>
      <c r="P166" s="51"/>
      <c r="Q166" s="54"/>
      <c r="R166" s="54"/>
      <c r="S166" s="49"/>
      <c r="T166" s="12">
        <f t="shared" si="20"/>
        <v>1</v>
      </c>
      <c r="U166" s="13" t="str">
        <f t="shared" si="21"/>
        <v xml:space="preserve"> </v>
      </c>
      <c r="V166" s="14" t="str">
        <f t="shared" si="19"/>
        <v xml:space="preserve"> </v>
      </c>
      <c r="W166" s="15">
        <f t="shared" si="15"/>
        <v>2</v>
      </c>
      <c r="X166" s="12">
        <f t="shared" si="16"/>
        <v>0</v>
      </c>
      <c r="Y166" s="12" t="str">
        <f>IF(N166:N253="Лист/Плита","шт.","м.")</f>
        <v>м.</v>
      </c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</row>
    <row r="167" spans="1:48" ht="23.25" x14ac:dyDescent="0.35">
      <c r="A167" s="79">
        <v>164</v>
      </c>
      <c r="B167" s="65"/>
      <c r="C167" s="65"/>
      <c r="D167" s="66"/>
      <c r="E167" s="65"/>
      <c r="F167" s="65"/>
      <c r="G167" s="65"/>
      <c r="H167" s="67">
        <f t="shared" si="17"/>
        <v>0</v>
      </c>
      <c r="I167" s="68"/>
      <c r="J167" s="69" t="str">
        <f t="shared" si="18"/>
        <v xml:space="preserve"> </v>
      </c>
      <c r="K167" s="70"/>
      <c r="L167" s="65"/>
      <c r="M167" s="8">
        <f>IFERROR(VLOOKUP(L167,ТМ[],2,FALSE),0)</f>
        <v>0</v>
      </c>
      <c r="N167" s="71"/>
      <c r="O167" s="72"/>
      <c r="P167" s="73"/>
      <c r="Q167" s="74"/>
      <c r="R167" s="74"/>
      <c r="S167" s="75"/>
      <c r="T167" s="67">
        <f t="shared" si="20"/>
        <v>1</v>
      </c>
      <c r="U167" s="76" t="str">
        <f t="shared" si="21"/>
        <v xml:space="preserve"> </v>
      </c>
      <c r="V167" s="69" t="str">
        <f t="shared" si="19"/>
        <v xml:space="preserve"> </v>
      </c>
      <c r="W167" s="70">
        <f t="shared" si="15"/>
        <v>2</v>
      </c>
      <c r="X167" s="67">
        <f t="shared" si="16"/>
        <v>0</v>
      </c>
      <c r="Y167" s="67" t="str">
        <f>IF(N167:N253="Лист/Плита","шт.","м.")</f>
        <v>м.</v>
      </c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</row>
    <row r="168" spans="1:48" ht="23.25" x14ac:dyDescent="0.35">
      <c r="A168" s="79">
        <v>165</v>
      </c>
      <c r="B168" s="8"/>
      <c r="C168" s="8"/>
      <c r="D168" s="9"/>
      <c r="E168" s="8"/>
      <c r="F168" s="8"/>
      <c r="G168" s="8"/>
      <c r="H168" s="12">
        <f t="shared" si="17"/>
        <v>0</v>
      </c>
      <c r="I168" s="56"/>
      <c r="J168" s="14" t="str">
        <f t="shared" si="18"/>
        <v xml:space="preserve"> </v>
      </c>
      <c r="K168" s="15"/>
      <c r="L168" s="8"/>
      <c r="M168" s="8">
        <f>IFERROR(VLOOKUP(L168,ТМ[],2,FALSE),0)</f>
        <v>0</v>
      </c>
      <c r="N168" s="10"/>
      <c r="O168" s="47"/>
      <c r="P168" s="51"/>
      <c r="Q168" s="54"/>
      <c r="R168" s="54"/>
      <c r="S168" s="49"/>
      <c r="T168" s="12">
        <f t="shared" si="20"/>
        <v>1</v>
      </c>
      <c r="U168" s="13" t="str">
        <f t="shared" si="21"/>
        <v xml:space="preserve"> </v>
      </c>
      <c r="V168" s="14" t="str">
        <f t="shared" si="19"/>
        <v xml:space="preserve"> </v>
      </c>
      <c r="W168" s="15">
        <f t="shared" si="15"/>
        <v>2</v>
      </c>
      <c r="X168" s="12">
        <f t="shared" si="16"/>
        <v>0</v>
      </c>
      <c r="Y168" s="12" t="str">
        <f>IF(N168:N253="Лист/Плита","шт.","м.")</f>
        <v>м.</v>
      </c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</row>
    <row r="169" spans="1:48" ht="23.25" x14ac:dyDescent="0.35">
      <c r="A169" s="79">
        <v>166</v>
      </c>
      <c r="B169" s="65"/>
      <c r="C169" s="65"/>
      <c r="D169" s="66"/>
      <c r="E169" s="65"/>
      <c r="F169" s="65"/>
      <c r="G169" s="65"/>
      <c r="H169" s="67">
        <f t="shared" si="17"/>
        <v>0</v>
      </c>
      <c r="I169" s="68"/>
      <c r="J169" s="69" t="str">
        <f t="shared" si="18"/>
        <v xml:space="preserve"> </v>
      </c>
      <c r="K169" s="70"/>
      <c r="L169" s="65"/>
      <c r="M169" s="8">
        <f>IFERROR(VLOOKUP(L169,ТМ[],2,FALSE),0)</f>
        <v>0</v>
      </c>
      <c r="N169" s="71"/>
      <c r="O169" s="72"/>
      <c r="P169" s="73"/>
      <c r="Q169" s="74"/>
      <c r="R169" s="74"/>
      <c r="S169" s="75"/>
      <c r="T169" s="67">
        <f t="shared" si="20"/>
        <v>1</v>
      </c>
      <c r="U169" s="76" t="str">
        <f t="shared" si="21"/>
        <v xml:space="preserve"> </v>
      </c>
      <c r="V169" s="69" t="str">
        <f t="shared" si="19"/>
        <v xml:space="preserve"> </v>
      </c>
      <c r="W169" s="70">
        <f t="shared" si="15"/>
        <v>2</v>
      </c>
      <c r="X169" s="67">
        <f t="shared" si="16"/>
        <v>0</v>
      </c>
      <c r="Y169" s="67" t="str">
        <f>IF(N169:N253="Лист/Плита","шт.","м.")</f>
        <v>м.</v>
      </c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</row>
    <row r="170" spans="1:48" ht="23.25" x14ac:dyDescent="0.35">
      <c r="A170" s="79">
        <v>167</v>
      </c>
      <c r="B170" s="8"/>
      <c r="C170" s="8"/>
      <c r="D170" s="9"/>
      <c r="E170" s="8"/>
      <c r="F170" s="8"/>
      <c r="G170" s="8"/>
      <c r="H170" s="12">
        <f t="shared" si="17"/>
        <v>0</v>
      </c>
      <c r="I170" s="56"/>
      <c r="J170" s="14" t="str">
        <f t="shared" si="18"/>
        <v xml:space="preserve"> </v>
      </c>
      <c r="K170" s="15"/>
      <c r="L170" s="8"/>
      <c r="M170" s="8">
        <f>IFERROR(VLOOKUP(L170,ТМ[],2,FALSE),0)</f>
        <v>0</v>
      </c>
      <c r="N170" s="10"/>
      <c r="O170" s="47"/>
      <c r="P170" s="51"/>
      <c r="Q170" s="54"/>
      <c r="R170" s="54"/>
      <c r="S170" s="49"/>
      <c r="T170" s="12">
        <f t="shared" si="20"/>
        <v>1</v>
      </c>
      <c r="U170" s="13" t="str">
        <f t="shared" si="21"/>
        <v xml:space="preserve"> </v>
      </c>
      <c r="V170" s="14" t="str">
        <f t="shared" si="19"/>
        <v xml:space="preserve"> </v>
      </c>
      <c r="W170" s="15">
        <f t="shared" si="15"/>
        <v>2</v>
      </c>
      <c r="X170" s="12">
        <f t="shared" si="16"/>
        <v>0</v>
      </c>
      <c r="Y170" s="12" t="str">
        <f>IF(N170:N253="Лист/Плита","шт.","м.")</f>
        <v>м.</v>
      </c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</row>
    <row r="171" spans="1:48" ht="23.25" x14ac:dyDescent="0.35">
      <c r="A171" s="79">
        <v>168</v>
      </c>
      <c r="B171" s="65"/>
      <c r="C171" s="65"/>
      <c r="D171" s="66"/>
      <c r="E171" s="65"/>
      <c r="F171" s="65"/>
      <c r="G171" s="65"/>
      <c r="H171" s="67">
        <f t="shared" si="17"/>
        <v>0</v>
      </c>
      <c r="I171" s="68"/>
      <c r="J171" s="69" t="str">
        <f t="shared" si="18"/>
        <v xml:space="preserve"> </v>
      </c>
      <c r="K171" s="70"/>
      <c r="L171" s="65"/>
      <c r="M171" s="8">
        <f>IFERROR(VLOOKUP(L171,ТМ[],2,FALSE),0)</f>
        <v>0</v>
      </c>
      <c r="N171" s="71"/>
      <c r="O171" s="72"/>
      <c r="P171" s="73"/>
      <c r="Q171" s="74"/>
      <c r="R171" s="74"/>
      <c r="S171" s="75"/>
      <c r="T171" s="67">
        <f t="shared" si="20"/>
        <v>1</v>
      </c>
      <c r="U171" s="76" t="str">
        <f t="shared" si="21"/>
        <v xml:space="preserve"> </v>
      </c>
      <c r="V171" s="69" t="str">
        <f t="shared" si="19"/>
        <v xml:space="preserve"> </v>
      </c>
      <c r="W171" s="70">
        <f t="shared" si="15"/>
        <v>2</v>
      </c>
      <c r="X171" s="67">
        <f t="shared" si="16"/>
        <v>0</v>
      </c>
      <c r="Y171" s="67" t="str">
        <f>IF(N171:N253="Лист/Плита","шт.","м.")</f>
        <v>м.</v>
      </c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</row>
    <row r="172" spans="1:48" ht="23.25" x14ac:dyDescent="0.35">
      <c r="A172" s="79">
        <v>169</v>
      </c>
      <c r="B172" s="8"/>
      <c r="C172" s="8"/>
      <c r="D172" s="9"/>
      <c r="E172" s="8"/>
      <c r="F172" s="8"/>
      <c r="G172" s="8"/>
      <c r="H172" s="12">
        <f t="shared" si="17"/>
        <v>0</v>
      </c>
      <c r="I172" s="56"/>
      <c r="J172" s="14" t="str">
        <f t="shared" si="18"/>
        <v xml:space="preserve"> </v>
      </c>
      <c r="K172" s="15"/>
      <c r="L172" s="8"/>
      <c r="M172" s="8">
        <f>IFERROR(VLOOKUP(L172,ТМ[],2,FALSE),0)</f>
        <v>0</v>
      </c>
      <c r="N172" s="10"/>
      <c r="O172" s="47"/>
      <c r="P172" s="51"/>
      <c r="Q172" s="54"/>
      <c r="R172" s="54"/>
      <c r="S172" s="49"/>
      <c r="T172" s="12">
        <f t="shared" si="20"/>
        <v>1</v>
      </c>
      <c r="U172" s="13" t="str">
        <f t="shared" si="21"/>
        <v xml:space="preserve"> </v>
      </c>
      <c r="V172" s="14" t="str">
        <f t="shared" si="19"/>
        <v xml:space="preserve"> </v>
      </c>
      <c r="W172" s="15">
        <f t="shared" si="15"/>
        <v>2</v>
      </c>
      <c r="X172" s="12">
        <f t="shared" si="16"/>
        <v>0</v>
      </c>
      <c r="Y172" s="12" t="str">
        <f>IF(N172:N253="Лист/Плита","шт.","м.")</f>
        <v>м.</v>
      </c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</row>
    <row r="173" spans="1:48" ht="23.25" x14ac:dyDescent="0.35">
      <c r="A173" s="79">
        <v>170</v>
      </c>
      <c r="B173" s="65"/>
      <c r="C173" s="65"/>
      <c r="D173" s="66"/>
      <c r="E173" s="65"/>
      <c r="F173" s="65"/>
      <c r="G173" s="65"/>
      <c r="H173" s="67">
        <f t="shared" si="17"/>
        <v>0</v>
      </c>
      <c r="I173" s="68"/>
      <c r="J173" s="69" t="str">
        <f t="shared" si="18"/>
        <v xml:space="preserve"> </v>
      </c>
      <c r="K173" s="70"/>
      <c r="L173" s="65"/>
      <c r="M173" s="8">
        <f>IFERROR(VLOOKUP(L173,ТМ[],2,FALSE),0)</f>
        <v>0</v>
      </c>
      <c r="N173" s="71"/>
      <c r="O173" s="72"/>
      <c r="P173" s="73"/>
      <c r="Q173" s="74"/>
      <c r="R173" s="74"/>
      <c r="S173" s="75"/>
      <c r="T173" s="67">
        <f t="shared" si="20"/>
        <v>1</v>
      </c>
      <c r="U173" s="76" t="str">
        <f t="shared" si="21"/>
        <v xml:space="preserve"> </v>
      </c>
      <c r="V173" s="69" t="str">
        <f t="shared" si="19"/>
        <v xml:space="preserve"> </v>
      </c>
      <c r="W173" s="70">
        <f t="shared" si="15"/>
        <v>2</v>
      </c>
      <c r="X173" s="67">
        <f t="shared" si="16"/>
        <v>0</v>
      </c>
      <c r="Y173" s="67" t="str">
        <f>IF(N173:N253="Лист/Плита","шт.","м.")</f>
        <v>м.</v>
      </c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</row>
    <row r="174" spans="1:48" ht="23.25" x14ac:dyDescent="0.35">
      <c r="A174" s="79">
        <v>171</v>
      </c>
      <c r="B174" s="8"/>
      <c r="C174" s="8"/>
      <c r="D174" s="9"/>
      <c r="E174" s="8"/>
      <c r="F174" s="8"/>
      <c r="G174" s="8"/>
      <c r="H174" s="12">
        <f t="shared" si="17"/>
        <v>0</v>
      </c>
      <c r="I174" s="56"/>
      <c r="J174" s="14" t="str">
        <f t="shared" si="18"/>
        <v xml:space="preserve"> </v>
      </c>
      <c r="K174" s="15"/>
      <c r="L174" s="8"/>
      <c r="M174" s="8">
        <f>IFERROR(VLOOKUP(L174,ТМ[],2,FALSE),0)</f>
        <v>0</v>
      </c>
      <c r="N174" s="10"/>
      <c r="O174" s="47"/>
      <c r="P174" s="51"/>
      <c r="Q174" s="54"/>
      <c r="R174" s="54"/>
      <c r="S174" s="49"/>
      <c r="T174" s="12">
        <f t="shared" si="20"/>
        <v>1</v>
      </c>
      <c r="U174" s="13" t="str">
        <f t="shared" si="21"/>
        <v xml:space="preserve"> </v>
      </c>
      <c r="V174" s="14" t="str">
        <f t="shared" si="19"/>
        <v xml:space="preserve"> </v>
      </c>
      <c r="W174" s="15">
        <f t="shared" si="15"/>
        <v>2</v>
      </c>
      <c r="X174" s="12">
        <f t="shared" si="16"/>
        <v>0</v>
      </c>
      <c r="Y174" s="12" t="str">
        <f>IF(N174:N253="Лист/Плита","шт.","м.")</f>
        <v>м.</v>
      </c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</row>
    <row r="175" spans="1:48" ht="23.25" x14ac:dyDescent="0.35">
      <c r="A175" s="79">
        <v>172</v>
      </c>
      <c r="B175" s="65"/>
      <c r="C175" s="65"/>
      <c r="D175" s="66"/>
      <c r="E175" s="65"/>
      <c r="F175" s="65"/>
      <c r="G175" s="65"/>
      <c r="H175" s="67">
        <f t="shared" si="17"/>
        <v>0</v>
      </c>
      <c r="I175" s="68"/>
      <c r="J175" s="69" t="str">
        <f t="shared" si="18"/>
        <v xml:space="preserve"> </v>
      </c>
      <c r="K175" s="70"/>
      <c r="L175" s="65"/>
      <c r="M175" s="8">
        <f>IFERROR(VLOOKUP(L175,ТМ[],2,FALSE),0)</f>
        <v>0</v>
      </c>
      <c r="N175" s="71"/>
      <c r="O175" s="72"/>
      <c r="P175" s="73"/>
      <c r="Q175" s="74"/>
      <c r="R175" s="74"/>
      <c r="S175" s="75"/>
      <c r="T175" s="67">
        <f t="shared" si="20"/>
        <v>1</v>
      </c>
      <c r="U175" s="76" t="str">
        <f t="shared" si="21"/>
        <v xml:space="preserve"> </v>
      </c>
      <c r="V175" s="69" t="str">
        <f t="shared" si="19"/>
        <v xml:space="preserve"> </v>
      </c>
      <c r="W175" s="70">
        <f t="shared" si="15"/>
        <v>2</v>
      </c>
      <c r="X175" s="67">
        <f t="shared" si="16"/>
        <v>0</v>
      </c>
      <c r="Y175" s="67" t="str">
        <f>IF(N175:N253="Лист/Плита","шт.","м.")</f>
        <v>м.</v>
      </c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</row>
    <row r="176" spans="1:48" ht="23.25" x14ac:dyDescent="0.35">
      <c r="A176" s="79">
        <v>173</v>
      </c>
      <c r="B176" s="8"/>
      <c r="C176" s="8"/>
      <c r="D176" s="9"/>
      <c r="E176" s="8"/>
      <c r="F176" s="8"/>
      <c r="G176" s="8"/>
      <c r="H176" s="12">
        <f t="shared" si="17"/>
        <v>0</v>
      </c>
      <c r="I176" s="56"/>
      <c r="J176" s="14" t="str">
        <f t="shared" si="18"/>
        <v xml:space="preserve"> </v>
      </c>
      <c r="K176" s="15"/>
      <c r="L176" s="8"/>
      <c r="M176" s="8">
        <f>IFERROR(VLOOKUP(L176,ТМ[],2,FALSE),0)</f>
        <v>0</v>
      </c>
      <c r="N176" s="10"/>
      <c r="O176" s="47"/>
      <c r="P176" s="51"/>
      <c r="Q176" s="54"/>
      <c r="R176" s="54"/>
      <c r="S176" s="49"/>
      <c r="T176" s="12">
        <f t="shared" si="20"/>
        <v>1</v>
      </c>
      <c r="U176" s="13" t="str">
        <f t="shared" si="21"/>
        <v xml:space="preserve"> </v>
      </c>
      <c r="V176" s="14" t="str">
        <f t="shared" si="19"/>
        <v xml:space="preserve"> </v>
      </c>
      <c r="W176" s="15">
        <f t="shared" si="15"/>
        <v>2</v>
      </c>
      <c r="X176" s="12">
        <f t="shared" si="16"/>
        <v>0</v>
      </c>
      <c r="Y176" s="12" t="str">
        <f>IF(N176:N253="Лист/Плита","шт.","м.")</f>
        <v>м.</v>
      </c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</row>
    <row r="177" spans="1:48" ht="23.25" x14ac:dyDescent="0.35">
      <c r="A177" s="79">
        <v>174</v>
      </c>
      <c r="B177" s="65"/>
      <c r="C177" s="65"/>
      <c r="D177" s="66"/>
      <c r="E177" s="65"/>
      <c r="F177" s="65"/>
      <c r="G177" s="65"/>
      <c r="H177" s="67">
        <f t="shared" si="17"/>
        <v>0</v>
      </c>
      <c r="I177" s="68"/>
      <c r="J177" s="69" t="str">
        <f t="shared" si="18"/>
        <v xml:space="preserve"> </v>
      </c>
      <c r="K177" s="70"/>
      <c r="L177" s="65"/>
      <c r="M177" s="8">
        <f>IFERROR(VLOOKUP(L177,ТМ[],2,FALSE),0)</f>
        <v>0</v>
      </c>
      <c r="N177" s="71"/>
      <c r="O177" s="72"/>
      <c r="P177" s="73"/>
      <c r="Q177" s="74"/>
      <c r="R177" s="74"/>
      <c r="S177" s="75"/>
      <c r="T177" s="67">
        <f t="shared" si="20"/>
        <v>1</v>
      </c>
      <c r="U177" s="76" t="str">
        <f t="shared" si="21"/>
        <v xml:space="preserve"> </v>
      </c>
      <c r="V177" s="69" t="str">
        <f t="shared" si="19"/>
        <v xml:space="preserve"> </v>
      </c>
      <c r="W177" s="70">
        <f t="shared" si="15"/>
        <v>2</v>
      </c>
      <c r="X177" s="67">
        <f t="shared" si="16"/>
        <v>0</v>
      </c>
      <c r="Y177" s="67" t="str">
        <f>IF(N177:N253="Лист/Плита","шт.","м.")</f>
        <v>м.</v>
      </c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</row>
    <row r="178" spans="1:48" ht="23.25" x14ac:dyDescent="0.35">
      <c r="A178" s="79">
        <v>175</v>
      </c>
      <c r="B178" s="8"/>
      <c r="C178" s="8"/>
      <c r="D178" s="9"/>
      <c r="E178" s="8"/>
      <c r="F178" s="8"/>
      <c r="G178" s="8"/>
      <c r="H178" s="12">
        <f t="shared" si="17"/>
        <v>0</v>
      </c>
      <c r="I178" s="56"/>
      <c r="J178" s="14" t="str">
        <f t="shared" si="18"/>
        <v xml:space="preserve"> </v>
      </c>
      <c r="K178" s="15"/>
      <c r="L178" s="8"/>
      <c r="M178" s="8">
        <f>IFERROR(VLOOKUP(L178,ТМ[],2,FALSE),0)</f>
        <v>0</v>
      </c>
      <c r="N178" s="10"/>
      <c r="O178" s="47"/>
      <c r="P178" s="51"/>
      <c r="Q178" s="54"/>
      <c r="R178" s="54"/>
      <c r="S178" s="49"/>
      <c r="T178" s="12">
        <f t="shared" si="20"/>
        <v>1</v>
      </c>
      <c r="U178" s="13" t="str">
        <f t="shared" si="21"/>
        <v xml:space="preserve"> </v>
      </c>
      <c r="V178" s="14" t="str">
        <f t="shared" si="19"/>
        <v xml:space="preserve"> </v>
      </c>
      <c r="W178" s="15">
        <f t="shared" si="15"/>
        <v>2</v>
      </c>
      <c r="X178" s="12">
        <f t="shared" si="16"/>
        <v>0</v>
      </c>
      <c r="Y178" s="12" t="str">
        <f>IF(N178:N253="Лист/Плита","шт.","м.")</f>
        <v>м.</v>
      </c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</row>
    <row r="179" spans="1:48" ht="23.25" x14ac:dyDescent="0.35">
      <c r="A179" s="79">
        <v>176</v>
      </c>
      <c r="B179" s="65"/>
      <c r="C179" s="65"/>
      <c r="D179" s="66"/>
      <c r="E179" s="65"/>
      <c r="F179" s="65"/>
      <c r="G179" s="65"/>
      <c r="H179" s="67">
        <f t="shared" si="17"/>
        <v>0</v>
      </c>
      <c r="I179" s="68"/>
      <c r="J179" s="69" t="str">
        <f t="shared" si="18"/>
        <v xml:space="preserve"> </v>
      </c>
      <c r="K179" s="70"/>
      <c r="L179" s="65"/>
      <c r="M179" s="8">
        <f>IFERROR(VLOOKUP(L179,ТМ[],2,FALSE),0)</f>
        <v>0</v>
      </c>
      <c r="N179" s="71"/>
      <c r="O179" s="72"/>
      <c r="P179" s="73"/>
      <c r="Q179" s="74"/>
      <c r="R179" s="74"/>
      <c r="S179" s="75"/>
      <c r="T179" s="67">
        <f t="shared" si="20"/>
        <v>1</v>
      </c>
      <c r="U179" s="76" t="str">
        <f t="shared" si="21"/>
        <v xml:space="preserve"> </v>
      </c>
      <c r="V179" s="69" t="str">
        <f t="shared" si="19"/>
        <v xml:space="preserve"> </v>
      </c>
      <c r="W179" s="70">
        <f t="shared" si="15"/>
        <v>2</v>
      </c>
      <c r="X179" s="67">
        <f t="shared" si="16"/>
        <v>0</v>
      </c>
      <c r="Y179" s="67" t="str">
        <f>IF(N179:N253="Лист/Плита","шт.","м.")</f>
        <v>м.</v>
      </c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</row>
    <row r="180" spans="1:48" ht="23.25" x14ac:dyDescent="0.35">
      <c r="A180" s="79">
        <v>177</v>
      </c>
      <c r="B180" s="8"/>
      <c r="C180" s="8"/>
      <c r="D180" s="9"/>
      <c r="E180" s="8"/>
      <c r="F180" s="8"/>
      <c r="G180" s="8"/>
      <c r="H180" s="12">
        <f t="shared" si="17"/>
        <v>0</v>
      </c>
      <c r="I180" s="56"/>
      <c r="J180" s="14" t="str">
        <f t="shared" si="18"/>
        <v xml:space="preserve"> </v>
      </c>
      <c r="K180" s="15"/>
      <c r="L180" s="8"/>
      <c r="M180" s="8">
        <f>IFERROR(VLOOKUP(L180,ТМ[],2,FALSE),0)</f>
        <v>0</v>
      </c>
      <c r="N180" s="10"/>
      <c r="O180" s="47"/>
      <c r="P180" s="51"/>
      <c r="Q180" s="54"/>
      <c r="R180" s="54"/>
      <c r="S180" s="49"/>
      <c r="T180" s="12">
        <f t="shared" si="20"/>
        <v>1</v>
      </c>
      <c r="U180" s="13" t="str">
        <f t="shared" si="21"/>
        <v xml:space="preserve"> </v>
      </c>
      <c r="V180" s="14" t="str">
        <f t="shared" si="19"/>
        <v xml:space="preserve"> </v>
      </c>
      <c r="W180" s="15">
        <f t="shared" si="15"/>
        <v>2</v>
      </c>
      <c r="X180" s="12">
        <f t="shared" si="16"/>
        <v>0</v>
      </c>
      <c r="Y180" s="12" t="str">
        <f>IF(N180:N253="Лист/Плита","шт.","м.")</f>
        <v>м.</v>
      </c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</row>
    <row r="181" spans="1:48" ht="23.25" x14ac:dyDescent="0.35">
      <c r="A181" s="79">
        <v>178</v>
      </c>
      <c r="B181" s="65"/>
      <c r="C181" s="65"/>
      <c r="D181" s="66"/>
      <c r="E181" s="65"/>
      <c r="F181" s="65"/>
      <c r="G181" s="65"/>
      <c r="H181" s="67">
        <f t="shared" si="17"/>
        <v>0</v>
      </c>
      <c r="I181" s="68"/>
      <c r="J181" s="69" t="str">
        <f t="shared" si="18"/>
        <v xml:space="preserve"> </v>
      </c>
      <c r="K181" s="70"/>
      <c r="L181" s="65"/>
      <c r="M181" s="8">
        <f>IFERROR(VLOOKUP(L181,ТМ[],2,FALSE),0)</f>
        <v>0</v>
      </c>
      <c r="N181" s="71"/>
      <c r="O181" s="72"/>
      <c r="P181" s="73"/>
      <c r="Q181" s="74"/>
      <c r="R181" s="74"/>
      <c r="S181" s="75"/>
      <c r="T181" s="67">
        <f t="shared" si="20"/>
        <v>1</v>
      </c>
      <c r="U181" s="76" t="str">
        <f t="shared" si="21"/>
        <v xml:space="preserve"> </v>
      </c>
      <c r="V181" s="69" t="str">
        <f t="shared" si="19"/>
        <v xml:space="preserve"> </v>
      </c>
      <c r="W181" s="70">
        <f t="shared" si="15"/>
        <v>2</v>
      </c>
      <c r="X181" s="67">
        <f t="shared" si="16"/>
        <v>0</v>
      </c>
      <c r="Y181" s="67" t="str">
        <f>IF(N181:N253="Лист/Плита","шт.","м.")</f>
        <v>м.</v>
      </c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</row>
    <row r="182" spans="1:48" ht="23.25" x14ac:dyDescent="0.35">
      <c r="A182" s="79">
        <v>179</v>
      </c>
      <c r="B182" s="8"/>
      <c r="C182" s="8"/>
      <c r="D182" s="9"/>
      <c r="E182" s="8"/>
      <c r="F182" s="8"/>
      <c r="G182" s="8"/>
      <c r="H182" s="12">
        <f t="shared" si="17"/>
        <v>0</v>
      </c>
      <c r="I182" s="56"/>
      <c r="J182" s="14" t="str">
        <f t="shared" si="18"/>
        <v xml:space="preserve"> </v>
      </c>
      <c r="K182" s="15"/>
      <c r="L182" s="8"/>
      <c r="M182" s="8">
        <f>IFERROR(VLOOKUP(L182,ТМ[],2,FALSE),0)</f>
        <v>0</v>
      </c>
      <c r="N182" s="10"/>
      <c r="O182" s="47"/>
      <c r="P182" s="51"/>
      <c r="Q182" s="54"/>
      <c r="R182" s="54"/>
      <c r="S182" s="49"/>
      <c r="T182" s="12">
        <f t="shared" si="20"/>
        <v>1</v>
      </c>
      <c r="U182" s="13" t="str">
        <f t="shared" si="21"/>
        <v xml:space="preserve"> </v>
      </c>
      <c r="V182" s="14" t="str">
        <f t="shared" si="19"/>
        <v xml:space="preserve"> </v>
      </c>
      <c r="W182" s="15">
        <f t="shared" si="15"/>
        <v>2</v>
      </c>
      <c r="X182" s="12">
        <f t="shared" si="16"/>
        <v>0</v>
      </c>
      <c r="Y182" s="12" t="str">
        <f>IF(N182:N253="Лист/Плита","шт.","м.")</f>
        <v>м.</v>
      </c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</row>
    <row r="183" spans="1:48" ht="23.25" x14ac:dyDescent="0.35">
      <c r="A183" s="79">
        <v>180</v>
      </c>
      <c r="B183" s="65"/>
      <c r="C183" s="65"/>
      <c r="D183" s="66"/>
      <c r="E183" s="65"/>
      <c r="F183" s="65"/>
      <c r="G183" s="65"/>
      <c r="H183" s="67">
        <f t="shared" si="17"/>
        <v>0</v>
      </c>
      <c r="I183" s="68"/>
      <c r="J183" s="69" t="str">
        <f t="shared" si="18"/>
        <v xml:space="preserve"> </v>
      </c>
      <c r="K183" s="70"/>
      <c r="L183" s="65"/>
      <c r="M183" s="8">
        <f>IFERROR(VLOOKUP(L183,ТМ[],2,FALSE),0)</f>
        <v>0</v>
      </c>
      <c r="N183" s="71"/>
      <c r="O183" s="72"/>
      <c r="P183" s="73"/>
      <c r="Q183" s="74"/>
      <c r="R183" s="74"/>
      <c r="S183" s="75"/>
      <c r="T183" s="67">
        <f t="shared" si="20"/>
        <v>1</v>
      </c>
      <c r="U183" s="76" t="str">
        <f t="shared" si="21"/>
        <v xml:space="preserve"> </v>
      </c>
      <c r="V183" s="69" t="str">
        <f t="shared" si="19"/>
        <v xml:space="preserve"> </v>
      </c>
      <c r="W183" s="70">
        <f t="shared" si="15"/>
        <v>2</v>
      </c>
      <c r="X183" s="67">
        <f t="shared" si="16"/>
        <v>0</v>
      </c>
      <c r="Y183" s="67" t="str">
        <f>IF(N183:N253="Лист/Плита","шт.","м.")</f>
        <v>м.</v>
      </c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</row>
    <row r="184" spans="1:48" ht="23.25" x14ac:dyDescent="0.35">
      <c r="A184" s="79">
        <v>181</v>
      </c>
      <c r="B184" s="8"/>
      <c r="C184" s="8"/>
      <c r="D184" s="9"/>
      <c r="E184" s="8"/>
      <c r="F184" s="8"/>
      <c r="G184" s="8"/>
      <c r="H184" s="12">
        <f t="shared" si="17"/>
        <v>0</v>
      </c>
      <c r="I184" s="56"/>
      <c r="J184" s="14" t="str">
        <f t="shared" si="18"/>
        <v xml:space="preserve"> </v>
      </c>
      <c r="K184" s="15"/>
      <c r="L184" s="8"/>
      <c r="M184" s="8">
        <f>IFERROR(VLOOKUP(L184,ТМ[],2,FALSE),0)</f>
        <v>0</v>
      </c>
      <c r="N184" s="10"/>
      <c r="O184" s="47"/>
      <c r="P184" s="51"/>
      <c r="Q184" s="54"/>
      <c r="R184" s="54"/>
      <c r="S184" s="49"/>
      <c r="T184" s="12">
        <f t="shared" si="20"/>
        <v>1</v>
      </c>
      <c r="U184" s="13" t="str">
        <f t="shared" si="21"/>
        <v xml:space="preserve"> </v>
      </c>
      <c r="V184" s="14" t="str">
        <f t="shared" si="19"/>
        <v xml:space="preserve"> </v>
      </c>
      <c r="W184" s="15">
        <f t="shared" si="15"/>
        <v>2</v>
      </c>
      <c r="X184" s="12">
        <f t="shared" si="16"/>
        <v>0</v>
      </c>
      <c r="Y184" s="12" t="str">
        <f>IF(N184:N253="Лист/Плита","шт.","м.")</f>
        <v>м.</v>
      </c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</row>
    <row r="185" spans="1:48" ht="23.25" x14ac:dyDescent="0.35">
      <c r="A185" s="79">
        <v>182</v>
      </c>
      <c r="B185" s="65"/>
      <c r="C185" s="65"/>
      <c r="D185" s="66"/>
      <c r="E185" s="65"/>
      <c r="F185" s="65"/>
      <c r="G185" s="65"/>
      <c r="H185" s="67">
        <f t="shared" si="17"/>
        <v>0</v>
      </c>
      <c r="I185" s="68"/>
      <c r="J185" s="69" t="str">
        <f t="shared" si="18"/>
        <v xml:space="preserve"> </v>
      </c>
      <c r="K185" s="70"/>
      <c r="L185" s="65"/>
      <c r="M185" s="8">
        <f>IFERROR(VLOOKUP(L185,ТМ[],2,FALSE),0)</f>
        <v>0</v>
      </c>
      <c r="N185" s="71"/>
      <c r="O185" s="72"/>
      <c r="P185" s="73"/>
      <c r="Q185" s="74"/>
      <c r="R185" s="74"/>
      <c r="S185" s="75"/>
      <c r="T185" s="67">
        <f t="shared" si="20"/>
        <v>1</v>
      </c>
      <c r="U185" s="76" t="str">
        <f t="shared" si="21"/>
        <v xml:space="preserve"> </v>
      </c>
      <c r="V185" s="69" t="str">
        <f t="shared" si="19"/>
        <v xml:space="preserve"> </v>
      </c>
      <c r="W185" s="70">
        <f t="shared" si="15"/>
        <v>2</v>
      </c>
      <c r="X185" s="67">
        <f t="shared" si="16"/>
        <v>0</v>
      </c>
      <c r="Y185" s="67" t="str">
        <f>IF(N185:N253="Лист/Плита","шт.","м.")</f>
        <v>м.</v>
      </c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</row>
    <row r="186" spans="1:48" ht="23.25" x14ac:dyDescent="0.35">
      <c r="A186" s="79">
        <v>183</v>
      </c>
      <c r="B186" s="8"/>
      <c r="C186" s="8"/>
      <c r="D186" s="9"/>
      <c r="E186" s="8"/>
      <c r="F186" s="8"/>
      <c r="G186" s="8"/>
      <c r="H186" s="12">
        <f t="shared" si="17"/>
        <v>0</v>
      </c>
      <c r="I186" s="56"/>
      <c r="J186" s="14" t="str">
        <f t="shared" si="18"/>
        <v xml:space="preserve"> </v>
      </c>
      <c r="K186" s="15"/>
      <c r="L186" s="8"/>
      <c r="M186" s="8">
        <f>IFERROR(VLOOKUP(L186,ТМ[],2,FALSE),0)</f>
        <v>0</v>
      </c>
      <c r="N186" s="10"/>
      <c r="O186" s="47"/>
      <c r="P186" s="51"/>
      <c r="Q186" s="54"/>
      <c r="R186" s="54"/>
      <c r="S186" s="49"/>
      <c r="T186" s="12">
        <f t="shared" si="20"/>
        <v>1</v>
      </c>
      <c r="U186" s="13" t="str">
        <f t="shared" si="21"/>
        <v xml:space="preserve"> </v>
      </c>
      <c r="V186" s="14" t="str">
        <f t="shared" si="19"/>
        <v xml:space="preserve"> </v>
      </c>
      <c r="W186" s="15">
        <f t="shared" si="15"/>
        <v>2</v>
      </c>
      <c r="X186" s="12">
        <f t="shared" si="16"/>
        <v>0</v>
      </c>
      <c r="Y186" s="12" t="str">
        <f>IF(N186:N253="Лист/Плита","шт.","м.")</f>
        <v>м.</v>
      </c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</row>
    <row r="187" spans="1:48" ht="23.25" x14ac:dyDescent="0.35">
      <c r="A187" s="79">
        <v>184</v>
      </c>
      <c r="B187" s="65"/>
      <c r="C187" s="65"/>
      <c r="D187" s="66"/>
      <c r="E187" s="65"/>
      <c r="F187" s="65"/>
      <c r="G187" s="65"/>
      <c r="H187" s="67">
        <f t="shared" si="17"/>
        <v>0</v>
      </c>
      <c r="I187" s="68"/>
      <c r="J187" s="69" t="str">
        <f t="shared" si="18"/>
        <v xml:space="preserve"> </v>
      </c>
      <c r="K187" s="70"/>
      <c r="L187" s="65"/>
      <c r="M187" s="8">
        <f>IFERROR(VLOOKUP(L187,ТМ[],2,FALSE),0)</f>
        <v>0</v>
      </c>
      <c r="N187" s="71"/>
      <c r="O187" s="72"/>
      <c r="P187" s="73"/>
      <c r="Q187" s="74"/>
      <c r="R187" s="74"/>
      <c r="S187" s="75"/>
      <c r="T187" s="67">
        <f t="shared" si="20"/>
        <v>1</v>
      </c>
      <c r="U187" s="76" t="str">
        <f t="shared" si="21"/>
        <v xml:space="preserve"> </v>
      </c>
      <c r="V187" s="69" t="str">
        <f t="shared" si="19"/>
        <v xml:space="preserve"> </v>
      </c>
      <c r="W187" s="70">
        <f t="shared" si="15"/>
        <v>2</v>
      </c>
      <c r="X187" s="67">
        <f t="shared" si="16"/>
        <v>0</v>
      </c>
      <c r="Y187" s="67" t="str">
        <f>IF(N187:N253="Лист/Плита","шт.","м.")</f>
        <v>м.</v>
      </c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</row>
    <row r="188" spans="1:48" ht="23.25" x14ac:dyDescent="0.35">
      <c r="A188" s="79">
        <v>185</v>
      </c>
      <c r="B188" s="8"/>
      <c r="C188" s="8"/>
      <c r="D188" s="9"/>
      <c r="E188" s="8"/>
      <c r="F188" s="8"/>
      <c r="G188" s="8"/>
      <c r="H188" s="12">
        <f t="shared" si="17"/>
        <v>0</v>
      </c>
      <c r="I188" s="56"/>
      <c r="J188" s="14" t="str">
        <f t="shared" si="18"/>
        <v xml:space="preserve"> </v>
      </c>
      <c r="K188" s="15"/>
      <c r="L188" s="8"/>
      <c r="M188" s="8">
        <f>IFERROR(VLOOKUP(L188,ТМ[],2,FALSE),0)</f>
        <v>0</v>
      </c>
      <c r="N188" s="10"/>
      <c r="O188" s="47"/>
      <c r="P188" s="51"/>
      <c r="Q188" s="54"/>
      <c r="R188" s="54"/>
      <c r="S188" s="49"/>
      <c r="T188" s="12">
        <f t="shared" si="20"/>
        <v>1</v>
      </c>
      <c r="U188" s="13" t="str">
        <f t="shared" si="21"/>
        <v xml:space="preserve"> </v>
      </c>
      <c r="V188" s="14" t="str">
        <f t="shared" si="19"/>
        <v xml:space="preserve"> </v>
      </c>
      <c r="W188" s="15">
        <f t="shared" si="15"/>
        <v>2</v>
      </c>
      <c r="X188" s="12">
        <f t="shared" si="16"/>
        <v>0</v>
      </c>
      <c r="Y188" s="12" t="str">
        <f>IF(N188:N253="Лист/Плита","шт.","м.")</f>
        <v>м.</v>
      </c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</row>
    <row r="189" spans="1:48" ht="23.25" x14ac:dyDescent="0.35">
      <c r="A189" s="79">
        <v>186</v>
      </c>
      <c r="B189" s="65"/>
      <c r="C189" s="65"/>
      <c r="D189" s="66"/>
      <c r="E189" s="65"/>
      <c r="F189" s="65"/>
      <c r="G189" s="65"/>
      <c r="H189" s="67">
        <f t="shared" si="17"/>
        <v>0</v>
      </c>
      <c r="I189" s="68"/>
      <c r="J189" s="69" t="str">
        <f t="shared" si="18"/>
        <v xml:space="preserve"> </v>
      </c>
      <c r="K189" s="70"/>
      <c r="L189" s="65"/>
      <c r="M189" s="8">
        <f>IFERROR(VLOOKUP(L189,ТМ[],2,FALSE),0)</f>
        <v>0</v>
      </c>
      <c r="N189" s="71"/>
      <c r="O189" s="72"/>
      <c r="P189" s="73"/>
      <c r="Q189" s="74"/>
      <c r="R189" s="74"/>
      <c r="S189" s="75"/>
      <c r="T189" s="67">
        <f t="shared" si="20"/>
        <v>1</v>
      </c>
      <c r="U189" s="76" t="str">
        <f t="shared" si="21"/>
        <v xml:space="preserve"> </v>
      </c>
      <c r="V189" s="69" t="str">
        <f t="shared" si="19"/>
        <v xml:space="preserve"> </v>
      </c>
      <c r="W189" s="70">
        <f t="shared" si="15"/>
        <v>2</v>
      </c>
      <c r="X189" s="67">
        <f t="shared" si="16"/>
        <v>0</v>
      </c>
      <c r="Y189" s="67" t="str">
        <f>IF(N189:N253="Лист/Плита","шт.","м.")</f>
        <v>м.</v>
      </c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</row>
    <row r="190" spans="1:48" ht="23.25" x14ac:dyDescent="0.35">
      <c r="A190" s="79">
        <v>187</v>
      </c>
      <c r="B190" s="8"/>
      <c r="C190" s="8"/>
      <c r="D190" s="9"/>
      <c r="E190" s="8"/>
      <c r="F190" s="8"/>
      <c r="G190" s="8"/>
      <c r="H190" s="12">
        <f t="shared" si="17"/>
        <v>0</v>
      </c>
      <c r="I190" s="56"/>
      <c r="J190" s="14" t="str">
        <f t="shared" si="18"/>
        <v xml:space="preserve"> </v>
      </c>
      <c r="K190" s="15"/>
      <c r="L190" s="8"/>
      <c r="M190" s="8">
        <f>IFERROR(VLOOKUP(L190,ТМ[],2,FALSE),0)</f>
        <v>0</v>
      </c>
      <c r="N190" s="10"/>
      <c r="O190" s="47"/>
      <c r="P190" s="51"/>
      <c r="Q190" s="54"/>
      <c r="R190" s="54"/>
      <c r="S190" s="49"/>
      <c r="T190" s="12">
        <f t="shared" si="20"/>
        <v>1</v>
      </c>
      <c r="U190" s="13" t="str">
        <f t="shared" si="21"/>
        <v xml:space="preserve"> </v>
      </c>
      <c r="V190" s="14" t="str">
        <f t="shared" si="19"/>
        <v xml:space="preserve"> </v>
      </c>
      <c r="W190" s="15">
        <f t="shared" si="15"/>
        <v>2</v>
      </c>
      <c r="X190" s="12">
        <f t="shared" si="16"/>
        <v>0</v>
      </c>
      <c r="Y190" s="12" t="str">
        <f>IF(N190:N253="Лист/Плита","шт.","м.")</f>
        <v>м.</v>
      </c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</row>
    <row r="191" spans="1:48" ht="23.25" x14ac:dyDescent="0.35">
      <c r="A191" s="79">
        <v>188</v>
      </c>
      <c r="B191" s="65"/>
      <c r="C191" s="65"/>
      <c r="D191" s="66"/>
      <c r="E191" s="65"/>
      <c r="F191" s="65"/>
      <c r="G191" s="65"/>
      <c r="H191" s="67">
        <f t="shared" si="17"/>
        <v>0</v>
      </c>
      <c r="I191" s="68"/>
      <c r="J191" s="69" t="str">
        <f t="shared" si="18"/>
        <v xml:space="preserve"> </v>
      </c>
      <c r="K191" s="70"/>
      <c r="L191" s="65"/>
      <c r="M191" s="8">
        <f>IFERROR(VLOOKUP(L191,ТМ[],2,FALSE),0)</f>
        <v>0</v>
      </c>
      <c r="N191" s="71"/>
      <c r="O191" s="72"/>
      <c r="P191" s="73"/>
      <c r="Q191" s="74"/>
      <c r="R191" s="74"/>
      <c r="S191" s="75"/>
      <c r="T191" s="67">
        <f t="shared" si="20"/>
        <v>1</v>
      </c>
      <c r="U191" s="76" t="str">
        <f t="shared" si="21"/>
        <v xml:space="preserve"> </v>
      </c>
      <c r="V191" s="69" t="str">
        <f t="shared" si="19"/>
        <v xml:space="preserve"> </v>
      </c>
      <c r="W191" s="70">
        <f t="shared" si="15"/>
        <v>2</v>
      </c>
      <c r="X191" s="67">
        <f t="shared" si="16"/>
        <v>0</v>
      </c>
      <c r="Y191" s="67" t="str">
        <f>IF(N191:N253="Лист/Плита","шт.","м.")</f>
        <v>м.</v>
      </c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</row>
    <row r="192" spans="1:48" ht="23.25" x14ac:dyDescent="0.35">
      <c r="A192" s="79">
        <v>189</v>
      </c>
      <c r="B192" s="8"/>
      <c r="C192" s="8"/>
      <c r="D192" s="9"/>
      <c r="E192" s="8"/>
      <c r="F192" s="8"/>
      <c r="G192" s="8"/>
      <c r="H192" s="12">
        <f t="shared" si="17"/>
        <v>0</v>
      </c>
      <c r="I192" s="56"/>
      <c r="J192" s="14" t="str">
        <f t="shared" si="18"/>
        <v xml:space="preserve"> </v>
      </c>
      <c r="K192" s="15"/>
      <c r="L192" s="8"/>
      <c r="M192" s="8">
        <f>IFERROR(VLOOKUP(L192,ТМ[],2,FALSE),0)</f>
        <v>0</v>
      </c>
      <c r="N192" s="10"/>
      <c r="O192" s="47"/>
      <c r="P192" s="51"/>
      <c r="Q192" s="54"/>
      <c r="R192" s="54"/>
      <c r="S192" s="49"/>
      <c r="T192" s="12">
        <f t="shared" si="20"/>
        <v>1</v>
      </c>
      <c r="U192" s="13" t="str">
        <f t="shared" si="21"/>
        <v xml:space="preserve"> </v>
      </c>
      <c r="V192" s="14" t="str">
        <f t="shared" si="19"/>
        <v xml:space="preserve"> </v>
      </c>
      <c r="W192" s="15">
        <f t="shared" si="15"/>
        <v>2</v>
      </c>
      <c r="X192" s="12">
        <f t="shared" si="16"/>
        <v>0</v>
      </c>
      <c r="Y192" s="12" t="str">
        <f>IF(N192:N253="Лист/Плита","шт.","м.")</f>
        <v>м.</v>
      </c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</row>
    <row r="193" spans="1:48" ht="23.25" x14ac:dyDescent="0.35">
      <c r="A193" s="79">
        <v>190</v>
      </c>
      <c r="B193" s="65"/>
      <c r="C193" s="65"/>
      <c r="D193" s="66"/>
      <c r="E193" s="65"/>
      <c r="F193" s="65"/>
      <c r="G193" s="65"/>
      <c r="H193" s="67">
        <f t="shared" si="17"/>
        <v>0</v>
      </c>
      <c r="I193" s="68"/>
      <c r="J193" s="69" t="str">
        <f t="shared" si="18"/>
        <v xml:space="preserve"> </v>
      </c>
      <c r="K193" s="70"/>
      <c r="L193" s="65"/>
      <c r="M193" s="8">
        <f>IFERROR(VLOOKUP(L193,ТМ[],2,FALSE),0)</f>
        <v>0</v>
      </c>
      <c r="N193" s="71"/>
      <c r="O193" s="72"/>
      <c r="P193" s="73"/>
      <c r="Q193" s="74"/>
      <c r="R193" s="74"/>
      <c r="S193" s="75"/>
      <c r="T193" s="67">
        <f t="shared" si="20"/>
        <v>1</v>
      </c>
      <c r="U193" s="76" t="str">
        <f t="shared" si="21"/>
        <v xml:space="preserve"> </v>
      </c>
      <c r="V193" s="69" t="str">
        <f t="shared" si="19"/>
        <v xml:space="preserve"> </v>
      </c>
      <c r="W193" s="70">
        <f t="shared" si="15"/>
        <v>2</v>
      </c>
      <c r="X193" s="67">
        <f t="shared" si="16"/>
        <v>0</v>
      </c>
      <c r="Y193" s="67" t="str">
        <f>IF(N193:N253="Лист/Плита","шт.","м.")</f>
        <v>м.</v>
      </c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</row>
    <row r="194" spans="1:48" ht="23.25" x14ac:dyDescent="0.35">
      <c r="A194" s="79">
        <v>191</v>
      </c>
      <c r="B194" s="8"/>
      <c r="C194" s="8"/>
      <c r="D194" s="9"/>
      <c r="E194" s="8"/>
      <c r="F194" s="8"/>
      <c r="G194" s="8"/>
      <c r="H194" s="12">
        <f t="shared" si="17"/>
        <v>0</v>
      </c>
      <c r="I194" s="56"/>
      <c r="J194" s="14" t="str">
        <f t="shared" si="18"/>
        <v xml:space="preserve"> </v>
      </c>
      <c r="K194" s="15"/>
      <c r="L194" s="8"/>
      <c r="M194" s="8">
        <f>IFERROR(VLOOKUP(L194,ТМ[],2,FALSE),0)</f>
        <v>0</v>
      </c>
      <c r="N194" s="10"/>
      <c r="O194" s="47"/>
      <c r="P194" s="51"/>
      <c r="Q194" s="54"/>
      <c r="R194" s="54"/>
      <c r="S194" s="49"/>
      <c r="T194" s="12">
        <f t="shared" si="20"/>
        <v>1</v>
      </c>
      <c r="U194" s="13" t="str">
        <f t="shared" si="21"/>
        <v xml:space="preserve"> </v>
      </c>
      <c r="V194" s="14" t="str">
        <f t="shared" si="19"/>
        <v xml:space="preserve"> </v>
      </c>
      <c r="W194" s="15">
        <f t="shared" si="15"/>
        <v>2</v>
      </c>
      <c r="X194" s="12">
        <f t="shared" si="16"/>
        <v>0</v>
      </c>
      <c r="Y194" s="12" t="str">
        <f>IF(N194:N253="Лист/Плита","шт.","м.")</f>
        <v>м.</v>
      </c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</row>
    <row r="195" spans="1:48" ht="23.25" x14ac:dyDescent="0.35">
      <c r="A195" s="79">
        <v>192</v>
      </c>
      <c r="B195" s="65"/>
      <c r="C195" s="65"/>
      <c r="D195" s="66"/>
      <c r="E195" s="65"/>
      <c r="F195" s="65"/>
      <c r="G195" s="65"/>
      <c r="H195" s="67">
        <f t="shared" si="17"/>
        <v>0</v>
      </c>
      <c r="I195" s="68"/>
      <c r="J195" s="69" t="str">
        <f t="shared" si="18"/>
        <v xml:space="preserve"> </v>
      </c>
      <c r="K195" s="70"/>
      <c r="L195" s="65"/>
      <c r="M195" s="8">
        <f>IFERROR(VLOOKUP(L195,ТМ[],2,FALSE),0)</f>
        <v>0</v>
      </c>
      <c r="N195" s="71"/>
      <c r="O195" s="72"/>
      <c r="P195" s="73"/>
      <c r="Q195" s="74"/>
      <c r="R195" s="74"/>
      <c r="S195" s="75"/>
      <c r="T195" s="67">
        <f t="shared" si="20"/>
        <v>1</v>
      </c>
      <c r="U195" s="76" t="str">
        <f t="shared" si="21"/>
        <v xml:space="preserve"> </v>
      </c>
      <c r="V195" s="69" t="str">
        <f t="shared" si="19"/>
        <v xml:space="preserve"> </v>
      </c>
      <c r="W195" s="70">
        <f t="shared" si="15"/>
        <v>2</v>
      </c>
      <c r="X195" s="67">
        <f t="shared" si="16"/>
        <v>0</v>
      </c>
      <c r="Y195" s="67" t="str">
        <f>IF(N195:N253="Лист/Плита","шт.","м.")</f>
        <v>м.</v>
      </c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</row>
    <row r="196" spans="1:48" ht="23.25" x14ac:dyDescent="0.35">
      <c r="A196" s="79">
        <v>193</v>
      </c>
      <c r="B196" s="8"/>
      <c r="C196" s="8"/>
      <c r="D196" s="9"/>
      <c r="E196" s="8"/>
      <c r="F196" s="8"/>
      <c r="G196" s="8"/>
      <c r="H196" s="12">
        <f t="shared" si="17"/>
        <v>0</v>
      </c>
      <c r="I196" s="56"/>
      <c r="J196" s="14" t="str">
        <f t="shared" si="18"/>
        <v xml:space="preserve"> </v>
      </c>
      <c r="K196" s="15"/>
      <c r="L196" s="8"/>
      <c r="M196" s="8">
        <f>IFERROR(VLOOKUP(L196,ТМ[],2,FALSE),0)</f>
        <v>0</v>
      </c>
      <c r="N196" s="10"/>
      <c r="O196" s="47"/>
      <c r="P196" s="51"/>
      <c r="Q196" s="54"/>
      <c r="R196" s="54"/>
      <c r="S196" s="49"/>
      <c r="T196" s="12">
        <f t="shared" si="20"/>
        <v>1</v>
      </c>
      <c r="U196" s="13" t="str">
        <f t="shared" si="21"/>
        <v xml:space="preserve"> </v>
      </c>
      <c r="V196" s="14" t="str">
        <f t="shared" si="19"/>
        <v xml:space="preserve"> </v>
      </c>
      <c r="W196" s="15">
        <f t="shared" ref="W196:W253" si="22">SUM(K196,T196*2)</f>
        <v>2</v>
      </c>
      <c r="X196" s="12">
        <f t="shared" ref="X196:X253" si="23">IF(N196="Лист/Плита",H196,ROUNDUP(SUM(((H196*W196)/1000),(((H196*W196)/1000)*0.1),((H196*5)/1000)),1))</f>
        <v>0</v>
      </c>
      <c r="Y196" s="12" t="str">
        <f>IF(N196:N253="Лист/Плита","шт.","м.")</f>
        <v>м.</v>
      </c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</row>
    <row r="197" spans="1:48" ht="23.25" x14ac:dyDescent="0.35">
      <c r="A197" s="79">
        <v>194</v>
      </c>
      <c r="B197" s="65"/>
      <c r="C197" s="65"/>
      <c r="D197" s="66"/>
      <c r="E197" s="65"/>
      <c r="F197" s="65"/>
      <c r="G197" s="65"/>
      <c r="H197" s="67">
        <f t="shared" ref="H197:H253" si="24">PRODUCT(D197,G197)</f>
        <v>0</v>
      </c>
      <c r="I197" s="68"/>
      <c r="J197" s="69" t="str">
        <f t="shared" ref="J197:J253" si="25">IF(N197="Лист/Плита","х"," ")</f>
        <v xml:space="preserve"> </v>
      </c>
      <c r="K197" s="70"/>
      <c r="L197" s="65"/>
      <c r="M197" s="8">
        <f>IFERROR(VLOOKUP(L197,ТМ[],2,FALSE),0)</f>
        <v>0</v>
      </c>
      <c r="N197" s="71"/>
      <c r="O197" s="72"/>
      <c r="P197" s="73"/>
      <c r="Q197" s="74"/>
      <c r="R197" s="74"/>
      <c r="S197" s="75"/>
      <c r="T197" s="67">
        <f t="shared" si="20"/>
        <v>1</v>
      </c>
      <c r="U197" s="76" t="str">
        <f t="shared" si="21"/>
        <v xml:space="preserve"> </v>
      </c>
      <c r="V197" s="69" t="str">
        <f t="shared" ref="V197:V253" si="26">IF(N197="Лист/Плита","х"," ")</f>
        <v xml:space="preserve"> </v>
      </c>
      <c r="W197" s="70">
        <f t="shared" si="22"/>
        <v>2</v>
      </c>
      <c r="X197" s="67">
        <f t="shared" si="23"/>
        <v>0</v>
      </c>
      <c r="Y197" s="67" t="str">
        <f>IF(N197:N253="Лист/Плита","шт.","м.")</f>
        <v>м.</v>
      </c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</row>
    <row r="198" spans="1:48" ht="23.25" x14ac:dyDescent="0.35">
      <c r="A198" s="79">
        <v>195</v>
      </c>
      <c r="B198" s="8"/>
      <c r="C198" s="8"/>
      <c r="D198" s="9"/>
      <c r="E198" s="8"/>
      <c r="F198" s="8"/>
      <c r="G198" s="8"/>
      <c r="H198" s="12">
        <f t="shared" si="24"/>
        <v>0</v>
      </c>
      <c r="I198" s="56"/>
      <c r="J198" s="14" t="str">
        <f t="shared" si="25"/>
        <v xml:space="preserve"> </v>
      </c>
      <c r="K198" s="15"/>
      <c r="L198" s="8"/>
      <c r="M198" s="8">
        <f>IFERROR(VLOOKUP(L198,ТМ[],2,FALSE),0)</f>
        <v>0</v>
      </c>
      <c r="N198" s="10"/>
      <c r="O198" s="47"/>
      <c r="P198" s="51"/>
      <c r="Q198" s="54"/>
      <c r="R198" s="54"/>
      <c r="S198" s="49"/>
      <c r="T198" s="12">
        <f t="shared" si="20"/>
        <v>1</v>
      </c>
      <c r="U198" s="13" t="str">
        <f t="shared" si="21"/>
        <v xml:space="preserve"> </v>
      </c>
      <c r="V198" s="14" t="str">
        <f t="shared" si="26"/>
        <v xml:space="preserve"> </v>
      </c>
      <c r="W198" s="15">
        <f t="shared" si="22"/>
        <v>2</v>
      </c>
      <c r="X198" s="12">
        <f t="shared" si="23"/>
        <v>0</v>
      </c>
      <c r="Y198" s="12" t="str">
        <f>IF(N198:N253="Лист/Плита","шт.","м.")</f>
        <v>м.</v>
      </c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</row>
    <row r="199" spans="1:48" ht="23.25" x14ac:dyDescent="0.35">
      <c r="A199" s="79">
        <v>196</v>
      </c>
      <c r="B199" s="65"/>
      <c r="C199" s="65"/>
      <c r="D199" s="66"/>
      <c r="E199" s="65"/>
      <c r="F199" s="65"/>
      <c r="G199" s="65"/>
      <c r="H199" s="67">
        <f t="shared" si="24"/>
        <v>0</v>
      </c>
      <c r="I199" s="68"/>
      <c r="J199" s="69" t="str">
        <f t="shared" si="25"/>
        <v xml:space="preserve"> </v>
      </c>
      <c r="K199" s="70"/>
      <c r="L199" s="65"/>
      <c r="M199" s="8">
        <f>IFERROR(VLOOKUP(L199,ТМ[],2,FALSE),0)</f>
        <v>0</v>
      </c>
      <c r="N199" s="71"/>
      <c r="O199" s="72"/>
      <c r="P199" s="73"/>
      <c r="Q199" s="74"/>
      <c r="R199" s="74"/>
      <c r="S199" s="75"/>
      <c r="T199" s="67">
        <f t="shared" si="20"/>
        <v>1</v>
      </c>
      <c r="U199" s="76" t="str">
        <f t="shared" si="21"/>
        <v xml:space="preserve"> </v>
      </c>
      <c r="V199" s="69" t="str">
        <f t="shared" si="26"/>
        <v xml:space="preserve"> </v>
      </c>
      <c r="W199" s="70">
        <f t="shared" si="22"/>
        <v>2</v>
      </c>
      <c r="X199" s="67">
        <f t="shared" si="23"/>
        <v>0</v>
      </c>
      <c r="Y199" s="67" t="str">
        <f>IF(N199:N253="Лист/Плита","шт.","м.")</f>
        <v>м.</v>
      </c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</row>
    <row r="200" spans="1:48" ht="23.25" x14ac:dyDescent="0.35">
      <c r="A200" s="79">
        <v>197</v>
      </c>
      <c r="B200" s="8"/>
      <c r="C200" s="8"/>
      <c r="D200" s="9"/>
      <c r="E200" s="8"/>
      <c r="F200" s="8"/>
      <c r="G200" s="8"/>
      <c r="H200" s="12">
        <f t="shared" si="24"/>
        <v>0</v>
      </c>
      <c r="I200" s="56"/>
      <c r="J200" s="14" t="str">
        <f t="shared" si="25"/>
        <v xml:space="preserve"> </v>
      </c>
      <c r="K200" s="15"/>
      <c r="L200" s="8"/>
      <c r="M200" s="8">
        <f>IFERROR(VLOOKUP(L200,ТМ[],2,FALSE),0)</f>
        <v>0</v>
      </c>
      <c r="N200" s="10"/>
      <c r="O200" s="47"/>
      <c r="P200" s="51"/>
      <c r="Q200" s="54"/>
      <c r="R200" s="54"/>
      <c r="S200" s="49"/>
      <c r="T200" s="12">
        <f t="shared" ref="T200:T253" si="27">IF(OR(N200="Балка/Двутавр",N200="Швеллер"),(_xlfn.IFS(O200*10&lt;=20,1,O200*10&lt;=75,1.5,O200*10&lt;=150,2,O200*10&gt;150,2.5)),(_xlfn.IFS(O200&lt;=20,1,O200&lt;=75,1.5,O200&lt;=150,2,O200&gt;150,2.5)))</f>
        <v>1</v>
      </c>
      <c r="U200" s="13" t="str">
        <f t="shared" si="21"/>
        <v xml:space="preserve"> </v>
      </c>
      <c r="V200" s="14" t="str">
        <f t="shared" si="26"/>
        <v xml:space="preserve"> </v>
      </c>
      <c r="W200" s="15">
        <f t="shared" si="22"/>
        <v>2</v>
      </c>
      <c r="X200" s="12">
        <f t="shared" si="23"/>
        <v>0</v>
      </c>
      <c r="Y200" s="12" t="str">
        <f>IF(N200:N253="Лист/Плита","шт.","м.")</f>
        <v>м.</v>
      </c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</row>
    <row r="201" spans="1:48" ht="23.25" x14ac:dyDescent="0.35">
      <c r="A201" s="79">
        <v>198</v>
      </c>
      <c r="B201" s="65"/>
      <c r="C201" s="65"/>
      <c r="D201" s="66"/>
      <c r="E201" s="65"/>
      <c r="F201" s="65"/>
      <c r="G201" s="65"/>
      <c r="H201" s="67">
        <f t="shared" si="24"/>
        <v>0</v>
      </c>
      <c r="I201" s="68"/>
      <c r="J201" s="69" t="str">
        <f t="shared" si="25"/>
        <v xml:space="preserve"> </v>
      </c>
      <c r="K201" s="70"/>
      <c r="L201" s="65"/>
      <c r="M201" s="8">
        <f>IFERROR(VLOOKUP(L201,ТМ[],2,FALSE),0)</f>
        <v>0</v>
      </c>
      <c r="N201" s="71"/>
      <c r="O201" s="72"/>
      <c r="P201" s="73"/>
      <c r="Q201" s="74"/>
      <c r="R201" s="74"/>
      <c r="S201" s="75"/>
      <c r="T201" s="67">
        <f t="shared" si="27"/>
        <v>1</v>
      </c>
      <c r="U201" s="76" t="str">
        <f t="shared" ref="U201:U253" si="28">IF(N201="Лист/Плита",(SUM(I201,T201*2))," ")</f>
        <v xml:space="preserve"> </v>
      </c>
      <c r="V201" s="69" t="str">
        <f t="shared" si="26"/>
        <v xml:space="preserve"> </v>
      </c>
      <c r="W201" s="70">
        <f t="shared" si="22"/>
        <v>2</v>
      </c>
      <c r="X201" s="67">
        <f t="shared" si="23"/>
        <v>0</v>
      </c>
      <c r="Y201" s="67" t="str">
        <f>IF(N201:N253="Лист/Плита","шт.","м.")</f>
        <v>м.</v>
      </c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</row>
    <row r="202" spans="1:48" ht="23.25" x14ac:dyDescent="0.35">
      <c r="A202" s="79">
        <v>199</v>
      </c>
      <c r="B202" s="8"/>
      <c r="C202" s="8"/>
      <c r="D202" s="9"/>
      <c r="E202" s="8"/>
      <c r="F202" s="8"/>
      <c r="G202" s="8"/>
      <c r="H202" s="12">
        <f t="shared" si="24"/>
        <v>0</v>
      </c>
      <c r="I202" s="56"/>
      <c r="J202" s="14" t="str">
        <f t="shared" si="25"/>
        <v xml:space="preserve"> </v>
      </c>
      <c r="K202" s="15"/>
      <c r="L202" s="8"/>
      <c r="M202" s="8">
        <f>IFERROR(VLOOKUP(L202,ТМ[],2,FALSE),0)</f>
        <v>0</v>
      </c>
      <c r="N202" s="10"/>
      <c r="O202" s="47"/>
      <c r="P202" s="51"/>
      <c r="Q202" s="54"/>
      <c r="R202" s="54"/>
      <c r="S202" s="49"/>
      <c r="T202" s="12">
        <f t="shared" si="27"/>
        <v>1</v>
      </c>
      <c r="U202" s="13" t="str">
        <f t="shared" si="28"/>
        <v xml:space="preserve"> </v>
      </c>
      <c r="V202" s="14" t="str">
        <f t="shared" si="26"/>
        <v xml:space="preserve"> </v>
      </c>
      <c r="W202" s="15">
        <f t="shared" si="22"/>
        <v>2</v>
      </c>
      <c r="X202" s="12">
        <f t="shared" si="23"/>
        <v>0</v>
      </c>
      <c r="Y202" s="12" t="str">
        <f>IF(N202:N253="Лист/Плита","шт.","м.")</f>
        <v>м.</v>
      </c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</row>
    <row r="203" spans="1:48" ht="23.25" x14ac:dyDescent="0.35">
      <c r="A203" s="79">
        <v>200</v>
      </c>
      <c r="B203" s="65"/>
      <c r="C203" s="65"/>
      <c r="D203" s="66"/>
      <c r="E203" s="65"/>
      <c r="F203" s="65"/>
      <c r="G203" s="65"/>
      <c r="H203" s="67">
        <f t="shared" si="24"/>
        <v>0</v>
      </c>
      <c r="I203" s="68"/>
      <c r="J203" s="69" t="str">
        <f t="shared" si="25"/>
        <v xml:space="preserve"> </v>
      </c>
      <c r="K203" s="70"/>
      <c r="L203" s="65"/>
      <c r="M203" s="8">
        <f>IFERROR(VLOOKUP(L203,ТМ[],2,FALSE),0)</f>
        <v>0</v>
      </c>
      <c r="N203" s="71"/>
      <c r="O203" s="72"/>
      <c r="P203" s="73"/>
      <c r="Q203" s="74"/>
      <c r="R203" s="74"/>
      <c r="S203" s="75"/>
      <c r="T203" s="67">
        <f t="shared" si="27"/>
        <v>1</v>
      </c>
      <c r="U203" s="76" t="str">
        <f t="shared" si="28"/>
        <v xml:space="preserve"> </v>
      </c>
      <c r="V203" s="69" t="str">
        <f t="shared" si="26"/>
        <v xml:space="preserve"> </v>
      </c>
      <c r="W203" s="70">
        <f t="shared" si="22"/>
        <v>2</v>
      </c>
      <c r="X203" s="67">
        <f t="shared" si="23"/>
        <v>0</v>
      </c>
      <c r="Y203" s="67" t="str">
        <f>IF(N203:N253="Лист/Плита","шт.","м.")</f>
        <v>м.</v>
      </c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</row>
    <row r="204" spans="1:48" ht="23.25" x14ac:dyDescent="0.35">
      <c r="A204" s="79">
        <v>201</v>
      </c>
      <c r="B204" s="8"/>
      <c r="C204" s="8"/>
      <c r="D204" s="9"/>
      <c r="E204" s="8"/>
      <c r="F204" s="8"/>
      <c r="G204" s="8"/>
      <c r="H204" s="12">
        <f t="shared" si="24"/>
        <v>0</v>
      </c>
      <c r="I204" s="56"/>
      <c r="J204" s="14" t="str">
        <f t="shared" si="25"/>
        <v xml:space="preserve"> </v>
      </c>
      <c r="K204" s="15"/>
      <c r="L204" s="8"/>
      <c r="M204" s="8">
        <f>IFERROR(VLOOKUP(L204,ТМ[],2,FALSE),0)</f>
        <v>0</v>
      </c>
      <c r="N204" s="10"/>
      <c r="O204" s="47"/>
      <c r="P204" s="51"/>
      <c r="Q204" s="54"/>
      <c r="R204" s="54"/>
      <c r="S204" s="49"/>
      <c r="T204" s="12">
        <f t="shared" si="27"/>
        <v>1</v>
      </c>
      <c r="U204" s="13" t="str">
        <f t="shared" si="28"/>
        <v xml:space="preserve"> </v>
      </c>
      <c r="V204" s="14" t="str">
        <f t="shared" si="26"/>
        <v xml:space="preserve"> </v>
      </c>
      <c r="W204" s="15">
        <f t="shared" si="22"/>
        <v>2</v>
      </c>
      <c r="X204" s="12">
        <f t="shared" si="23"/>
        <v>0</v>
      </c>
      <c r="Y204" s="12" t="str">
        <f>IF(N204:N253="Лист/Плита","шт.","м.")</f>
        <v>м.</v>
      </c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</row>
    <row r="205" spans="1:48" ht="23.25" x14ac:dyDescent="0.35">
      <c r="A205" s="79">
        <v>202</v>
      </c>
      <c r="B205" s="65"/>
      <c r="C205" s="65"/>
      <c r="D205" s="66"/>
      <c r="E205" s="65"/>
      <c r="F205" s="65"/>
      <c r="G205" s="65"/>
      <c r="H205" s="67">
        <f t="shared" si="24"/>
        <v>0</v>
      </c>
      <c r="I205" s="68"/>
      <c r="J205" s="69" t="str">
        <f t="shared" si="25"/>
        <v xml:space="preserve"> </v>
      </c>
      <c r="K205" s="70"/>
      <c r="L205" s="65"/>
      <c r="M205" s="8">
        <f>IFERROR(VLOOKUP(L205,ТМ[],2,FALSE),0)</f>
        <v>0</v>
      </c>
      <c r="N205" s="71"/>
      <c r="O205" s="72"/>
      <c r="P205" s="73"/>
      <c r="Q205" s="74"/>
      <c r="R205" s="74"/>
      <c r="S205" s="75"/>
      <c r="T205" s="67">
        <f t="shared" si="27"/>
        <v>1</v>
      </c>
      <c r="U205" s="76" t="str">
        <f t="shared" si="28"/>
        <v xml:space="preserve"> </v>
      </c>
      <c r="V205" s="69" t="str">
        <f t="shared" si="26"/>
        <v xml:space="preserve"> </v>
      </c>
      <c r="W205" s="70">
        <f t="shared" si="22"/>
        <v>2</v>
      </c>
      <c r="X205" s="67">
        <f t="shared" si="23"/>
        <v>0</v>
      </c>
      <c r="Y205" s="67" t="str">
        <f>IF(N205:N253="Лист/Плита","шт.","м.")</f>
        <v>м.</v>
      </c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</row>
    <row r="206" spans="1:48" ht="23.25" x14ac:dyDescent="0.35">
      <c r="A206" s="79">
        <v>203</v>
      </c>
      <c r="B206" s="8"/>
      <c r="C206" s="8"/>
      <c r="D206" s="9"/>
      <c r="E206" s="8"/>
      <c r="F206" s="8"/>
      <c r="G206" s="8"/>
      <c r="H206" s="12">
        <f t="shared" si="24"/>
        <v>0</v>
      </c>
      <c r="I206" s="56"/>
      <c r="J206" s="14" t="str">
        <f t="shared" si="25"/>
        <v xml:space="preserve"> </v>
      </c>
      <c r="K206" s="15"/>
      <c r="L206" s="8"/>
      <c r="M206" s="8">
        <f>IFERROR(VLOOKUP(L206,ТМ[],2,FALSE),0)</f>
        <v>0</v>
      </c>
      <c r="N206" s="10"/>
      <c r="O206" s="47"/>
      <c r="P206" s="51"/>
      <c r="Q206" s="54"/>
      <c r="R206" s="54"/>
      <c r="S206" s="49"/>
      <c r="T206" s="12">
        <f t="shared" si="27"/>
        <v>1</v>
      </c>
      <c r="U206" s="13" t="str">
        <f t="shared" si="28"/>
        <v xml:space="preserve"> </v>
      </c>
      <c r="V206" s="14" t="str">
        <f t="shared" si="26"/>
        <v xml:space="preserve"> </v>
      </c>
      <c r="W206" s="15">
        <f t="shared" si="22"/>
        <v>2</v>
      </c>
      <c r="X206" s="12">
        <f t="shared" si="23"/>
        <v>0</v>
      </c>
      <c r="Y206" s="12" t="str">
        <f>IF(N206:N253="Лист/Плита","шт.","м.")</f>
        <v>м.</v>
      </c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</row>
    <row r="207" spans="1:48" ht="23.25" x14ac:dyDescent="0.35">
      <c r="A207" s="79">
        <v>204</v>
      </c>
      <c r="B207" s="65"/>
      <c r="C207" s="65"/>
      <c r="D207" s="66"/>
      <c r="E207" s="65"/>
      <c r="F207" s="65"/>
      <c r="G207" s="65"/>
      <c r="H207" s="67">
        <f t="shared" si="24"/>
        <v>0</v>
      </c>
      <c r="I207" s="68"/>
      <c r="J207" s="69" t="str">
        <f t="shared" si="25"/>
        <v xml:space="preserve"> </v>
      </c>
      <c r="K207" s="70"/>
      <c r="L207" s="65"/>
      <c r="M207" s="8">
        <f>IFERROR(VLOOKUP(L207,ТМ[],2,FALSE),0)</f>
        <v>0</v>
      </c>
      <c r="N207" s="71"/>
      <c r="O207" s="72"/>
      <c r="P207" s="73"/>
      <c r="Q207" s="74"/>
      <c r="R207" s="74"/>
      <c r="S207" s="75"/>
      <c r="T207" s="67">
        <f t="shared" si="27"/>
        <v>1</v>
      </c>
      <c r="U207" s="76" t="str">
        <f t="shared" si="28"/>
        <v xml:space="preserve"> </v>
      </c>
      <c r="V207" s="69" t="str">
        <f t="shared" si="26"/>
        <v xml:space="preserve"> </v>
      </c>
      <c r="W207" s="70">
        <f t="shared" si="22"/>
        <v>2</v>
      </c>
      <c r="X207" s="67">
        <f t="shared" si="23"/>
        <v>0</v>
      </c>
      <c r="Y207" s="67" t="str">
        <f>IF(N207:N253="Лист/Плита","шт.","м.")</f>
        <v>м.</v>
      </c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</row>
    <row r="208" spans="1:48" ht="23.25" x14ac:dyDescent="0.35">
      <c r="A208" s="79">
        <v>205</v>
      </c>
      <c r="B208" s="8"/>
      <c r="C208" s="8"/>
      <c r="D208" s="9"/>
      <c r="E208" s="8"/>
      <c r="F208" s="8"/>
      <c r="G208" s="8"/>
      <c r="H208" s="12">
        <f t="shared" si="24"/>
        <v>0</v>
      </c>
      <c r="I208" s="56"/>
      <c r="J208" s="14" t="str">
        <f t="shared" si="25"/>
        <v xml:space="preserve"> </v>
      </c>
      <c r="K208" s="15"/>
      <c r="L208" s="8"/>
      <c r="M208" s="8">
        <f>IFERROR(VLOOKUP(L208,ТМ[],2,FALSE),0)</f>
        <v>0</v>
      </c>
      <c r="N208" s="10"/>
      <c r="O208" s="47"/>
      <c r="P208" s="51"/>
      <c r="Q208" s="54"/>
      <c r="R208" s="54"/>
      <c r="S208" s="49"/>
      <c r="T208" s="12">
        <f t="shared" si="27"/>
        <v>1</v>
      </c>
      <c r="U208" s="13" t="str">
        <f t="shared" si="28"/>
        <v xml:space="preserve"> </v>
      </c>
      <c r="V208" s="14" t="str">
        <f t="shared" si="26"/>
        <v xml:space="preserve"> </v>
      </c>
      <c r="W208" s="15">
        <f t="shared" si="22"/>
        <v>2</v>
      </c>
      <c r="X208" s="12">
        <f t="shared" si="23"/>
        <v>0</v>
      </c>
      <c r="Y208" s="12" t="str">
        <f>IF(N208:N253="Лист/Плита","шт.","м.")</f>
        <v>м.</v>
      </c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</row>
    <row r="209" spans="1:48" ht="23.25" x14ac:dyDescent="0.35">
      <c r="A209" s="79">
        <v>206</v>
      </c>
      <c r="B209" s="65"/>
      <c r="C209" s="65"/>
      <c r="D209" s="66"/>
      <c r="E209" s="65"/>
      <c r="F209" s="65"/>
      <c r="G209" s="65"/>
      <c r="H209" s="67">
        <f t="shared" si="24"/>
        <v>0</v>
      </c>
      <c r="I209" s="68"/>
      <c r="J209" s="69" t="str">
        <f t="shared" si="25"/>
        <v xml:space="preserve"> </v>
      </c>
      <c r="K209" s="70"/>
      <c r="L209" s="65"/>
      <c r="M209" s="8">
        <f>IFERROR(VLOOKUP(L209,ТМ[],2,FALSE),0)</f>
        <v>0</v>
      </c>
      <c r="N209" s="71"/>
      <c r="O209" s="72"/>
      <c r="P209" s="73"/>
      <c r="Q209" s="74"/>
      <c r="R209" s="74"/>
      <c r="S209" s="75"/>
      <c r="T209" s="67">
        <f t="shared" si="27"/>
        <v>1</v>
      </c>
      <c r="U209" s="76" t="str">
        <f t="shared" si="28"/>
        <v xml:space="preserve"> </v>
      </c>
      <c r="V209" s="69" t="str">
        <f t="shared" si="26"/>
        <v xml:space="preserve"> </v>
      </c>
      <c r="W209" s="70">
        <f t="shared" si="22"/>
        <v>2</v>
      </c>
      <c r="X209" s="67">
        <f t="shared" si="23"/>
        <v>0</v>
      </c>
      <c r="Y209" s="67" t="str">
        <f>IF(N209:N253="Лист/Плита","шт.","м.")</f>
        <v>м.</v>
      </c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</row>
    <row r="210" spans="1:48" ht="23.25" x14ac:dyDescent="0.35">
      <c r="A210" s="79">
        <v>207</v>
      </c>
      <c r="B210" s="8"/>
      <c r="C210" s="8"/>
      <c r="D210" s="9"/>
      <c r="E210" s="8"/>
      <c r="F210" s="8"/>
      <c r="G210" s="8"/>
      <c r="H210" s="12">
        <f t="shared" si="24"/>
        <v>0</v>
      </c>
      <c r="I210" s="56"/>
      <c r="J210" s="14" t="str">
        <f t="shared" si="25"/>
        <v xml:space="preserve"> </v>
      </c>
      <c r="K210" s="15"/>
      <c r="L210" s="8"/>
      <c r="M210" s="8">
        <f>IFERROR(VLOOKUP(L210,ТМ[],2,FALSE),0)</f>
        <v>0</v>
      </c>
      <c r="N210" s="10"/>
      <c r="O210" s="47"/>
      <c r="P210" s="51"/>
      <c r="Q210" s="54"/>
      <c r="R210" s="54"/>
      <c r="S210" s="49"/>
      <c r="T210" s="12">
        <f t="shared" si="27"/>
        <v>1</v>
      </c>
      <c r="U210" s="13" t="str">
        <f t="shared" si="28"/>
        <v xml:space="preserve"> </v>
      </c>
      <c r="V210" s="14" t="str">
        <f t="shared" si="26"/>
        <v xml:space="preserve"> </v>
      </c>
      <c r="W210" s="15">
        <f t="shared" si="22"/>
        <v>2</v>
      </c>
      <c r="X210" s="12">
        <f t="shared" si="23"/>
        <v>0</v>
      </c>
      <c r="Y210" s="12" t="str">
        <f>IF(N210:N253="Лист/Плита","шт.","м.")</f>
        <v>м.</v>
      </c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</row>
    <row r="211" spans="1:48" ht="23.25" x14ac:dyDescent="0.35">
      <c r="A211" s="79">
        <v>208</v>
      </c>
      <c r="B211" s="65"/>
      <c r="C211" s="65"/>
      <c r="D211" s="66"/>
      <c r="E211" s="65"/>
      <c r="F211" s="65"/>
      <c r="G211" s="65"/>
      <c r="H211" s="67">
        <f t="shared" si="24"/>
        <v>0</v>
      </c>
      <c r="I211" s="68"/>
      <c r="J211" s="69" t="str">
        <f t="shared" si="25"/>
        <v xml:space="preserve"> </v>
      </c>
      <c r="K211" s="70"/>
      <c r="L211" s="65"/>
      <c r="M211" s="8">
        <f>IFERROR(VLOOKUP(L211,ТМ[],2,FALSE),0)</f>
        <v>0</v>
      </c>
      <c r="N211" s="71"/>
      <c r="O211" s="72"/>
      <c r="P211" s="73"/>
      <c r="Q211" s="74"/>
      <c r="R211" s="74"/>
      <c r="S211" s="75"/>
      <c r="T211" s="67">
        <f t="shared" si="27"/>
        <v>1</v>
      </c>
      <c r="U211" s="76" t="str">
        <f t="shared" si="28"/>
        <v xml:space="preserve"> </v>
      </c>
      <c r="V211" s="69" t="str">
        <f t="shared" si="26"/>
        <v xml:space="preserve"> </v>
      </c>
      <c r="W211" s="70">
        <f t="shared" si="22"/>
        <v>2</v>
      </c>
      <c r="X211" s="67">
        <f t="shared" si="23"/>
        <v>0</v>
      </c>
      <c r="Y211" s="67" t="str">
        <f>IF(N211:N253="Лист/Плита","шт.","м.")</f>
        <v>м.</v>
      </c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</row>
    <row r="212" spans="1:48" ht="23.25" x14ac:dyDescent="0.35">
      <c r="A212" s="79">
        <v>209</v>
      </c>
      <c r="B212" s="8"/>
      <c r="C212" s="8"/>
      <c r="D212" s="9"/>
      <c r="E212" s="8"/>
      <c r="F212" s="8"/>
      <c r="G212" s="8"/>
      <c r="H212" s="12">
        <f t="shared" si="24"/>
        <v>0</v>
      </c>
      <c r="I212" s="56"/>
      <c r="J212" s="14" t="str">
        <f t="shared" si="25"/>
        <v xml:space="preserve"> </v>
      </c>
      <c r="K212" s="15"/>
      <c r="L212" s="8"/>
      <c r="M212" s="8">
        <f>IFERROR(VLOOKUP(L212,ТМ[],2,FALSE),0)</f>
        <v>0</v>
      </c>
      <c r="N212" s="10"/>
      <c r="O212" s="47"/>
      <c r="P212" s="51"/>
      <c r="Q212" s="54"/>
      <c r="R212" s="54"/>
      <c r="S212" s="49"/>
      <c r="T212" s="12">
        <f t="shared" si="27"/>
        <v>1</v>
      </c>
      <c r="U212" s="13" t="str">
        <f t="shared" si="28"/>
        <v xml:space="preserve"> </v>
      </c>
      <c r="V212" s="14" t="str">
        <f t="shared" si="26"/>
        <v xml:space="preserve"> </v>
      </c>
      <c r="W212" s="15">
        <f t="shared" si="22"/>
        <v>2</v>
      </c>
      <c r="X212" s="12">
        <f t="shared" si="23"/>
        <v>0</v>
      </c>
      <c r="Y212" s="12" t="str">
        <f>IF(N212:N253="Лист/Плита","шт.","м.")</f>
        <v>м.</v>
      </c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</row>
    <row r="213" spans="1:48" ht="23.25" x14ac:dyDescent="0.35">
      <c r="A213" s="79">
        <v>210</v>
      </c>
      <c r="B213" s="65"/>
      <c r="C213" s="65"/>
      <c r="D213" s="66"/>
      <c r="E213" s="65"/>
      <c r="F213" s="65"/>
      <c r="G213" s="65"/>
      <c r="H213" s="67">
        <f t="shared" si="24"/>
        <v>0</v>
      </c>
      <c r="I213" s="68"/>
      <c r="J213" s="69" t="str">
        <f t="shared" si="25"/>
        <v xml:space="preserve"> </v>
      </c>
      <c r="K213" s="70"/>
      <c r="L213" s="65"/>
      <c r="M213" s="8">
        <f>IFERROR(VLOOKUP(L213,ТМ[],2,FALSE),0)</f>
        <v>0</v>
      </c>
      <c r="N213" s="71"/>
      <c r="O213" s="72"/>
      <c r="P213" s="73"/>
      <c r="Q213" s="74"/>
      <c r="R213" s="74"/>
      <c r="S213" s="75"/>
      <c r="T213" s="67">
        <f t="shared" si="27"/>
        <v>1</v>
      </c>
      <c r="U213" s="76" t="str">
        <f t="shared" si="28"/>
        <v xml:space="preserve"> </v>
      </c>
      <c r="V213" s="69" t="str">
        <f t="shared" si="26"/>
        <v xml:space="preserve"> </v>
      </c>
      <c r="W213" s="70">
        <f t="shared" si="22"/>
        <v>2</v>
      </c>
      <c r="X213" s="67">
        <f t="shared" si="23"/>
        <v>0</v>
      </c>
      <c r="Y213" s="67" t="str">
        <f>IF(N213:N253="Лист/Плита","шт.","м.")</f>
        <v>м.</v>
      </c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</row>
    <row r="214" spans="1:48" ht="23.25" x14ac:dyDescent="0.35">
      <c r="A214" s="79">
        <v>211</v>
      </c>
      <c r="B214" s="8"/>
      <c r="C214" s="8"/>
      <c r="D214" s="9"/>
      <c r="E214" s="8"/>
      <c r="F214" s="8"/>
      <c r="G214" s="8"/>
      <c r="H214" s="12">
        <f t="shared" si="24"/>
        <v>0</v>
      </c>
      <c r="I214" s="56"/>
      <c r="J214" s="14" t="str">
        <f t="shared" si="25"/>
        <v xml:space="preserve"> </v>
      </c>
      <c r="K214" s="15"/>
      <c r="L214" s="8"/>
      <c r="M214" s="8">
        <f>IFERROR(VLOOKUP(L214,ТМ[],2,FALSE),0)</f>
        <v>0</v>
      </c>
      <c r="N214" s="10"/>
      <c r="O214" s="47"/>
      <c r="P214" s="51"/>
      <c r="Q214" s="54"/>
      <c r="R214" s="54"/>
      <c r="S214" s="49"/>
      <c r="T214" s="12">
        <f t="shared" si="27"/>
        <v>1</v>
      </c>
      <c r="U214" s="13" t="str">
        <f t="shared" si="28"/>
        <v xml:space="preserve"> </v>
      </c>
      <c r="V214" s="14" t="str">
        <f t="shared" si="26"/>
        <v xml:space="preserve"> </v>
      </c>
      <c r="W214" s="15">
        <f t="shared" si="22"/>
        <v>2</v>
      </c>
      <c r="X214" s="12">
        <f t="shared" si="23"/>
        <v>0</v>
      </c>
      <c r="Y214" s="12" t="str">
        <f>IF(N214:N253="Лист/Плита","шт.","м.")</f>
        <v>м.</v>
      </c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</row>
    <row r="215" spans="1:48" ht="23.25" x14ac:dyDescent="0.35">
      <c r="A215" s="79">
        <v>212</v>
      </c>
      <c r="B215" s="65"/>
      <c r="C215" s="65"/>
      <c r="D215" s="66"/>
      <c r="E215" s="65"/>
      <c r="F215" s="65"/>
      <c r="G215" s="65"/>
      <c r="H215" s="67">
        <f t="shared" si="24"/>
        <v>0</v>
      </c>
      <c r="I215" s="68"/>
      <c r="J215" s="69" t="str">
        <f t="shared" si="25"/>
        <v xml:space="preserve"> </v>
      </c>
      <c r="K215" s="70"/>
      <c r="L215" s="65"/>
      <c r="M215" s="8">
        <f>IFERROR(VLOOKUP(L215,ТМ[],2,FALSE),0)</f>
        <v>0</v>
      </c>
      <c r="N215" s="71"/>
      <c r="O215" s="72"/>
      <c r="P215" s="73"/>
      <c r="Q215" s="74"/>
      <c r="R215" s="74"/>
      <c r="S215" s="75"/>
      <c r="T215" s="67">
        <f t="shared" si="27"/>
        <v>1</v>
      </c>
      <c r="U215" s="76" t="str">
        <f t="shared" si="28"/>
        <v xml:space="preserve"> </v>
      </c>
      <c r="V215" s="69" t="str">
        <f t="shared" si="26"/>
        <v xml:space="preserve"> </v>
      </c>
      <c r="W215" s="70">
        <f t="shared" si="22"/>
        <v>2</v>
      </c>
      <c r="X215" s="67">
        <f t="shared" si="23"/>
        <v>0</v>
      </c>
      <c r="Y215" s="67" t="str">
        <f>IF(N215:N253="Лист/Плита","шт.","м.")</f>
        <v>м.</v>
      </c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</row>
    <row r="216" spans="1:48" ht="23.25" x14ac:dyDescent="0.35">
      <c r="A216" s="79">
        <v>213</v>
      </c>
      <c r="B216" s="8"/>
      <c r="C216" s="8"/>
      <c r="D216" s="9"/>
      <c r="E216" s="8"/>
      <c r="F216" s="8"/>
      <c r="G216" s="8"/>
      <c r="H216" s="12">
        <f t="shared" si="24"/>
        <v>0</v>
      </c>
      <c r="I216" s="56"/>
      <c r="J216" s="14" t="str">
        <f t="shared" si="25"/>
        <v xml:space="preserve"> </v>
      </c>
      <c r="K216" s="15"/>
      <c r="L216" s="8"/>
      <c r="M216" s="8">
        <f>IFERROR(VLOOKUP(L216,ТМ[],2,FALSE),0)</f>
        <v>0</v>
      </c>
      <c r="N216" s="10"/>
      <c r="O216" s="47"/>
      <c r="P216" s="51"/>
      <c r="Q216" s="54"/>
      <c r="R216" s="54"/>
      <c r="S216" s="49"/>
      <c r="T216" s="12">
        <f t="shared" si="27"/>
        <v>1</v>
      </c>
      <c r="U216" s="13" t="str">
        <f t="shared" si="28"/>
        <v xml:space="preserve"> </v>
      </c>
      <c r="V216" s="14" t="str">
        <f t="shared" si="26"/>
        <v xml:space="preserve"> </v>
      </c>
      <c r="W216" s="15">
        <f t="shared" si="22"/>
        <v>2</v>
      </c>
      <c r="X216" s="12">
        <f t="shared" si="23"/>
        <v>0</v>
      </c>
      <c r="Y216" s="12" t="str">
        <f>IF(N216:N253="Лист/Плита","шт.","м.")</f>
        <v>м.</v>
      </c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</row>
    <row r="217" spans="1:48" ht="23.25" x14ac:dyDescent="0.35">
      <c r="A217" s="79">
        <v>214</v>
      </c>
      <c r="B217" s="65"/>
      <c r="C217" s="65"/>
      <c r="D217" s="66"/>
      <c r="E217" s="65"/>
      <c r="F217" s="65"/>
      <c r="G217" s="65"/>
      <c r="H217" s="67">
        <f t="shared" si="24"/>
        <v>0</v>
      </c>
      <c r="I217" s="68"/>
      <c r="J217" s="69" t="str">
        <f t="shared" si="25"/>
        <v xml:space="preserve"> </v>
      </c>
      <c r="K217" s="70"/>
      <c r="L217" s="65"/>
      <c r="M217" s="8">
        <f>IFERROR(VLOOKUP(L217,ТМ[],2,FALSE),0)</f>
        <v>0</v>
      </c>
      <c r="N217" s="71"/>
      <c r="O217" s="72"/>
      <c r="P217" s="73"/>
      <c r="Q217" s="74"/>
      <c r="R217" s="74"/>
      <c r="S217" s="75"/>
      <c r="T217" s="67">
        <f t="shared" si="27"/>
        <v>1</v>
      </c>
      <c r="U217" s="76" t="str">
        <f t="shared" si="28"/>
        <v xml:space="preserve"> </v>
      </c>
      <c r="V217" s="69" t="str">
        <f t="shared" si="26"/>
        <v xml:space="preserve"> </v>
      </c>
      <c r="W217" s="70">
        <f t="shared" si="22"/>
        <v>2</v>
      </c>
      <c r="X217" s="67">
        <f t="shared" si="23"/>
        <v>0</v>
      </c>
      <c r="Y217" s="67" t="str">
        <f>IF(N217:N253="Лист/Плита","шт.","м.")</f>
        <v>м.</v>
      </c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</row>
    <row r="218" spans="1:48" ht="23.25" x14ac:dyDescent="0.35">
      <c r="A218" s="79">
        <v>215</v>
      </c>
      <c r="B218" s="8"/>
      <c r="C218" s="8"/>
      <c r="D218" s="9"/>
      <c r="E218" s="8"/>
      <c r="F218" s="8"/>
      <c r="G218" s="8"/>
      <c r="H218" s="12">
        <f t="shared" si="24"/>
        <v>0</v>
      </c>
      <c r="I218" s="56"/>
      <c r="J218" s="14" t="str">
        <f t="shared" si="25"/>
        <v xml:space="preserve"> </v>
      </c>
      <c r="K218" s="15"/>
      <c r="L218" s="8"/>
      <c r="M218" s="8">
        <f>IFERROR(VLOOKUP(L218,ТМ[],2,FALSE),0)</f>
        <v>0</v>
      </c>
      <c r="N218" s="10"/>
      <c r="O218" s="47"/>
      <c r="P218" s="51"/>
      <c r="Q218" s="54"/>
      <c r="R218" s="54"/>
      <c r="S218" s="49"/>
      <c r="T218" s="12">
        <f t="shared" si="27"/>
        <v>1</v>
      </c>
      <c r="U218" s="13" t="str">
        <f t="shared" si="28"/>
        <v xml:space="preserve"> </v>
      </c>
      <c r="V218" s="14" t="str">
        <f t="shared" si="26"/>
        <v xml:space="preserve"> </v>
      </c>
      <c r="W218" s="15">
        <f t="shared" si="22"/>
        <v>2</v>
      </c>
      <c r="X218" s="12">
        <f t="shared" si="23"/>
        <v>0</v>
      </c>
      <c r="Y218" s="12" t="str">
        <f>IF(N218:N253="Лист/Плита","шт.","м.")</f>
        <v>м.</v>
      </c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</row>
    <row r="219" spans="1:48" ht="23.25" x14ac:dyDescent="0.35">
      <c r="A219" s="79">
        <v>216</v>
      </c>
      <c r="B219" s="65"/>
      <c r="C219" s="65"/>
      <c r="D219" s="66"/>
      <c r="E219" s="65"/>
      <c r="F219" s="65"/>
      <c r="G219" s="65"/>
      <c r="H219" s="67">
        <f t="shared" si="24"/>
        <v>0</v>
      </c>
      <c r="I219" s="68"/>
      <c r="J219" s="69" t="str">
        <f t="shared" si="25"/>
        <v xml:space="preserve"> </v>
      </c>
      <c r="K219" s="70"/>
      <c r="L219" s="65"/>
      <c r="M219" s="8">
        <f>IFERROR(VLOOKUP(L219,ТМ[],2,FALSE),0)</f>
        <v>0</v>
      </c>
      <c r="N219" s="71"/>
      <c r="O219" s="72"/>
      <c r="P219" s="73"/>
      <c r="Q219" s="74"/>
      <c r="R219" s="74"/>
      <c r="S219" s="75"/>
      <c r="T219" s="67">
        <f t="shared" si="27"/>
        <v>1</v>
      </c>
      <c r="U219" s="76" t="str">
        <f t="shared" si="28"/>
        <v xml:space="preserve"> </v>
      </c>
      <c r="V219" s="69" t="str">
        <f t="shared" si="26"/>
        <v xml:space="preserve"> </v>
      </c>
      <c r="W219" s="70">
        <f t="shared" si="22"/>
        <v>2</v>
      </c>
      <c r="X219" s="67">
        <f t="shared" si="23"/>
        <v>0</v>
      </c>
      <c r="Y219" s="67" t="str">
        <f>IF(N219:N253="Лист/Плита","шт.","м.")</f>
        <v>м.</v>
      </c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</row>
    <row r="220" spans="1:48" ht="23.25" x14ac:dyDescent="0.35">
      <c r="A220" s="79">
        <v>217</v>
      </c>
      <c r="B220" s="8"/>
      <c r="C220" s="8"/>
      <c r="D220" s="9"/>
      <c r="E220" s="8"/>
      <c r="F220" s="8"/>
      <c r="G220" s="8"/>
      <c r="H220" s="12">
        <f t="shared" si="24"/>
        <v>0</v>
      </c>
      <c r="I220" s="56"/>
      <c r="J220" s="14" t="str">
        <f t="shared" si="25"/>
        <v xml:space="preserve"> </v>
      </c>
      <c r="K220" s="15"/>
      <c r="L220" s="8"/>
      <c r="M220" s="8">
        <f>IFERROR(VLOOKUP(L220,ТМ[],2,FALSE),0)</f>
        <v>0</v>
      </c>
      <c r="N220" s="10"/>
      <c r="O220" s="47"/>
      <c r="P220" s="51"/>
      <c r="Q220" s="54"/>
      <c r="R220" s="54"/>
      <c r="S220" s="49"/>
      <c r="T220" s="12">
        <f t="shared" si="27"/>
        <v>1</v>
      </c>
      <c r="U220" s="13" t="str">
        <f t="shared" si="28"/>
        <v xml:space="preserve"> </v>
      </c>
      <c r="V220" s="14" t="str">
        <f t="shared" si="26"/>
        <v xml:space="preserve"> </v>
      </c>
      <c r="W220" s="15">
        <f t="shared" si="22"/>
        <v>2</v>
      </c>
      <c r="X220" s="12">
        <f t="shared" si="23"/>
        <v>0</v>
      </c>
      <c r="Y220" s="12" t="str">
        <f>IF(N220:N253="Лист/Плита","шт.","м.")</f>
        <v>м.</v>
      </c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</row>
    <row r="221" spans="1:48" ht="23.25" x14ac:dyDescent="0.35">
      <c r="A221" s="79">
        <v>218</v>
      </c>
      <c r="B221" s="65"/>
      <c r="C221" s="65"/>
      <c r="D221" s="66"/>
      <c r="E221" s="65"/>
      <c r="F221" s="65"/>
      <c r="G221" s="65"/>
      <c r="H221" s="67">
        <f t="shared" si="24"/>
        <v>0</v>
      </c>
      <c r="I221" s="68"/>
      <c r="J221" s="69" t="str">
        <f t="shared" si="25"/>
        <v xml:space="preserve"> </v>
      </c>
      <c r="K221" s="70"/>
      <c r="L221" s="65"/>
      <c r="M221" s="8">
        <f>IFERROR(VLOOKUP(L221,ТМ[],2,FALSE),0)</f>
        <v>0</v>
      </c>
      <c r="N221" s="71"/>
      <c r="O221" s="72"/>
      <c r="P221" s="73"/>
      <c r="Q221" s="74"/>
      <c r="R221" s="74"/>
      <c r="S221" s="75"/>
      <c r="T221" s="67">
        <f t="shared" si="27"/>
        <v>1</v>
      </c>
      <c r="U221" s="76" t="str">
        <f t="shared" si="28"/>
        <v xml:space="preserve"> </v>
      </c>
      <c r="V221" s="69" t="str">
        <f t="shared" si="26"/>
        <v xml:space="preserve"> </v>
      </c>
      <c r="W221" s="70">
        <f t="shared" si="22"/>
        <v>2</v>
      </c>
      <c r="X221" s="67">
        <f t="shared" si="23"/>
        <v>0</v>
      </c>
      <c r="Y221" s="67" t="str">
        <f>IF(N221:N253="Лист/Плита","шт.","м.")</f>
        <v>м.</v>
      </c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</row>
    <row r="222" spans="1:48" ht="23.25" x14ac:dyDescent="0.35">
      <c r="A222" s="79">
        <v>219</v>
      </c>
      <c r="B222" s="8"/>
      <c r="C222" s="8"/>
      <c r="D222" s="9"/>
      <c r="E222" s="8"/>
      <c r="F222" s="8"/>
      <c r="G222" s="8"/>
      <c r="H222" s="12">
        <f t="shared" si="24"/>
        <v>0</v>
      </c>
      <c r="I222" s="56"/>
      <c r="J222" s="14" t="str">
        <f t="shared" si="25"/>
        <v xml:space="preserve"> </v>
      </c>
      <c r="K222" s="15"/>
      <c r="L222" s="8"/>
      <c r="M222" s="8">
        <f>IFERROR(VLOOKUP(L222,ТМ[],2,FALSE),0)</f>
        <v>0</v>
      </c>
      <c r="N222" s="10"/>
      <c r="O222" s="47"/>
      <c r="P222" s="51"/>
      <c r="Q222" s="54"/>
      <c r="R222" s="54"/>
      <c r="S222" s="49"/>
      <c r="T222" s="12">
        <f t="shared" si="27"/>
        <v>1</v>
      </c>
      <c r="U222" s="13" t="str">
        <f t="shared" si="28"/>
        <v xml:space="preserve"> </v>
      </c>
      <c r="V222" s="14" t="str">
        <f t="shared" si="26"/>
        <v xml:space="preserve"> </v>
      </c>
      <c r="W222" s="15">
        <f t="shared" si="22"/>
        <v>2</v>
      </c>
      <c r="X222" s="12">
        <f t="shared" si="23"/>
        <v>0</v>
      </c>
      <c r="Y222" s="12" t="str">
        <f>IF(N222:N253="Лист/Плита","шт.","м.")</f>
        <v>м.</v>
      </c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</row>
    <row r="223" spans="1:48" ht="23.25" x14ac:dyDescent="0.35">
      <c r="A223" s="79">
        <v>220</v>
      </c>
      <c r="B223" s="65"/>
      <c r="C223" s="65"/>
      <c r="D223" s="66"/>
      <c r="E223" s="65"/>
      <c r="F223" s="65"/>
      <c r="G223" s="65"/>
      <c r="H223" s="67">
        <f t="shared" si="24"/>
        <v>0</v>
      </c>
      <c r="I223" s="68"/>
      <c r="J223" s="69" t="str">
        <f t="shared" si="25"/>
        <v xml:space="preserve"> </v>
      </c>
      <c r="K223" s="70"/>
      <c r="L223" s="65"/>
      <c r="M223" s="8">
        <f>IFERROR(VLOOKUP(L223,ТМ[],2,FALSE),0)</f>
        <v>0</v>
      </c>
      <c r="N223" s="71"/>
      <c r="O223" s="72"/>
      <c r="P223" s="73"/>
      <c r="Q223" s="74"/>
      <c r="R223" s="74"/>
      <c r="S223" s="75"/>
      <c r="T223" s="67">
        <f t="shared" si="27"/>
        <v>1</v>
      </c>
      <c r="U223" s="76" t="str">
        <f t="shared" si="28"/>
        <v xml:space="preserve"> </v>
      </c>
      <c r="V223" s="69" t="str">
        <f t="shared" si="26"/>
        <v xml:space="preserve"> </v>
      </c>
      <c r="W223" s="70">
        <f t="shared" si="22"/>
        <v>2</v>
      </c>
      <c r="X223" s="67">
        <f t="shared" si="23"/>
        <v>0</v>
      </c>
      <c r="Y223" s="67" t="str">
        <f>IF(N223:N253="Лист/Плита","шт.","м.")</f>
        <v>м.</v>
      </c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</row>
    <row r="224" spans="1:48" ht="23.25" x14ac:dyDescent="0.35">
      <c r="A224" s="79">
        <v>221</v>
      </c>
      <c r="B224" s="8"/>
      <c r="C224" s="8"/>
      <c r="D224" s="9"/>
      <c r="E224" s="8"/>
      <c r="F224" s="8"/>
      <c r="G224" s="8"/>
      <c r="H224" s="12">
        <f t="shared" si="24"/>
        <v>0</v>
      </c>
      <c r="I224" s="56"/>
      <c r="J224" s="14" t="str">
        <f t="shared" si="25"/>
        <v xml:space="preserve"> </v>
      </c>
      <c r="K224" s="15"/>
      <c r="L224" s="8"/>
      <c r="M224" s="8">
        <f>IFERROR(VLOOKUP(L224,ТМ[],2,FALSE),0)</f>
        <v>0</v>
      </c>
      <c r="N224" s="10"/>
      <c r="O224" s="47"/>
      <c r="P224" s="51"/>
      <c r="Q224" s="54"/>
      <c r="R224" s="54"/>
      <c r="S224" s="49"/>
      <c r="T224" s="12">
        <f t="shared" si="27"/>
        <v>1</v>
      </c>
      <c r="U224" s="13" t="str">
        <f t="shared" si="28"/>
        <v xml:space="preserve"> </v>
      </c>
      <c r="V224" s="14" t="str">
        <f t="shared" si="26"/>
        <v xml:space="preserve"> </v>
      </c>
      <c r="W224" s="15">
        <f t="shared" si="22"/>
        <v>2</v>
      </c>
      <c r="X224" s="12">
        <f t="shared" si="23"/>
        <v>0</v>
      </c>
      <c r="Y224" s="12" t="str">
        <f>IF(N224:N253="Лист/Плита","шт.","м.")</f>
        <v>м.</v>
      </c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</row>
    <row r="225" spans="1:48" ht="23.25" x14ac:dyDescent="0.35">
      <c r="A225" s="79">
        <v>222</v>
      </c>
      <c r="B225" s="65"/>
      <c r="C225" s="65"/>
      <c r="D225" s="66"/>
      <c r="E225" s="65"/>
      <c r="F225" s="65"/>
      <c r="G225" s="65"/>
      <c r="H225" s="67">
        <f t="shared" si="24"/>
        <v>0</v>
      </c>
      <c r="I225" s="68"/>
      <c r="J225" s="69" t="str">
        <f t="shared" si="25"/>
        <v xml:space="preserve"> </v>
      </c>
      <c r="K225" s="70"/>
      <c r="L225" s="65"/>
      <c r="M225" s="8">
        <f>IFERROR(VLOOKUP(L225,ТМ[],2,FALSE),0)</f>
        <v>0</v>
      </c>
      <c r="N225" s="71"/>
      <c r="O225" s="72"/>
      <c r="P225" s="73"/>
      <c r="Q225" s="74"/>
      <c r="R225" s="74"/>
      <c r="S225" s="75"/>
      <c r="T225" s="67">
        <f t="shared" si="27"/>
        <v>1</v>
      </c>
      <c r="U225" s="76" t="str">
        <f t="shared" si="28"/>
        <v xml:space="preserve"> </v>
      </c>
      <c r="V225" s="69" t="str">
        <f t="shared" si="26"/>
        <v xml:space="preserve"> </v>
      </c>
      <c r="W225" s="70">
        <f t="shared" si="22"/>
        <v>2</v>
      </c>
      <c r="X225" s="67">
        <f t="shared" si="23"/>
        <v>0</v>
      </c>
      <c r="Y225" s="67" t="str">
        <f>IF(N225:N253="Лист/Плита","шт.","м.")</f>
        <v>м.</v>
      </c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</row>
    <row r="226" spans="1:48" ht="23.25" x14ac:dyDescent="0.35">
      <c r="A226" s="79">
        <v>223</v>
      </c>
      <c r="B226" s="8"/>
      <c r="C226" s="8"/>
      <c r="D226" s="9"/>
      <c r="E226" s="8"/>
      <c r="F226" s="8"/>
      <c r="G226" s="8"/>
      <c r="H226" s="12">
        <f t="shared" si="24"/>
        <v>0</v>
      </c>
      <c r="I226" s="56"/>
      <c r="J226" s="14" t="str">
        <f t="shared" si="25"/>
        <v xml:space="preserve"> </v>
      </c>
      <c r="K226" s="15"/>
      <c r="L226" s="8"/>
      <c r="M226" s="8">
        <f>IFERROR(VLOOKUP(L226,ТМ[],2,FALSE),0)</f>
        <v>0</v>
      </c>
      <c r="N226" s="10"/>
      <c r="O226" s="47"/>
      <c r="P226" s="51"/>
      <c r="Q226" s="54"/>
      <c r="R226" s="54"/>
      <c r="S226" s="49"/>
      <c r="T226" s="12">
        <f t="shared" si="27"/>
        <v>1</v>
      </c>
      <c r="U226" s="13" t="str">
        <f t="shared" si="28"/>
        <v xml:space="preserve"> </v>
      </c>
      <c r="V226" s="14" t="str">
        <f t="shared" si="26"/>
        <v xml:space="preserve"> </v>
      </c>
      <c r="W226" s="15">
        <f t="shared" si="22"/>
        <v>2</v>
      </c>
      <c r="X226" s="12">
        <f t="shared" si="23"/>
        <v>0</v>
      </c>
      <c r="Y226" s="12" t="str">
        <f>IF(N226:N253="Лист/Плита","шт.","м.")</f>
        <v>м.</v>
      </c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</row>
    <row r="227" spans="1:48" ht="23.25" x14ac:dyDescent="0.35">
      <c r="A227" s="79">
        <v>224</v>
      </c>
      <c r="B227" s="65"/>
      <c r="C227" s="65"/>
      <c r="D227" s="66"/>
      <c r="E227" s="65"/>
      <c r="F227" s="65"/>
      <c r="G227" s="65"/>
      <c r="H227" s="67">
        <f t="shared" si="24"/>
        <v>0</v>
      </c>
      <c r="I227" s="68"/>
      <c r="J227" s="69" t="str">
        <f t="shared" si="25"/>
        <v xml:space="preserve"> </v>
      </c>
      <c r="K227" s="70"/>
      <c r="L227" s="65"/>
      <c r="M227" s="8">
        <f>IFERROR(VLOOKUP(L227,ТМ[],2,FALSE),0)</f>
        <v>0</v>
      </c>
      <c r="N227" s="71"/>
      <c r="O227" s="72"/>
      <c r="P227" s="73"/>
      <c r="Q227" s="74"/>
      <c r="R227" s="74"/>
      <c r="S227" s="75"/>
      <c r="T227" s="67">
        <f t="shared" si="27"/>
        <v>1</v>
      </c>
      <c r="U227" s="76" t="str">
        <f t="shared" si="28"/>
        <v xml:space="preserve"> </v>
      </c>
      <c r="V227" s="69" t="str">
        <f t="shared" si="26"/>
        <v xml:space="preserve"> </v>
      </c>
      <c r="W227" s="70">
        <f t="shared" si="22"/>
        <v>2</v>
      </c>
      <c r="X227" s="67">
        <f t="shared" si="23"/>
        <v>0</v>
      </c>
      <c r="Y227" s="67" t="str">
        <f>IF(N227:N253="Лист/Плита","шт.","м.")</f>
        <v>м.</v>
      </c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</row>
    <row r="228" spans="1:48" ht="23.25" x14ac:dyDescent="0.35">
      <c r="A228" s="79">
        <v>225</v>
      </c>
      <c r="B228" s="8"/>
      <c r="C228" s="8"/>
      <c r="D228" s="9"/>
      <c r="E228" s="8"/>
      <c r="F228" s="8"/>
      <c r="G228" s="8"/>
      <c r="H228" s="12">
        <f t="shared" si="24"/>
        <v>0</v>
      </c>
      <c r="I228" s="56"/>
      <c r="J228" s="14" t="str">
        <f t="shared" si="25"/>
        <v xml:space="preserve"> </v>
      </c>
      <c r="K228" s="15"/>
      <c r="L228" s="8"/>
      <c r="M228" s="8">
        <f>IFERROR(VLOOKUP(L228,ТМ[],2,FALSE),0)</f>
        <v>0</v>
      </c>
      <c r="N228" s="10"/>
      <c r="O228" s="47"/>
      <c r="P228" s="51"/>
      <c r="Q228" s="54"/>
      <c r="R228" s="54"/>
      <c r="S228" s="49"/>
      <c r="T228" s="12">
        <f t="shared" si="27"/>
        <v>1</v>
      </c>
      <c r="U228" s="13" t="str">
        <f t="shared" si="28"/>
        <v xml:space="preserve"> </v>
      </c>
      <c r="V228" s="14" t="str">
        <f t="shared" si="26"/>
        <v xml:space="preserve"> </v>
      </c>
      <c r="W228" s="15">
        <f t="shared" si="22"/>
        <v>2</v>
      </c>
      <c r="X228" s="12">
        <f t="shared" si="23"/>
        <v>0</v>
      </c>
      <c r="Y228" s="12" t="str">
        <f>IF(N228:N253="Лист/Плита","шт.","м.")</f>
        <v>м.</v>
      </c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</row>
    <row r="229" spans="1:48" ht="23.25" x14ac:dyDescent="0.35">
      <c r="A229" s="79">
        <v>226</v>
      </c>
      <c r="B229" s="65"/>
      <c r="C229" s="65"/>
      <c r="D229" s="66"/>
      <c r="E229" s="65"/>
      <c r="F229" s="65"/>
      <c r="G229" s="65"/>
      <c r="H229" s="67">
        <f t="shared" si="24"/>
        <v>0</v>
      </c>
      <c r="I229" s="68"/>
      <c r="J229" s="69" t="str">
        <f t="shared" si="25"/>
        <v xml:space="preserve"> </v>
      </c>
      <c r="K229" s="70"/>
      <c r="L229" s="65"/>
      <c r="M229" s="8">
        <f>IFERROR(VLOOKUP(L229,ТМ[],2,FALSE),0)</f>
        <v>0</v>
      </c>
      <c r="N229" s="71"/>
      <c r="O229" s="72"/>
      <c r="P229" s="73"/>
      <c r="Q229" s="74"/>
      <c r="R229" s="74"/>
      <c r="S229" s="75"/>
      <c r="T229" s="67">
        <f t="shared" si="27"/>
        <v>1</v>
      </c>
      <c r="U229" s="76" t="str">
        <f t="shared" si="28"/>
        <v xml:space="preserve"> </v>
      </c>
      <c r="V229" s="69" t="str">
        <f t="shared" si="26"/>
        <v xml:space="preserve"> </v>
      </c>
      <c r="W229" s="70">
        <f t="shared" si="22"/>
        <v>2</v>
      </c>
      <c r="X229" s="67">
        <f t="shared" si="23"/>
        <v>0</v>
      </c>
      <c r="Y229" s="67" t="str">
        <f>IF(N229:N253="Лист/Плита","шт.","м.")</f>
        <v>м.</v>
      </c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</row>
    <row r="230" spans="1:48" ht="23.25" x14ac:dyDescent="0.35">
      <c r="A230" s="79">
        <v>227</v>
      </c>
      <c r="B230" s="8"/>
      <c r="C230" s="8"/>
      <c r="D230" s="9"/>
      <c r="E230" s="8"/>
      <c r="F230" s="8"/>
      <c r="G230" s="8"/>
      <c r="H230" s="12">
        <f t="shared" si="24"/>
        <v>0</v>
      </c>
      <c r="I230" s="56"/>
      <c r="J230" s="14" t="str">
        <f t="shared" si="25"/>
        <v xml:space="preserve"> </v>
      </c>
      <c r="K230" s="15"/>
      <c r="L230" s="8"/>
      <c r="M230" s="8">
        <f>IFERROR(VLOOKUP(L230,ТМ[],2,FALSE),0)</f>
        <v>0</v>
      </c>
      <c r="N230" s="10"/>
      <c r="O230" s="47"/>
      <c r="P230" s="51"/>
      <c r="Q230" s="54"/>
      <c r="R230" s="54"/>
      <c r="S230" s="49"/>
      <c r="T230" s="12">
        <f t="shared" si="27"/>
        <v>1</v>
      </c>
      <c r="U230" s="13" t="str">
        <f t="shared" si="28"/>
        <v xml:space="preserve"> </v>
      </c>
      <c r="V230" s="14" t="str">
        <f t="shared" si="26"/>
        <v xml:space="preserve"> </v>
      </c>
      <c r="W230" s="15">
        <f t="shared" si="22"/>
        <v>2</v>
      </c>
      <c r="X230" s="12">
        <f t="shared" si="23"/>
        <v>0</v>
      </c>
      <c r="Y230" s="12" t="str">
        <f>IF(N230:N253="Лист/Плита","шт.","м.")</f>
        <v>м.</v>
      </c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</row>
    <row r="231" spans="1:48" ht="23.25" x14ac:dyDescent="0.35">
      <c r="A231" s="79">
        <v>228</v>
      </c>
      <c r="B231" s="65"/>
      <c r="C231" s="65"/>
      <c r="D231" s="66"/>
      <c r="E231" s="65"/>
      <c r="F231" s="65"/>
      <c r="G231" s="65"/>
      <c r="H231" s="67">
        <f t="shared" si="24"/>
        <v>0</v>
      </c>
      <c r="I231" s="68"/>
      <c r="J231" s="69" t="str">
        <f t="shared" si="25"/>
        <v xml:space="preserve"> </v>
      </c>
      <c r="K231" s="70"/>
      <c r="L231" s="65"/>
      <c r="M231" s="8">
        <f>IFERROR(VLOOKUP(L231,ТМ[],2,FALSE),0)</f>
        <v>0</v>
      </c>
      <c r="N231" s="71"/>
      <c r="O231" s="72"/>
      <c r="P231" s="73"/>
      <c r="Q231" s="74"/>
      <c r="R231" s="74"/>
      <c r="S231" s="75"/>
      <c r="T231" s="67">
        <f t="shared" si="27"/>
        <v>1</v>
      </c>
      <c r="U231" s="76" t="str">
        <f t="shared" si="28"/>
        <v xml:space="preserve"> </v>
      </c>
      <c r="V231" s="69" t="str">
        <f t="shared" si="26"/>
        <v xml:space="preserve"> </v>
      </c>
      <c r="W231" s="70">
        <f t="shared" si="22"/>
        <v>2</v>
      </c>
      <c r="X231" s="67">
        <f t="shared" si="23"/>
        <v>0</v>
      </c>
      <c r="Y231" s="67" t="str">
        <f>IF(N231:N253="Лист/Плита","шт.","м.")</f>
        <v>м.</v>
      </c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</row>
    <row r="232" spans="1:48" ht="23.25" x14ac:dyDescent="0.35">
      <c r="A232" s="79">
        <v>229</v>
      </c>
      <c r="B232" s="8"/>
      <c r="C232" s="8"/>
      <c r="D232" s="9"/>
      <c r="E232" s="8"/>
      <c r="F232" s="8"/>
      <c r="G232" s="8"/>
      <c r="H232" s="12">
        <f t="shared" si="24"/>
        <v>0</v>
      </c>
      <c r="I232" s="56"/>
      <c r="J232" s="14" t="str">
        <f t="shared" si="25"/>
        <v xml:space="preserve"> </v>
      </c>
      <c r="K232" s="15"/>
      <c r="L232" s="8"/>
      <c r="M232" s="8">
        <f>IFERROR(VLOOKUP(L232,ТМ[],2,FALSE),0)</f>
        <v>0</v>
      </c>
      <c r="N232" s="10"/>
      <c r="O232" s="47"/>
      <c r="P232" s="51"/>
      <c r="Q232" s="54"/>
      <c r="R232" s="54"/>
      <c r="S232" s="49"/>
      <c r="T232" s="12">
        <f t="shared" si="27"/>
        <v>1</v>
      </c>
      <c r="U232" s="13" t="str">
        <f t="shared" si="28"/>
        <v xml:space="preserve"> </v>
      </c>
      <c r="V232" s="14" t="str">
        <f t="shared" si="26"/>
        <v xml:space="preserve"> </v>
      </c>
      <c r="W232" s="15">
        <f t="shared" si="22"/>
        <v>2</v>
      </c>
      <c r="X232" s="12">
        <f t="shared" si="23"/>
        <v>0</v>
      </c>
      <c r="Y232" s="12" t="str">
        <f>IF(N232:N253="Лист/Плита","шт.","м.")</f>
        <v>м.</v>
      </c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</row>
    <row r="233" spans="1:48" ht="23.25" x14ac:dyDescent="0.35">
      <c r="A233" s="79">
        <v>230</v>
      </c>
      <c r="B233" s="65"/>
      <c r="C233" s="65"/>
      <c r="D233" s="66"/>
      <c r="E233" s="65"/>
      <c r="F233" s="65"/>
      <c r="G233" s="65"/>
      <c r="H233" s="67">
        <f t="shared" si="24"/>
        <v>0</v>
      </c>
      <c r="I233" s="68"/>
      <c r="J233" s="69" t="str">
        <f t="shared" si="25"/>
        <v xml:space="preserve"> </v>
      </c>
      <c r="K233" s="70"/>
      <c r="L233" s="65"/>
      <c r="M233" s="8">
        <f>IFERROR(VLOOKUP(L233,ТМ[],2,FALSE),0)</f>
        <v>0</v>
      </c>
      <c r="N233" s="71"/>
      <c r="O233" s="72"/>
      <c r="P233" s="73"/>
      <c r="Q233" s="74"/>
      <c r="R233" s="74"/>
      <c r="S233" s="75"/>
      <c r="T233" s="67">
        <f t="shared" si="27"/>
        <v>1</v>
      </c>
      <c r="U233" s="76" t="str">
        <f t="shared" si="28"/>
        <v xml:space="preserve"> </v>
      </c>
      <c r="V233" s="69" t="str">
        <f t="shared" si="26"/>
        <v xml:space="preserve"> </v>
      </c>
      <c r="W233" s="70">
        <f t="shared" si="22"/>
        <v>2</v>
      </c>
      <c r="X233" s="67">
        <f t="shared" si="23"/>
        <v>0</v>
      </c>
      <c r="Y233" s="67" t="str">
        <f>IF(N233:N253="Лист/Плита","шт.","м.")</f>
        <v>м.</v>
      </c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</row>
    <row r="234" spans="1:48" ht="23.25" x14ac:dyDescent="0.35">
      <c r="A234" s="79">
        <v>231</v>
      </c>
      <c r="B234" s="8"/>
      <c r="C234" s="8"/>
      <c r="D234" s="9"/>
      <c r="E234" s="8"/>
      <c r="F234" s="8"/>
      <c r="G234" s="8"/>
      <c r="H234" s="12">
        <f t="shared" si="24"/>
        <v>0</v>
      </c>
      <c r="I234" s="56"/>
      <c r="J234" s="14" t="str">
        <f t="shared" si="25"/>
        <v xml:space="preserve"> </v>
      </c>
      <c r="K234" s="15"/>
      <c r="L234" s="8"/>
      <c r="M234" s="8">
        <f>IFERROR(VLOOKUP(L234,ТМ[],2,FALSE),0)</f>
        <v>0</v>
      </c>
      <c r="N234" s="10"/>
      <c r="O234" s="47"/>
      <c r="P234" s="51"/>
      <c r="Q234" s="54"/>
      <c r="R234" s="54"/>
      <c r="S234" s="49"/>
      <c r="T234" s="12">
        <f t="shared" si="27"/>
        <v>1</v>
      </c>
      <c r="U234" s="13" t="str">
        <f t="shared" si="28"/>
        <v xml:space="preserve"> </v>
      </c>
      <c r="V234" s="14" t="str">
        <f t="shared" si="26"/>
        <v xml:space="preserve"> </v>
      </c>
      <c r="W234" s="15">
        <f t="shared" si="22"/>
        <v>2</v>
      </c>
      <c r="X234" s="12">
        <f t="shared" si="23"/>
        <v>0</v>
      </c>
      <c r="Y234" s="12" t="str">
        <f>IF(N234:N253="Лист/Плита","шт.","м.")</f>
        <v>м.</v>
      </c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</row>
    <row r="235" spans="1:48" ht="23.25" x14ac:dyDescent="0.35">
      <c r="A235" s="79">
        <v>232</v>
      </c>
      <c r="B235" s="65"/>
      <c r="C235" s="65"/>
      <c r="D235" s="66"/>
      <c r="E235" s="65"/>
      <c r="F235" s="65"/>
      <c r="G235" s="65"/>
      <c r="H235" s="67">
        <f t="shared" si="24"/>
        <v>0</v>
      </c>
      <c r="I235" s="68"/>
      <c r="J235" s="69" t="str">
        <f t="shared" si="25"/>
        <v xml:space="preserve"> </v>
      </c>
      <c r="K235" s="70"/>
      <c r="L235" s="65"/>
      <c r="M235" s="8">
        <f>IFERROR(VLOOKUP(L235,ТМ[],2,FALSE),0)</f>
        <v>0</v>
      </c>
      <c r="N235" s="71"/>
      <c r="O235" s="72"/>
      <c r="P235" s="73"/>
      <c r="Q235" s="74"/>
      <c r="R235" s="74"/>
      <c r="S235" s="75"/>
      <c r="T235" s="67">
        <f t="shared" si="27"/>
        <v>1</v>
      </c>
      <c r="U235" s="76" t="str">
        <f t="shared" si="28"/>
        <v xml:space="preserve"> </v>
      </c>
      <c r="V235" s="69" t="str">
        <f t="shared" si="26"/>
        <v xml:space="preserve"> </v>
      </c>
      <c r="W235" s="70">
        <f t="shared" si="22"/>
        <v>2</v>
      </c>
      <c r="X235" s="67">
        <f t="shared" si="23"/>
        <v>0</v>
      </c>
      <c r="Y235" s="67" t="str">
        <f>IF(N235:N253="Лист/Плита","шт.","м.")</f>
        <v>м.</v>
      </c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</row>
    <row r="236" spans="1:48" ht="23.25" x14ac:dyDescent="0.35">
      <c r="A236" s="79">
        <v>233</v>
      </c>
      <c r="B236" s="8"/>
      <c r="C236" s="8"/>
      <c r="D236" s="9"/>
      <c r="E236" s="8"/>
      <c r="F236" s="8"/>
      <c r="G236" s="8"/>
      <c r="H236" s="12">
        <f t="shared" si="24"/>
        <v>0</v>
      </c>
      <c r="I236" s="56"/>
      <c r="J236" s="14" t="str">
        <f t="shared" si="25"/>
        <v xml:space="preserve"> </v>
      </c>
      <c r="K236" s="15"/>
      <c r="L236" s="8"/>
      <c r="M236" s="8">
        <f>IFERROR(VLOOKUP(L236,ТМ[],2,FALSE),0)</f>
        <v>0</v>
      </c>
      <c r="N236" s="10"/>
      <c r="O236" s="47"/>
      <c r="P236" s="51"/>
      <c r="Q236" s="54"/>
      <c r="R236" s="54"/>
      <c r="S236" s="49"/>
      <c r="T236" s="12">
        <f t="shared" si="27"/>
        <v>1</v>
      </c>
      <c r="U236" s="13" t="str">
        <f t="shared" si="28"/>
        <v xml:space="preserve"> </v>
      </c>
      <c r="V236" s="14" t="str">
        <f t="shared" si="26"/>
        <v xml:space="preserve"> </v>
      </c>
      <c r="W236" s="15">
        <f t="shared" si="22"/>
        <v>2</v>
      </c>
      <c r="X236" s="12">
        <f t="shared" si="23"/>
        <v>0</v>
      </c>
      <c r="Y236" s="12" t="str">
        <f>IF(N236:N253="Лист/Плита","шт.","м.")</f>
        <v>м.</v>
      </c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</row>
    <row r="237" spans="1:48" ht="23.25" x14ac:dyDescent="0.35">
      <c r="A237" s="79">
        <v>234</v>
      </c>
      <c r="B237" s="65"/>
      <c r="C237" s="65"/>
      <c r="D237" s="66"/>
      <c r="E237" s="65"/>
      <c r="F237" s="65"/>
      <c r="G237" s="65"/>
      <c r="H237" s="67">
        <f t="shared" si="24"/>
        <v>0</v>
      </c>
      <c r="I237" s="68"/>
      <c r="J237" s="69" t="str">
        <f t="shared" si="25"/>
        <v xml:space="preserve"> </v>
      </c>
      <c r="K237" s="70"/>
      <c r="L237" s="65"/>
      <c r="M237" s="8">
        <f>IFERROR(VLOOKUP(L237,ТМ[],2,FALSE),0)</f>
        <v>0</v>
      </c>
      <c r="N237" s="71"/>
      <c r="O237" s="72"/>
      <c r="P237" s="73"/>
      <c r="Q237" s="74"/>
      <c r="R237" s="74"/>
      <c r="S237" s="75"/>
      <c r="T237" s="67">
        <f t="shared" si="27"/>
        <v>1</v>
      </c>
      <c r="U237" s="76" t="str">
        <f t="shared" si="28"/>
        <v xml:space="preserve"> </v>
      </c>
      <c r="V237" s="69" t="str">
        <f t="shared" si="26"/>
        <v xml:space="preserve"> </v>
      </c>
      <c r="W237" s="70">
        <f t="shared" si="22"/>
        <v>2</v>
      </c>
      <c r="X237" s="67">
        <f t="shared" si="23"/>
        <v>0</v>
      </c>
      <c r="Y237" s="67" t="str">
        <f>IF(N237:N253="Лист/Плита","шт.","м.")</f>
        <v>м.</v>
      </c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</row>
    <row r="238" spans="1:48" ht="23.25" x14ac:dyDescent="0.35">
      <c r="A238" s="79">
        <v>235</v>
      </c>
      <c r="B238" s="8"/>
      <c r="C238" s="8"/>
      <c r="D238" s="9"/>
      <c r="E238" s="8"/>
      <c r="F238" s="8"/>
      <c r="G238" s="8"/>
      <c r="H238" s="12">
        <f t="shared" si="24"/>
        <v>0</v>
      </c>
      <c r="I238" s="56"/>
      <c r="J238" s="14" t="str">
        <f t="shared" si="25"/>
        <v xml:space="preserve"> </v>
      </c>
      <c r="K238" s="15"/>
      <c r="L238" s="8"/>
      <c r="M238" s="8">
        <f>IFERROR(VLOOKUP(L238,ТМ[],2,FALSE),0)</f>
        <v>0</v>
      </c>
      <c r="N238" s="10"/>
      <c r="O238" s="47"/>
      <c r="P238" s="51"/>
      <c r="Q238" s="54"/>
      <c r="R238" s="54"/>
      <c r="S238" s="49"/>
      <c r="T238" s="12">
        <f t="shared" si="27"/>
        <v>1</v>
      </c>
      <c r="U238" s="13" t="str">
        <f t="shared" si="28"/>
        <v xml:space="preserve"> </v>
      </c>
      <c r="V238" s="14" t="str">
        <f t="shared" si="26"/>
        <v xml:space="preserve"> </v>
      </c>
      <c r="W238" s="15">
        <f t="shared" si="22"/>
        <v>2</v>
      </c>
      <c r="X238" s="12">
        <f t="shared" si="23"/>
        <v>0</v>
      </c>
      <c r="Y238" s="12" t="str">
        <f>IF(N238:N253="Лист/Плита","шт.","м.")</f>
        <v>м.</v>
      </c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</row>
    <row r="239" spans="1:48" ht="23.25" x14ac:dyDescent="0.35">
      <c r="A239" s="79">
        <v>236</v>
      </c>
      <c r="B239" s="65"/>
      <c r="C239" s="65"/>
      <c r="D239" s="66"/>
      <c r="E239" s="65"/>
      <c r="F239" s="65"/>
      <c r="G239" s="65"/>
      <c r="H239" s="67">
        <f t="shared" si="24"/>
        <v>0</v>
      </c>
      <c r="I239" s="68"/>
      <c r="J239" s="69" t="str">
        <f t="shared" si="25"/>
        <v xml:space="preserve"> </v>
      </c>
      <c r="K239" s="70"/>
      <c r="L239" s="65"/>
      <c r="M239" s="8">
        <f>IFERROR(VLOOKUP(L239,ТМ[],2,FALSE),0)</f>
        <v>0</v>
      </c>
      <c r="N239" s="71"/>
      <c r="O239" s="72"/>
      <c r="P239" s="73"/>
      <c r="Q239" s="74"/>
      <c r="R239" s="74"/>
      <c r="S239" s="75"/>
      <c r="T239" s="67">
        <f t="shared" si="27"/>
        <v>1</v>
      </c>
      <c r="U239" s="76" t="str">
        <f t="shared" si="28"/>
        <v xml:space="preserve"> </v>
      </c>
      <c r="V239" s="69" t="str">
        <f t="shared" si="26"/>
        <v xml:space="preserve"> </v>
      </c>
      <c r="W239" s="70">
        <f t="shared" si="22"/>
        <v>2</v>
      </c>
      <c r="X239" s="67">
        <f t="shared" si="23"/>
        <v>0</v>
      </c>
      <c r="Y239" s="67" t="str">
        <f>IF(N239:N253="Лист/Плита","шт.","м.")</f>
        <v>м.</v>
      </c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</row>
    <row r="240" spans="1:48" ht="23.25" x14ac:dyDescent="0.35">
      <c r="A240" s="79">
        <v>237</v>
      </c>
      <c r="B240" s="8"/>
      <c r="C240" s="8"/>
      <c r="D240" s="9"/>
      <c r="E240" s="8"/>
      <c r="F240" s="8"/>
      <c r="G240" s="8"/>
      <c r="H240" s="12">
        <f t="shared" si="24"/>
        <v>0</v>
      </c>
      <c r="I240" s="56"/>
      <c r="J240" s="14" t="str">
        <f t="shared" si="25"/>
        <v xml:space="preserve"> </v>
      </c>
      <c r="K240" s="15"/>
      <c r="L240" s="8"/>
      <c r="M240" s="8">
        <f>IFERROR(VLOOKUP(L240,ТМ[],2,FALSE),0)</f>
        <v>0</v>
      </c>
      <c r="N240" s="10"/>
      <c r="O240" s="47"/>
      <c r="P240" s="51"/>
      <c r="Q240" s="54"/>
      <c r="R240" s="54"/>
      <c r="S240" s="49"/>
      <c r="T240" s="12">
        <f t="shared" si="27"/>
        <v>1</v>
      </c>
      <c r="U240" s="13" t="str">
        <f t="shared" si="28"/>
        <v xml:space="preserve"> </v>
      </c>
      <c r="V240" s="14" t="str">
        <f t="shared" si="26"/>
        <v xml:space="preserve"> </v>
      </c>
      <c r="W240" s="15">
        <f t="shared" si="22"/>
        <v>2</v>
      </c>
      <c r="X240" s="12">
        <f t="shared" si="23"/>
        <v>0</v>
      </c>
      <c r="Y240" s="12" t="str">
        <f>IF(N240:N253="Лист/Плита","шт.","м.")</f>
        <v>м.</v>
      </c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</row>
    <row r="241" spans="1:48" ht="23.25" x14ac:dyDescent="0.35">
      <c r="A241" s="79">
        <v>238</v>
      </c>
      <c r="B241" s="65"/>
      <c r="C241" s="65"/>
      <c r="D241" s="66"/>
      <c r="E241" s="65"/>
      <c r="F241" s="65"/>
      <c r="G241" s="65"/>
      <c r="H241" s="67">
        <f t="shared" si="24"/>
        <v>0</v>
      </c>
      <c r="I241" s="68"/>
      <c r="J241" s="69" t="str">
        <f t="shared" si="25"/>
        <v xml:space="preserve"> </v>
      </c>
      <c r="K241" s="70"/>
      <c r="L241" s="65"/>
      <c r="M241" s="8">
        <f>IFERROR(VLOOKUP(L241,ТМ[],2,FALSE),0)</f>
        <v>0</v>
      </c>
      <c r="N241" s="71"/>
      <c r="O241" s="72"/>
      <c r="P241" s="73"/>
      <c r="Q241" s="74"/>
      <c r="R241" s="74"/>
      <c r="S241" s="75"/>
      <c r="T241" s="67">
        <f t="shared" si="27"/>
        <v>1</v>
      </c>
      <c r="U241" s="76" t="str">
        <f t="shared" si="28"/>
        <v xml:space="preserve"> </v>
      </c>
      <c r="V241" s="69" t="str">
        <f t="shared" si="26"/>
        <v xml:space="preserve"> </v>
      </c>
      <c r="W241" s="70">
        <f t="shared" si="22"/>
        <v>2</v>
      </c>
      <c r="X241" s="67">
        <f t="shared" si="23"/>
        <v>0</v>
      </c>
      <c r="Y241" s="67" t="str">
        <f>IF(N241:N253="Лист/Плита","шт.","м.")</f>
        <v>м.</v>
      </c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</row>
    <row r="242" spans="1:48" ht="23.25" x14ac:dyDescent="0.35">
      <c r="A242" s="79">
        <v>239</v>
      </c>
      <c r="B242" s="8"/>
      <c r="C242" s="8"/>
      <c r="D242" s="9"/>
      <c r="E242" s="8"/>
      <c r="F242" s="8"/>
      <c r="G242" s="8"/>
      <c r="H242" s="12">
        <f t="shared" si="24"/>
        <v>0</v>
      </c>
      <c r="I242" s="56"/>
      <c r="J242" s="14" t="str">
        <f t="shared" si="25"/>
        <v xml:space="preserve"> </v>
      </c>
      <c r="K242" s="15"/>
      <c r="L242" s="8"/>
      <c r="M242" s="8">
        <f>IFERROR(VLOOKUP(L242,ТМ[],2,FALSE),0)</f>
        <v>0</v>
      </c>
      <c r="N242" s="10"/>
      <c r="O242" s="47"/>
      <c r="P242" s="51"/>
      <c r="Q242" s="54"/>
      <c r="R242" s="54"/>
      <c r="S242" s="49"/>
      <c r="T242" s="12">
        <f t="shared" si="27"/>
        <v>1</v>
      </c>
      <c r="U242" s="13" t="str">
        <f t="shared" si="28"/>
        <v xml:space="preserve"> </v>
      </c>
      <c r="V242" s="14" t="str">
        <f t="shared" si="26"/>
        <v xml:space="preserve"> </v>
      </c>
      <c r="W242" s="15">
        <f t="shared" si="22"/>
        <v>2</v>
      </c>
      <c r="X242" s="12">
        <f t="shared" si="23"/>
        <v>0</v>
      </c>
      <c r="Y242" s="12" t="str">
        <f>IF(N242:N253="Лист/Плита","шт.","м.")</f>
        <v>м.</v>
      </c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</row>
    <row r="243" spans="1:48" ht="23.25" x14ac:dyDescent="0.35">
      <c r="A243" s="79">
        <v>240</v>
      </c>
      <c r="B243" s="65"/>
      <c r="C243" s="65"/>
      <c r="D243" s="66"/>
      <c r="E243" s="65"/>
      <c r="F243" s="65"/>
      <c r="G243" s="65"/>
      <c r="H243" s="67">
        <f t="shared" si="24"/>
        <v>0</v>
      </c>
      <c r="I243" s="68"/>
      <c r="J243" s="69" t="str">
        <f t="shared" si="25"/>
        <v xml:space="preserve"> </v>
      </c>
      <c r="K243" s="70"/>
      <c r="L243" s="65"/>
      <c r="M243" s="8">
        <f>IFERROR(VLOOKUP(L243,ТМ[],2,FALSE),0)</f>
        <v>0</v>
      </c>
      <c r="N243" s="71"/>
      <c r="O243" s="72"/>
      <c r="P243" s="73"/>
      <c r="Q243" s="74"/>
      <c r="R243" s="74"/>
      <c r="S243" s="75"/>
      <c r="T243" s="67">
        <f t="shared" si="27"/>
        <v>1</v>
      </c>
      <c r="U243" s="76" t="str">
        <f t="shared" si="28"/>
        <v xml:space="preserve"> </v>
      </c>
      <c r="V243" s="69" t="str">
        <f t="shared" si="26"/>
        <v xml:space="preserve"> </v>
      </c>
      <c r="W243" s="70">
        <f t="shared" si="22"/>
        <v>2</v>
      </c>
      <c r="X243" s="67">
        <f t="shared" si="23"/>
        <v>0</v>
      </c>
      <c r="Y243" s="67" t="str">
        <f>IF(N243:N253="Лист/Плита","шт.","м.")</f>
        <v>м.</v>
      </c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</row>
    <row r="244" spans="1:48" ht="23.25" x14ac:dyDescent="0.35">
      <c r="A244" s="79">
        <v>241</v>
      </c>
      <c r="B244" s="8"/>
      <c r="C244" s="8"/>
      <c r="D244" s="9"/>
      <c r="E244" s="8"/>
      <c r="F244" s="8"/>
      <c r="G244" s="8"/>
      <c r="H244" s="12">
        <f t="shared" si="24"/>
        <v>0</v>
      </c>
      <c r="I244" s="56"/>
      <c r="J244" s="14" t="str">
        <f t="shared" si="25"/>
        <v xml:space="preserve"> </v>
      </c>
      <c r="K244" s="15"/>
      <c r="L244" s="8"/>
      <c r="M244" s="8">
        <f>IFERROR(VLOOKUP(L244,ТМ[],2,FALSE),0)</f>
        <v>0</v>
      </c>
      <c r="N244" s="10"/>
      <c r="O244" s="47"/>
      <c r="P244" s="51"/>
      <c r="Q244" s="54"/>
      <c r="R244" s="54"/>
      <c r="S244" s="49"/>
      <c r="T244" s="12">
        <f t="shared" si="27"/>
        <v>1</v>
      </c>
      <c r="U244" s="13" t="str">
        <f t="shared" si="28"/>
        <v xml:space="preserve"> </v>
      </c>
      <c r="V244" s="14" t="str">
        <f t="shared" si="26"/>
        <v xml:space="preserve"> </v>
      </c>
      <c r="W244" s="15">
        <f t="shared" si="22"/>
        <v>2</v>
      </c>
      <c r="X244" s="12">
        <f t="shared" si="23"/>
        <v>0</v>
      </c>
      <c r="Y244" s="12" t="str">
        <f>IF(N244:N253="Лист/Плита","шт.","м.")</f>
        <v>м.</v>
      </c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</row>
    <row r="245" spans="1:48" ht="23.25" x14ac:dyDescent="0.35">
      <c r="A245" s="79">
        <v>242</v>
      </c>
      <c r="B245" s="65"/>
      <c r="C245" s="65"/>
      <c r="D245" s="66"/>
      <c r="E245" s="65"/>
      <c r="F245" s="65"/>
      <c r="G245" s="65"/>
      <c r="H245" s="67">
        <f t="shared" si="24"/>
        <v>0</v>
      </c>
      <c r="I245" s="68"/>
      <c r="J245" s="69" t="str">
        <f t="shared" si="25"/>
        <v xml:space="preserve"> </v>
      </c>
      <c r="K245" s="70"/>
      <c r="L245" s="65"/>
      <c r="M245" s="8">
        <f>IFERROR(VLOOKUP(L245,ТМ[],2,FALSE),0)</f>
        <v>0</v>
      </c>
      <c r="N245" s="71"/>
      <c r="O245" s="72"/>
      <c r="P245" s="73"/>
      <c r="Q245" s="74"/>
      <c r="R245" s="74"/>
      <c r="S245" s="75"/>
      <c r="T245" s="67">
        <f t="shared" si="27"/>
        <v>1</v>
      </c>
      <c r="U245" s="76" t="str">
        <f t="shared" si="28"/>
        <v xml:space="preserve"> </v>
      </c>
      <c r="V245" s="69" t="str">
        <f t="shared" si="26"/>
        <v xml:space="preserve"> </v>
      </c>
      <c r="W245" s="70">
        <f t="shared" si="22"/>
        <v>2</v>
      </c>
      <c r="X245" s="67">
        <f t="shared" si="23"/>
        <v>0</v>
      </c>
      <c r="Y245" s="67" t="str">
        <f>IF(N245:N253="Лист/Плита","шт.","м.")</f>
        <v>м.</v>
      </c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</row>
    <row r="246" spans="1:48" ht="23.25" x14ac:dyDescent="0.35">
      <c r="A246" s="79">
        <v>243</v>
      </c>
      <c r="B246" s="8"/>
      <c r="C246" s="8"/>
      <c r="D246" s="9"/>
      <c r="E246" s="8"/>
      <c r="F246" s="8"/>
      <c r="G246" s="8"/>
      <c r="H246" s="12">
        <f t="shared" si="24"/>
        <v>0</v>
      </c>
      <c r="I246" s="56"/>
      <c r="J246" s="14" t="str">
        <f t="shared" si="25"/>
        <v xml:space="preserve"> </v>
      </c>
      <c r="K246" s="15"/>
      <c r="L246" s="8"/>
      <c r="M246" s="8">
        <f>IFERROR(VLOOKUP(L246,ТМ[],2,FALSE),0)</f>
        <v>0</v>
      </c>
      <c r="N246" s="10"/>
      <c r="O246" s="47"/>
      <c r="P246" s="51"/>
      <c r="Q246" s="54"/>
      <c r="R246" s="54"/>
      <c r="S246" s="49"/>
      <c r="T246" s="12">
        <f t="shared" si="27"/>
        <v>1</v>
      </c>
      <c r="U246" s="13" t="str">
        <f t="shared" si="28"/>
        <v xml:space="preserve"> </v>
      </c>
      <c r="V246" s="14" t="str">
        <f t="shared" si="26"/>
        <v xml:space="preserve"> </v>
      </c>
      <c r="W246" s="15">
        <f t="shared" si="22"/>
        <v>2</v>
      </c>
      <c r="X246" s="12">
        <f t="shared" si="23"/>
        <v>0</v>
      </c>
      <c r="Y246" s="12" t="str">
        <f>IF(N246:N253="Лист/Плита","шт.","м.")</f>
        <v>м.</v>
      </c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</row>
    <row r="247" spans="1:48" ht="23.25" x14ac:dyDescent="0.35">
      <c r="A247" s="79">
        <v>244</v>
      </c>
      <c r="B247" s="65"/>
      <c r="C247" s="65"/>
      <c r="D247" s="66"/>
      <c r="E247" s="65"/>
      <c r="F247" s="65"/>
      <c r="G247" s="65"/>
      <c r="H247" s="67">
        <f t="shared" si="24"/>
        <v>0</v>
      </c>
      <c r="I247" s="68"/>
      <c r="J247" s="69" t="str">
        <f t="shared" si="25"/>
        <v xml:space="preserve"> </v>
      </c>
      <c r="K247" s="70"/>
      <c r="L247" s="65"/>
      <c r="M247" s="8">
        <f>IFERROR(VLOOKUP(L247,ТМ[],2,FALSE),0)</f>
        <v>0</v>
      </c>
      <c r="N247" s="71"/>
      <c r="O247" s="72"/>
      <c r="P247" s="73"/>
      <c r="Q247" s="74"/>
      <c r="R247" s="74"/>
      <c r="S247" s="75"/>
      <c r="T247" s="67">
        <f t="shared" si="27"/>
        <v>1</v>
      </c>
      <c r="U247" s="76" t="str">
        <f t="shared" si="28"/>
        <v xml:space="preserve"> </v>
      </c>
      <c r="V247" s="69" t="str">
        <f t="shared" si="26"/>
        <v xml:space="preserve"> </v>
      </c>
      <c r="W247" s="70">
        <f t="shared" si="22"/>
        <v>2</v>
      </c>
      <c r="X247" s="67">
        <f t="shared" si="23"/>
        <v>0</v>
      </c>
      <c r="Y247" s="67" t="str">
        <f>IF(N247:N253="Лист/Плита","шт.","м.")</f>
        <v>м.</v>
      </c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</row>
    <row r="248" spans="1:48" ht="23.25" x14ac:dyDescent="0.35">
      <c r="A248" s="79">
        <v>245</v>
      </c>
      <c r="B248" s="8"/>
      <c r="C248" s="8"/>
      <c r="D248" s="9"/>
      <c r="E248" s="8"/>
      <c r="F248" s="8"/>
      <c r="G248" s="8"/>
      <c r="H248" s="12">
        <f t="shared" si="24"/>
        <v>0</v>
      </c>
      <c r="I248" s="56"/>
      <c r="J248" s="14" t="str">
        <f t="shared" si="25"/>
        <v xml:space="preserve"> </v>
      </c>
      <c r="K248" s="15"/>
      <c r="L248" s="8"/>
      <c r="M248" s="8">
        <f>IFERROR(VLOOKUP(L248,ТМ[],2,FALSE),0)</f>
        <v>0</v>
      </c>
      <c r="N248" s="10"/>
      <c r="O248" s="47"/>
      <c r="P248" s="51"/>
      <c r="Q248" s="54"/>
      <c r="R248" s="54"/>
      <c r="S248" s="49"/>
      <c r="T248" s="12">
        <f t="shared" si="27"/>
        <v>1</v>
      </c>
      <c r="U248" s="13" t="str">
        <f t="shared" si="28"/>
        <v xml:space="preserve"> </v>
      </c>
      <c r="V248" s="14" t="str">
        <f t="shared" si="26"/>
        <v xml:space="preserve"> </v>
      </c>
      <c r="W248" s="15">
        <f t="shared" si="22"/>
        <v>2</v>
      </c>
      <c r="X248" s="12">
        <f t="shared" si="23"/>
        <v>0</v>
      </c>
      <c r="Y248" s="12" t="str">
        <f>IF(N248:N253="Лист/Плита","шт.","м.")</f>
        <v>м.</v>
      </c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</row>
    <row r="249" spans="1:48" ht="23.25" x14ac:dyDescent="0.35">
      <c r="A249" s="79">
        <v>246</v>
      </c>
      <c r="B249" s="65"/>
      <c r="C249" s="65"/>
      <c r="D249" s="66"/>
      <c r="E249" s="65"/>
      <c r="F249" s="65"/>
      <c r="G249" s="65"/>
      <c r="H249" s="67">
        <f t="shared" si="24"/>
        <v>0</v>
      </c>
      <c r="I249" s="68"/>
      <c r="J249" s="69" t="str">
        <f t="shared" si="25"/>
        <v xml:space="preserve"> </v>
      </c>
      <c r="K249" s="70"/>
      <c r="L249" s="65"/>
      <c r="M249" s="8">
        <f>IFERROR(VLOOKUP(L249,ТМ[],2,FALSE),0)</f>
        <v>0</v>
      </c>
      <c r="N249" s="71"/>
      <c r="O249" s="72"/>
      <c r="P249" s="73"/>
      <c r="Q249" s="74"/>
      <c r="R249" s="74"/>
      <c r="S249" s="75"/>
      <c r="T249" s="67">
        <f t="shared" si="27"/>
        <v>1</v>
      </c>
      <c r="U249" s="76" t="str">
        <f t="shared" si="28"/>
        <v xml:space="preserve"> </v>
      </c>
      <c r="V249" s="69" t="str">
        <f t="shared" si="26"/>
        <v xml:space="preserve"> </v>
      </c>
      <c r="W249" s="70">
        <f t="shared" si="22"/>
        <v>2</v>
      </c>
      <c r="X249" s="67">
        <f t="shared" si="23"/>
        <v>0</v>
      </c>
      <c r="Y249" s="67" t="str">
        <f>IF(N249:N253="Лист/Плита","шт.","м.")</f>
        <v>м.</v>
      </c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</row>
    <row r="250" spans="1:48" ht="23.25" x14ac:dyDescent="0.35">
      <c r="A250" s="79">
        <v>247</v>
      </c>
      <c r="B250" s="8"/>
      <c r="C250" s="8"/>
      <c r="D250" s="9"/>
      <c r="E250" s="8"/>
      <c r="F250" s="8"/>
      <c r="G250" s="8"/>
      <c r="H250" s="12">
        <f t="shared" si="24"/>
        <v>0</v>
      </c>
      <c r="I250" s="56"/>
      <c r="J250" s="14" t="str">
        <f t="shared" si="25"/>
        <v xml:space="preserve"> </v>
      </c>
      <c r="K250" s="15"/>
      <c r="L250" s="8"/>
      <c r="M250" s="8">
        <f>IFERROR(VLOOKUP(L250,ТМ[],2,FALSE),0)</f>
        <v>0</v>
      </c>
      <c r="N250" s="10"/>
      <c r="O250" s="47"/>
      <c r="P250" s="51"/>
      <c r="Q250" s="54"/>
      <c r="R250" s="54"/>
      <c r="S250" s="49"/>
      <c r="T250" s="12">
        <f t="shared" si="27"/>
        <v>1</v>
      </c>
      <c r="U250" s="13" t="str">
        <f t="shared" si="28"/>
        <v xml:space="preserve"> </v>
      </c>
      <c r="V250" s="14" t="str">
        <f t="shared" si="26"/>
        <v xml:space="preserve"> </v>
      </c>
      <c r="W250" s="15">
        <f t="shared" si="22"/>
        <v>2</v>
      </c>
      <c r="X250" s="12">
        <f t="shared" si="23"/>
        <v>0</v>
      </c>
      <c r="Y250" s="12" t="str">
        <f>IF(N250:N253="Лист/Плита","шт.","м.")</f>
        <v>м.</v>
      </c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</row>
    <row r="251" spans="1:48" ht="23.25" x14ac:dyDescent="0.35">
      <c r="A251" s="79">
        <v>248</v>
      </c>
      <c r="B251" s="65"/>
      <c r="C251" s="65"/>
      <c r="D251" s="66"/>
      <c r="E251" s="65"/>
      <c r="F251" s="65"/>
      <c r="G251" s="65"/>
      <c r="H251" s="67">
        <f t="shared" si="24"/>
        <v>0</v>
      </c>
      <c r="I251" s="68"/>
      <c r="J251" s="69" t="str">
        <f t="shared" si="25"/>
        <v xml:space="preserve"> </v>
      </c>
      <c r="K251" s="70"/>
      <c r="L251" s="65"/>
      <c r="M251" s="8">
        <f>IFERROR(VLOOKUP(L251,ТМ[],2,FALSE),0)</f>
        <v>0</v>
      </c>
      <c r="N251" s="71"/>
      <c r="O251" s="72"/>
      <c r="P251" s="73"/>
      <c r="Q251" s="74"/>
      <c r="R251" s="74"/>
      <c r="S251" s="75"/>
      <c r="T251" s="67">
        <f t="shared" si="27"/>
        <v>1</v>
      </c>
      <c r="U251" s="76" t="str">
        <f t="shared" si="28"/>
        <v xml:space="preserve"> </v>
      </c>
      <c r="V251" s="69" t="str">
        <f t="shared" si="26"/>
        <v xml:space="preserve"> </v>
      </c>
      <c r="W251" s="70">
        <f t="shared" si="22"/>
        <v>2</v>
      </c>
      <c r="X251" s="67">
        <f t="shared" si="23"/>
        <v>0</v>
      </c>
      <c r="Y251" s="67" t="str">
        <f>IF(N251:N253="Лист/Плита","шт.","м.")</f>
        <v>м.</v>
      </c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</row>
    <row r="252" spans="1:48" ht="23.25" x14ac:dyDescent="0.35">
      <c r="A252" s="79">
        <v>249</v>
      </c>
      <c r="B252" s="8"/>
      <c r="C252" s="8"/>
      <c r="D252" s="9"/>
      <c r="E252" s="8"/>
      <c r="F252" s="8"/>
      <c r="G252" s="8"/>
      <c r="H252" s="12">
        <f t="shared" si="24"/>
        <v>0</v>
      </c>
      <c r="I252" s="56"/>
      <c r="J252" s="14" t="str">
        <f t="shared" si="25"/>
        <v xml:space="preserve"> </v>
      </c>
      <c r="K252" s="15"/>
      <c r="L252" s="8"/>
      <c r="M252" s="8">
        <f>IFERROR(VLOOKUP(L252,ТМ[],2,FALSE),0)</f>
        <v>0</v>
      </c>
      <c r="N252" s="10"/>
      <c r="O252" s="47"/>
      <c r="P252" s="51"/>
      <c r="Q252" s="54"/>
      <c r="R252" s="54"/>
      <c r="S252" s="49"/>
      <c r="T252" s="12">
        <f t="shared" si="27"/>
        <v>1</v>
      </c>
      <c r="U252" s="13" t="str">
        <f t="shared" si="28"/>
        <v xml:space="preserve"> </v>
      </c>
      <c r="V252" s="14" t="str">
        <f t="shared" si="26"/>
        <v xml:space="preserve"> </v>
      </c>
      <c r="W252" s="15">
        <f t="shared" si="22"/>
        <v>2</v>
      </c>
      <c r="X252" s="12">
        <f t="shared" si="23"/>
        <v>0</v>
      </c>
      <c r="Y252" s="12" t="str">
        <f>IF(N252:N253="Лист/Плита","шт.","м.")</f>
        <v>м.</v>
      </c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</row>
    <row r="253" spans="1:48" ht="23.25" x14ac:dyDescent="0.35">
      <c r="A253" s="79">
        <v>250</v>
      </c>
      <c r="B253" s="65"/>
      <c r="C253" s="65"/>
      <c r="D253" s="66"/>
      <c r="E253" s="65"/>
      <c r="F253" s="65"/>
      <c r="G253" s="65"/>
      <c r="H253" s="67">
        <f t="shared" si="24"/>
        <v>0</v>
      </c>
      <c r="I253" s="68"/>
      <c r="J253" s="69" t="str">
        <f t="shared" si="25"/>
        <v xml:space="preserve"> </v>
      </c>
      <c r="K253" s="70"/>
      <c r="L253" s="65"/>
      <c r="M253" s="8">
        <f>IFERROR(VLOOKUP(L253,ТМ[],2,FALSE),0)</f>
        <v>0</v>
      </c>
      <c r="N253" s="71"/>
      <c r="O253" s="72"/>
      <c r="P253" s="73"/>
      <c r="Q253" s="74"/>
      <c r="R253" s="74"/>
      <c r="S253" s="75"/>
      <c r="T253" s="67">
        <f t="shared" si="27"/>
        <v>1</v>
      </c>
      <c r="U253" s="76" t="str">
        <f t="shared" si="28"/>
        <v xml:space="preserve"> </v>
      </c>
      <c r="V253" s="69" t="str">
        <f t="shared" si="26"/>
        <v xml:space="preserve"> </v>
      </c>
      <c r="W253" s="70">
        <f t="shared" si="22"/>
        <v>2</v>
      </c>
      <c r="X253" s="67">
        <f t="shared" si="23"/>
        <v>0</v>
      </c>
      <c r="Y253" s="67" t="str">
        <f>IF(N253:N253="Лист/Плита","шт.","м.")</f>
        <v>м.</v>
      </c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</row>
  </sheetData>
  <sheetProtection formatCells="0" formatColumns="0" formatRows="0" insertColumns="0" insertRows="0" insertHyperlinks="0" deleteColumns="0" deleteRows="0" sort="0" autoFilter="0" pivotTables="0"/>
  <sortState ref="B4:Z4">
    <sortCondition ref="N3"/>
  </sortState>
  <dataConsolidate/>
  <mergeCells count="7">
    <mergeCell ref="Z3:AV3"/>
    <mergeCell ref="B1:C1"/>
    <mergeCell ref="D1:E1"/>
    <mergeCell ref="I3:K3"/>
    <mergeCell ref="U3:W3"/>
    <mergeCell ref="G1:H1"/>
    <mergeCell ref="O3:S3"/>
  </mergeCells>
  <dataValidations count="2">
    <dataValidation type="list" allowBlank="1" sqref="N4:N253" xr:uid="{1D468955-C65A-4EEF-8B22-18F98D4DA59C}">
      <formula1>"Балка/Двутавр,Квадрат,Круг/Пруток,Лента,Лист/Плита,Труба Круглая,Труба профильная,Уголок,Штанга резьбовая,Швеллер,Шестигранник"</formula1>
    </dataValidation>
    <dataValidation type="list" allowBlank="1" showInputMessage="1" showErrorMessage="1" sqref="L4:L253" xr:uid="{1771D7AB-9E5E-4AA6-9C43-58B302BF08B9}">
      <formula1>INDIRECT("ТМ[Материал]")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994A-3063-4DEA-A639-A662D5FFE619}">
  <dimension ref="A1:I21"/>
  <sheetViews>
    <sheetView showGridLines="0" tabSelected="1" showRuler="0" zoomScaleNormal="100" workbookViewId="0">
      <selection activeCell="E6" sqref="E6"/>
    </sheetView>
  </sheetViews>
  <sheetFormatPr defaultRowHeight="12.75" customHeight="1" x14ac:dyDescent="0.2"/>
  <cols>
    <col min="1" max="1" width="4" customWidth="1"/>
    <col min="2" max="2" width="21" customWidth="1"/>
    <col min="3" max="3" width="20.140625" customWidth="1"/>
    <col min="4" max="4" width="14.28515625" customWidth="1"/>
    <col min="5" max="5" width="23.140625" customWidth="1"/>
    <col min="6" max="6" width="12.7109375" customWidth="1"/>
    <col min="7" max="7" width="14.140625" customWidth="1"/>
    <col min="8" max="8" width="15.28515625" customWidth="1"/>
    <col min="9" max="9" width="18.85546875" customWidth="1"/>
  </cols>
  <sheetData>
    <row r="1" spans="1:9" ht="25.5" customHeight="1" x14ac:dyDescent="0.3">
      <c r="A1" s="16"/>
      <c r="B1" s="97" t="s">
        <v>67</v>
      </c>
      <c r="C1" s="97"/>
      <c r="D1" s="98" t="str">
        <f>'Расчет материала'!I1</f>
        <v>25 октября 2019</v>
      </c>
      <c r="E1" s="99"/>
      <c r="F1" s="16"/>
      <c r="G1" s="16"/>
      <c r="H1" s="16"/>
      <c r="I1" s="16"/>
    </row>
    <row r="2" spans="1:9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40.5" customHeight="1" x14ac:dyDescent="0.2">
      <c r="A3" s="17" t="s">
        <v>45</v>
      </c>
      <c r="B3" s="18" t="s">
        <v>71</v>
      </c>
      <c r="C3" s="19"/>
      <c r="D3" s="20"/>
      <c r="E3" s="17" t="s">
        <v>27</v>
      </c>
      <c r="F3" s="1" t="s">
        <v>49</v>
      </c>
      <c r="G3" s="1" t="s">
        <v>46</v>
      </c>
      <c r="H3" s="1" t="s">
        <v>47</v>
      </c>
      <c r="I3" s="1" t="s">
        <v>48</v>
      </c>
    </row>
    <row r="4" spans="1:9" ht="28.35" customHeight="1" x14ac:dyDescent="0.25">
      <c r="A4" s="2">
        <v>1</v>
      </c>
      <c r="B4" s="145" t="s">
        <v>99</v>
      </c>
      <c r="C4" s="22" t="s">
        <v>5</v>
      </c>
      <c r="D4" s="144">
        <v>12</v>
      </c>
      <c r="E4" s="2" t="s">
        <v>28</v>
      </c>
      <c r="F4" s="3" t="str">
        <f>IF(C4="Лист/Плита","шт.","м.")</f>
        <v>м.</v>
      </c>
      <c r="G4" s="2">
        <v>1.1000000000000001</v>
      </c>
      <c r="H4" s="3" t="str">
        <f>'Расчет материала'!D1</f>
        <v>заказ № 14111</v>
      </c>
      <c r="I4" s="21"/>
    </row>
    <row r="5" spans="1:9" ht="28.35" customHeight="1" x14ac:dyDescent="0.25">
      <c r="A5" s="2">
        <v>2</v>
      </c>
      <c r="B5" s="145" t="s">
        <v>10</v>
      </c>
      <c r="C5" s="22" t="s">
        <v>110</v>
      </c>
      <c r="D5" s="144" t="s">
        <v>111</v>
      </c>
      <c r="E5" s="2" t="s">
        <v>28</v>
      </c>
      <c r="F5" s="3" t="str">
        <f t="shared" ref="F5:F18" si="0">IF(C5="Лист/Плита","шт.","м.")</f>
        <v>м.</v>
      </c>
      <c r="G5" s="2">
        <v>0.9</v>
      </c>
      <c r="H5" s="3" t="str">
        <f>'Расчет материала'!D1</f>
        <v>заказ № 14111</v>
      </c>
      <c r="I5" s="21"/>
    </row>
    <row r="6" spans="1:9" ht="28.35" customHeight="1" x14ac:dyDescent="0.25">
      <c r="A6" s="2">
        <v>3</v>
      </c>
      <c r="B6" s="145" t="s">
        <v>12</v>
      </c>
      <c r="C6" s="22" t="s">
        <v>13</v>
      </c>
      <c r="D6" s="144">
        <v>24</v>
      </c>
      <c r="E6" s="2" t="s">
        <v>29</v>
      </c>
      <c r="F6" s="3" t="str">
        <f t="shared" si="0"/>
        <v>м.</v>
      </c>
      <c r="G6" s="2">
        <v>0.4</v>
      </c>
      <c r="H6" s="3" t="str">
        <f>'Расчет материала'!D1</f>
        <v>заказ № 14111</v>
      </c>
      <c r="I6" s="21"/>
    </row>
    <row r="7" spans="1:9" ht="28.35" customHeight="1" x14ac:dyDescent="0.25">
      <c r="A7" s="2">
        <v>4</v>
      </c>
      <c r="B7" s="145"/>
      <c r="C7" s="22"/>
      <c r="D7" s="144"/>
      <c r="E7" s="2"/>
      <c r="F7" s="3" t="str">
        <f t="shared" si="0"/>
        <v>м.</v>
      </c>
      <c r="G7" s="2"/>
      <c r="H7" s="3" t="str">
        <f>'Расчет материала'!D1</f>
        <v>заказ № 14111</v>
      </c>
      <c r="I7" s="21"/>
    </row>
    <row r="8" spans="1:9" ht="28.35" customHeight="1" x14ac:dyDescent="0.25">
      <c r="A8" s="2">
        <v>5</v>
      </c>
      <c r="B8" s="145"/>
      <c r="C8" s="22"/>
      <c r="D8" s="144"/>
      <c r="E8" s="2"/>
      <c r="F8" s="3" t="str">
        <f t="shared" si="0"/>
        <v>м.</v>
      </c>
      <c r="G8" s="2"/>
      <c r="H8" s="3" t="str">
        <f>'Расчет материала'!D1</f>
        <v>заказ № 14111</v>
      </c>
      <c r="I8" s="21"/>
    </row>
    <row r="9" spans="1:9" ht="28.35" customHeight="1" x14ac:dyDescent="0.25">
      <c r="A9" s="2">
        <v>6</v>
      </c>
      <c r="B9" s="145"/>
      <c r="C9" s="22"/>
      <c r="D9" s="144"/>
      <c r="E9" s="2"/>
      <c r="F9" s="3" t="str">
        <f t="shared" si="0"/>
        <v>м.</v>
      </c>
      <c r="G9" s="2"/>
      <c r="H9" s="3" t="str">
        <f>'Расчет материала'!D1</f>
        <v>заказ № 14111</v>
      </c>
      <c r="I9" s="21"/>
    </row>
    <row r="10" spans="1:9" ht="28.35" customHeight="1" x14ac:dyDescent="0.25">
      <c r="A10" s="2">
        <v>7</v>
      </c>
      <c r="B10" s="145"/>
      <c r="C10" s="22"/>
      <c r="D10" s="144"/>
      <c r="E10" s="2"/>
      <c r="F10" s="3" t="str">
        <f t="shared" si="0"/>
        <v>м.</v>
      </c>
      <c r="G10" s="2"/>
      <c r="H10" s="3" t="str">
        <f>'Расчет материала'!D1</f>
        <v>заказ № 14111</v>
      </c>
      <c r="I10" s="21"/>
    </row>
    <row r="11" spans="1:9" ht="28.35" customHeight="1" x14ac:dyDescent="0.25">
      <c r="A11" s="2">
        <v>8</v>
      </c>
      <c r="B11" s="145"/>
      <c r="C11" s="22"/>
      <c r="D11" s="144"/>
      <c r="E11" s="2"/>
      <c r="F11" s="3" t="str">
        <f t="shared" si="0"/>
        <v>м.</v>
      </c>
      <c r="G11" s="2"/>
      <c r="H11" s="3" t="str">
        <f>'Расчет материала'!D1</f>
        <v>заказ № 14111</v>
      </c>
      <c r="I11" s="21"/>
    </row>
    <row r="12" spans="1:9" ht="28.35" customHeight="1" x14ac:dyDescent="0.25">
      <c r="A12" s="2">
        <v>9</v>
      </c>
      <c r="B12" s="145"/>
      <c r="C12" s="22"/>
      <c r="D12" s="144"/>
      <c r="E12" s="2"/>
      <c r="F12" s="3" t="str">
        <f t="shared" si="0"/>
        <v>м.</v>
      </c>
      <c r="G12" s="2"/>
      <c r="H12" s="3" t="str">
        <f>'Расчет материала'!D1</f>
        <v>заказ № 14111</v>
      </c>
      <c r="I12" s="21"/>
    </row>
    <row r="13" spans="1:9" ht="28.35" customHeight="1" x14ac:dyDescent="0.25">
      <c r="A13" s="2">
        <v>10</v>
      </c>
      <c r="B13" s="145"/>
      <c r="C13" s="22"/>
      <c r="D13" s="144"/>
      <c r="E13" s="2"/>
      <c r="F13" s="3" t="str">
        <f t="shared" si="0"/>
        <v>м.</v>
      </c>
      <c r="G13" s="2"/>
      <c r="H13" s="3" t="str">
        <f>'Расчет материала'!D1</f>
        <v>заказ № 14111</v>
      </c>
      <c r="I13" s="21"/>
    </row>
    <row r="14" spans="1:9" ht="28.35" customHeight="1" x14ac:dyDescent="0.25">
      <c r="A14" s="2">
        <v>11</v>
      </c>
      <c r="B14" s="145"/>
      <c r="C14" s="22"/>
      <c r="D14" s="144"/>
      <c r="E14" s="2"/>
      <c r="F14" s="3" t="str">
        <f t="shared" si="0"/>
        <v>м.</v>
      </c>
      <c r="G14" s="2"/>
      <c r="H14" s="3" t="str">
        <f>'Расчет материала'!D1</f>
        <v>заказ № 14111</v>
      </c>
      <c r="I14" s="21"/>
    </row>
    <row r="15" spans="1:9" ht="28.35" customHeight="1" x14ac:dyDescent="0.25">
      <c r="A15" s="2">
        <v>12</v>
      </c>
      <c r="B15" s="145"/>
      <c r="C15" s="22"/>
      <c r="D15" s="144"/>
      <c r="E15" s="2"/>
      <c r="F15" s="3" t="str">
        <f t="shared" si="0"/>
        <v>м.</v>
      </c>
      <c r="G15" s="2"/>
      <c r="H15" s="3" t="str">
        <f>'Расчет материала'!D1</f>
        <v>заказ № 14111</v>
      </c>
      <c r="I15" s="21"/>
    </row>
    <row r="16" spans="1:9" ht="28.35" customHeight="1" x14ac:dyDescent="0.25">
      <c r="A16" s="2">
        <v>13</v>
      </c>
      <c r="B16" s="145"/>
      <c r="C16" s="22"/>
      <c r="D16" s="144"/>
      <c r="E16" s="2"/>
      <c r="F16" s="3" t="str">
        <f t="shared" si="0"/>
        <v>м.</v>
      </c>
      <c r="G16" s="2"/>
      <c r="H16" s="3" t="str">
        <f>'Расчет материала'!D1</f>
        <v>заказ № 14111</v>
      </c>
      <c r="I16" s="21"/>
    </row>
    <row r="17" spans="1:9" ht="28.35" customHeight="1" x14ac:dyDescent="0.25">
      <c r="A17" s="2">
        <v>14</v>
      </c>
      <c r="B17" s="145"/>
      <c r="C17" s="22"/>
      <c r="D17" s="144"/>
      <c r="E17" s="2"/>
      <c r="F17" s="3" t="str">
        <f t="shared" si="0"/>
        <v>м.</v>
      </c>
      <c r="G17" s="2"/>
      <c r="H17" s="3" t="str">
        <f>'Расчет материала'!D1</f>
        <v>заказ № 14111</v>
      </c>
      <c r="I17" s="21"/>
    </row>
    <row r="18" spans="1:9" ht="28.35" customHeight="1" x14ac:dyDescent="0.25">
      <c r="A18" s="2">
        <v>15</v>
      </c>
      <c r="B18" s="145"/>
      <c r="C18" s="22"/>
      <c r="D18" s="144"/>
      <c r="E18" s="2"/>
      <c r="F18" s="3" t="str">
        <f t="shared" si="0"/>
        <v>м.</v>
      </c>
      <c r="G18" s="2"/>
      <c r="H18" s="3" t="str">
        <f>'Расчет материала'!D1</f>
        <v>заказ № 14111</v>
      </c>
      <c r="I18" s="21"/>
    </row>
    <row r="19" spans="1:9" ht="11.25" customHeight="1" x14ac:dyDescent="0.2">
      <c r="A19" s="16"/>
      <c r="B19" s="23"/>
      <c r="C19" s="24"/>
      <c r="D19" s="24"/>
      <c r="E19" s="16"/>
      <c r="F19" s="16"/>
      <c r="G19" s="16"/>
      <c r="H19" s="16"/>
      <c r="I19" s="16"/>
    </row>
    <row r="20" spans="1:9" ht="13.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18" x14ac:dyDescent="0.25">
      <c r="A21" s="16"/>
      <c r="B21" s="25" t="s">
        <v>68</v>
      </c>
      <c r="C21" s="16"/>
      <c r="D21" s="16"/>
      <c r="E21" s="16"/>
      <c r="F21" s="16"/>
      <c r="G21" s="16"/>
      <c r="H21" s="16"/>
      <c r="I21" s="16"/>
    </row>
  </sheetData>
  <sheetProtection formatCells="0" formatColumns="0" formatRows="0" insertColumns="0" insertRows="0" insertHyperlinks="0" deleteColumns="0" deleteRows="0" sort="0" autoFilter="0" pivotTables="0"/>
  <mergeCells count="2">
    <mergeCell ref="B1:C1"/>
    <mergeCell ref="D1:E1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CE6C-656E-4D2E-9E37-3E26656327EF}">
  <sheetPr>
    <pageSetUpPr fitToPage="1"/>
  </sheetPr>
  <dimension ref="A1:X28"/>
  <sheetViews>
    <sheetView showGridLines="0" showZeros="0" showRuler="0" topLeftCell="A19" zoomScaleNormal="100" workbookViewId="0">
      <selection activeCell="D2" sqref="D2:I2"/>
    </sheetView>
  </sheetViews>
  <sheetFormatPr defaultColWidth="9.140625" defaultRowHeight="12.75" customHeight="1" x14ac:dyDescent="0.2"/>
  <cols>
    <col min="1" max="1" width="9.42578125" customWidth="1"/>
    <col min="2" max="2" width="7.85546875" customWidth="1"/>
    <col min="3" max="3" width="0.140625" hidden="1" customWidth="1"/>
    <col min="6" max="6" width="14.28515625" customWidth="1"/>
    <col min="7" max="7" width="0.28515625" customWidth="1"/>
    <col min="8" max="8" width="6.7109375" customWidth="1"/>
    <col min="9" max="9" width="5" customWidth="1"/>
    <col min="10" max="10" width="7.85546875" customWidth="1"/>
    <col min="11" max="11" width="5.5703125" customWidth="1"/>
    <col min="12" max="12" width="17.5703125" customWidth="1"/>
    <col min="13" max="13" width="4.28515625" customWidth="1"/>
    <col min="14" max="14" width="2" customWidth="1"/>
    <col min="15" max="15" width="4.5703125" customWidth="1"/>
    <col min="16" max="16" width="1.85546875" customWidth="1"/>
    <col min="17" max="17" width="3.7109375" customWidth="1"/>
    <col min="18" max="18" width="8.28515625" customWidth="1"/>
    <col min="19" max="19" width="2.28515625" customWidth="1"/>
    <col min="20" max="20" width="5.42578125" customWidth="1"/>
    <col min="21" max="21" width="4.5703125" customWidth="1"/>
    <col min="22" max="22" width="18.28515625" customWidth="1"/>
    <col min="23" max="23" width="17.5703125" customWidth="1"/>
    <col min="24" max="24" width="9.140625" customWidth="1"/>
  </cols>
  <sheetData>
    <row r="1" spans="1:24" ht="25.5" customHeight="1" thickBot="1" x14ac:dyDescent="0.25">
      <c r="A1" s="127" t="s">
        <v>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20.100000000000001" customHeight="1" thickBot="1" x14ac:dyDescent="0.25">
      <c r="A2" s="133" t="s">
        <v>55</v>
      </c>
      <c r="B2" s="134"/>
      <c r="C2" s="135"/>
      <c r="D2" s="130" t="s">
        <v>6</v>
      </c>
      <c r="E2" s="131"/>
      <c r="F2" s="131"/>
      <c r="G2" s="131"/>
      <c r="H2" s="131"/>
      <c r="I2" s="132"/>
      <c r="J2" s="133" t="s">
        <v>4</v>
      </c>
      <c r="K2" s="135"/>
      <c r="L2" s="115" t="str">
        <f>INDEX('Расчет материала'!B4:AV253,MATCH('Сопроводительный паспорт'!D2,'Расчет материала'!E4:E253,0),11)</f>
        <v>Сталь 20</v>
      </c>
      <c r="M2" s="116"/>
      <c r="N2" s="116"/>
      <c r="O2" s="116"/>
      <c r="P2" s="116"/>
      <c r="Q2" s="116"/>
      <c r="R2" s="116"/>
      <c r="S2" s="116"/>
      <c r="T2" s="116"/>
      <c r="U2" s="117"/>
      <c r="V2" s="37" t="s">
        <v>62</v>
      </c>
      <c r="W2" s="115">
        <f>INDEX('Расчет материала'!B4:AV253,MATCH('Сопроводительный паспорт'!D2,'Расчет материала'!E4:E253,0),7)</f>
        <v>8</v>
      </c>
      <c r="X2" s="117"/>
    </row>
    <row r="3" spans="1:24" ht="20.100000000000001" customHeight="1" thickBot="1" x14ac:dyDescent="0.25">
      <c r="A3" s="133" t="s">
        <v>56</v>
      </c>
      <c r="B3" s="134"/>
      <c r="C3" s="135"/>
      <c r="D3" s="130" t="str">
        <f>INDEX('Расчет материала'!B4:AV253,MATCH('Сопроводительный паспорт'!D2,'Расчет материала'!E4:E253,0),5)</f>
        <v>Опора</v>
      </c>
      <c r="E3" s="131"/>
      <c r="F3" s="131"/>
      <c r="G3" s="131"/>
      <c r="H3" s="131"/>
      <c r="I3" s="132"/>
      <c r="J3" s="133" t="s">
        <v>57</v>
      </c>
      <c r="K3" s="135"/>
      <c r="L3" s="34" t="str">
        <f>INDEX('Расчет материала'!B4:AV253,MATCH('Сопроводительный паспорт'!D2,'Расчет материала'!E4:E253,0),13)</f>
        <v>Круг/Пруток</v>
      </c>
      <c r="M3" s="34">
        <f>INDEX('Расчет материала'!B4:AV253,MATCH('Сопроводительный паспорт'!D2,'Расчет материала'!E4:E253,0),14)</f>
        <v>12</v>
      </c>
      <c r="N3" s="35">
        <f>INDEX('Расчет материала'!B4:AV253,MATCH('Сопроводительный паспорт'!D2,'Расчет материала'!E4:E253,0),15)</f>
        <v>0</v>
      </c>
      <c r="O3" s="35">
        <f>INDEX('Расчет материала'!B4:AV253,MATCH('Сопроводительный паспорт'!D2,'Расчет материала'!E4:E253,0),16)</f>
        <v>0</v>
      </c>
      <c r="P3" s="44">
        <f>INDEX('Расчет материала'!B4:AV253,MATCH('Сопроводительный паспорт'!D2,'Расчет материала'!E4:E253,0),17)</f>
        <v>0</v>
      </c>
      <c r="Q3" s="44">
        <f>INDEX('Расчет материала'!B4:AV253,MATCH('Сопроводительный паспорт'!D2,'Расчет материала'!E4:E253,0),18)</f>
        <v>0</v>
      </c>
      <c r="R3" s="53" t="str">
        <f>INDEX('Расчет материала'!B4:AV253,MATCH('Сопроводительный паспорт'!D2,'Расчет материала'!E4:E253,0),20)</f>
        <v xml:space="preserve"> </v>
      </c>
      <c r="S3" s="35" t="str">
        <f>INDEX('Расчет материала'!B4:AV253,MATCH('Сопроводительный паспорт'!D2,'Расчет материала'!E4:E253,0),21)</f>
        <v xml:space="preserve"> </v>
      </c>
      <c r="T3" s="44">
        <f>INDEX('Расчет материала'!B4:AV253,MATCH('Сопроводительный паспорт'!D2,'Расчет материала'!E4:E253,0),22)</f>
        <v>22</v>
      </c>
      <c r="U3" s="57" t="s">
        <v>90</v>
      </c>
      <c r="V3" s="36" t="s">
        <v>58</v>
      </c>
      <c r="W3" s="136" t="str">
        <f>'Расчет материала'!D1</f>
        <v>заказ № 14111</v>
      </c>
      <c r="X3" s="137"/>
    </row>
    <row r="4" spans="1:24" ht="14.25" customHeight="1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24" ht="36.75" customHeight="1" thickBot="1" x14ac:dyDescent="0.25">
      <c r="A5" s="26" t="s">
        <v>70</v>
      </c>
      <c r="B5" s="118" t="s">
        <v>59</v>
      </c>
      <c r="C5" s="119"/>
      <c r="D5" s="119"/>
      <c r="E5" s="119"/>
      <c r="F5" s="119"/>
      <c r="G5" s="119"/>
      <c r="H5" s="119"/>
      <c r="I5" s="120"/>
      <c r="J5" s="115" t="s">
        <v>69</v>
      </c>
      <c r="K5" s="129"/>
      <c r="L5" s="115" t="s">
        <v>60</v>
      </c>
      <c r="M5" s="116"/>
      <c r="N5" s="116"/>
      <c r="O5" s="116"/>
      <c r="P5" s="116"/>
      <c r="Q5" s="117"/>
      <c r="R5" s="115" t="s">
        <v>61</v>
      </c>
      <c r="S5" s="116"/>
      <c r="T5" s="116"/>
      <c r="U5" s="117"/>
      <c r="V5" s="26" t="s">
        <v>88</v>
      </c>
      <c r="W5" s="26" t="s">
        <v>89</v>
      </c>
      <c r="X5" s="26" t="s">
        <v>44</v>
      </c>
    </row>
    <row r="6" spans="1:24" ht="24" customHeight="1" x14ac:dyDescent="0.2">
      <c r="A6" s="27" t="s">
        <v>53</v>
      </c>
      <c r="B6" s="121"/>
      <c r="C6" s="122"/>
      <c r="D6" s="122"/>
      <c r="E6" s="122"/>
      <c r="F6" s="122"/>
      <c r="G6" s="122"/>
      <c r="H6" s="122"/>
      <c r="I6" s="123"/>
      <c r="J6" s="106"/>
      <c r="K6" s="108"/>
      <c r="L6" s="106"/>
      <c r="M6" s="107"/>
      <c r="N6" s="107"/>
      <c r="O6" s="107"/>
      <c r="P6" s="107"/>
      <c r="Q6" s="108"/>
      <c r="R6" s="106"/>
      <c r="S6" s="107"/>
      <c r="T6" s="107"/>
      <c r="U6" s="108"/>
      <c r="V6" s="28"/>
      <c r="W6" s="29"/>
      <c r="X6" s="39"/>
    </row>
    <row r="7" spans="1:24" ht="24" customHeight="1" x14ac:dyDescent="0.2">
      <c r="A7" s="30" t="s">
        <v>31</v>
      </c>
      <c r="B7" s="124" t="str">
        <f>INDEX('Расчет материала'!B4:AV253,MATCH('Сопроводительный паспорт'!D2,'Расчет материала'!E4:E253,0),25)</f>
        <v>4285 Пило-отрезная</v>
      </c>
      <c r="C7" s="125"/>
      <c r="D7" s="125"/>
      <c r="E7" s="125"/>
      <c r="F7" s="125"/>
      <c r="G7" s="125"/>
      <c r="H7" s="125"/>
      <c r="I7" s="126"/>
      <c r="J7" s="109"/>
      <c r="K7" s="111"/>
      <c r="L7" s="109"/>
      <c r="M7" s="110"/>
      <c r="N7" s="110"/>
      <c r="O7" s="110"/>
      <c r="P7" s="110"/>
      <c r="Q7" s="111"/>
      <c r="R7" s="109"/>
      <c r="S7" s="110"/>
      <c r="T7" s="110"/>
      <c r="U7" s="111"/>
      <c r="V7" s="31"/>
      <c r="W7" s="32"/>
      <c r="X7" s="38"/>
    </row>
    <row r="8" spans="1:24" ht="24" customHeight="1" x14ac:dyDescent="0.2">
      <c r="A8" s="30" t="s">
        <v>32</v>
      </c>
      <c r="B8" s="124" t="str">
        <f>INDEX('Расчет материала'!B4:AV253,MATCH('Сопроводительный паспорт'!D2,'Расчет материала'!E4:E253,0),26)</f>
        <v>4114 Токарно-винторезная</v>
      </c>
      <c r="C8" s="125"/>
      <c r="D8" s="125"/>
      <c r="E8" s="125"/>
      <c r="F8" s="125"/>
      <c r="G8" s="125"/>
      <c r="H8" s="125"/>
      <c r="I8" s="126"/>
      <c r="J8" s="109"/>
      <c r="K8" s="111"/>
      <c r="L8" s="109"/>
      <c r="M8" s="110"/>
      <c r="N8" s="110"/>
      <c r="O8" s="110"/>
      <c r="P8" s="110"/>
      <c r="Q8" s="111"/>
      <c r="R8" s="109"/>
      <c r="S8" s="110"/>
      <c r="T8" s="110"/>
      <c r="U8" s="111"/>
      <c r="V8" s="31"/>
      <c r="W8" s="32"/>
      <c r="X8" s="38"/>
    </row>
    <row r="9" spans="1:24" ht="24" customHeight="1" x14ac:dyDescent="0.2">
      <c r="A9" s="30" t="s">
        <v>33</v>
      </c>
      <c r="B9" s="124" t="str">
        <f>INDEX('Расчет материала'!B4:AV253,MATCH('Сопроводительный паспорт'!D2,'Расчет материала'!E4:E253,0),27)</f>
        <v>4262 Горизонтально-фрезерная</v>
      </c>
      <c r="C9" s="125"/>
      <c r="D9" s="125"/>
      <c r="E9" s="125"/>
      <c r="F9" s="125"/>
      <c r="G9" s="125"/>
      <c r="H9" s="125"/>
      <c r="I9" s="126"/>
      <c r="J9" s="109"/>
      <c r="K9" s="111"/>
      <c r="L9" s="109"/>
      <c r="M9" s="110"/>
      <c r="N9" s="110"/>
      <c r="O9" s="110"/>
      <c r="P9" s="110"/>
      <c r="Q9" s="111"/>
      <c r="R9" s="109"/>
      <c r="S9" s="110"/>
      <c r="T9" s="110"/>
      <c r="U9" s="111"/>
      <c r="V9" s="31"/>
      <c r="W9" s="32"/>
      <c r="X9" s="38"/>
    </row>
    <row r="10" spans="1:24" ht="24" customHeight="1" x14ac:dyDescent="0.2">
      <c r="A10" s="30" t="s">
        <v>34</v>
      </c>
      <c r="B10" s="124" t="str">
        <f>INDEX('Расчет материала'!B4:AV253,MATCH('Сопроводительный паспорт'!D2,'Расчет материала'!E4:E253,0),28)</f>
        <v>0108 Слесарная</v>
      </c>
      <c r="C10" s="125"/>
      <c r="D10" s="125"/>
      <c r="E10" s="125"/>
      <c r="F10" s="125"/>
      <c r="G10" s="125"/>
      <c r="H10" s="125"/>
      <c r="I10" s="126"/>
      <c r="J10" s="109"/>
      <c r="K10" s="111"/>
      <c r="L10" s="109"/>
      <c r="M10" s="110"/>
      <c r="N10" s="110"/>
      <c r="O10" s="110"/>
      <c r="P10" s="110"/>
      <c r="Q10" s="111"/>
      <c r="R10" s="109"/>
      <c r="S10" s="110"/>
      <c r="T10" s="110"/>
      <c r="U10" s="111"/>
      <c r="V10" s="31"/>
      <c r="W10" s="32"/>
      <c r="X10" s="38"/>
    </row>
    <row r="11" spans="1:24" ht="24" customHeight="1" x14ac:dyDescent="0.2">
      <c r="A11" s="33" t="s">
        <v>35</v>
      </c>
      <c r="B11" s="100" t="str">
        <f>INDEX('Расчет материала'!B4:AV253,MATCH('Сопроводительный паспорт'!D2,'Расчет материала'!E4:E253,0),29)</f>
        <v>0200 Контрольная</v>
      </c>
      <c r="C11" s="101"/>
      <c r="D11" s="101"/>
      <c r="E11" s="101"/>
      <c r="F11" s="101"/>
      <c r="G11" s="101"/>
      <c r="H11" s="101"/>
      <c r="I11" s="102"/>
      <c r="J11" s="109"/>
      <c r="K11" s="111"/>
      <c r="L11" s="109"/>
      <c r="M11" s="110"/>
      <c r="N11" s="110"/>
      <c r="O11" s="110"/>
      <c r="P11" s="110"/>
      <c r="Q11" s="111"/>
      <c r="R11" s="109"/>
      <c r="S11" s="110"/>
      <c r="T11" s="110"/>
      <c r="U11" s="111"/>
      <c r="V11" s="31"/>
      <c r="W11" s="32"/>
      <c r="X11" s="38"/>
    </row>
    <row r="12" spans="1:24" ht="24" customHeight="1" x14ac:dyDescent="0.2">
      <c r="A12" s="30" t="s">
        <v>36</v>
      </c>
      <c r="B12" s="124">
        <f>INDEX('Расчет материала'!B4:AV253,MATCH('Сопроводительный паспорт'!D2,'Расчет материала'!E4:E253,0),30)</f>
        <v>0</v>
      </c>
      <c r="C12" s="125"/>
      <c r="D12" s="125"/>
      <c r="E12" s="125"/>
      <c r="F12" s="125"/>
      <c r="G12" s="125"/>
      <c r="H12" s="125"/>
      <c r="I12" s="126"/>
      <c r="J12" s="109"/>
      <c r="K12" s="111"/>
      <c r="L12" s="109"/>
      <c r="M12" s="110"/>
      <c r="N12" s="110"/>
      <c r="O12" s="110"/>
      <c r="P12" s="110"/>
      <c r="Q12" s="111"/>
      <c r="R12" s="109"/>
      <c r="S12" s="110"/>
      <c r="T12" s="110"/>
      <c r="U12" s="111"/>
      <c r="V12" s="31"/>
      <c r="W12" s="32"/>
      <c r="X12" s="38"/>
    </row>
    <row r="13" spans="1:24" ht="24" customHeight="1" x14ac:dyDescent="0.2">
      <c r="A13" s="30" t="s">
        <v>37</v>
      </c>
      <c r="B13" s="100">
        <f>INDEX('Расчет материала'!B4:AV253,MATCH('Сопроводительный паспорт'!D2,'Расчет материала'!E4:E253,0),31)</f>
        <v>0</v>
      </c>
      <c r="C13" s="101"/>
      <c r="D13" s="101"/>
      <c r="E13" s="101"/>
      <c r="F13" s="101"/>
      <c r="G13" s="101"/>
      <c r="H13" s="101"/>
      <c r="I13" s="102"/>
      <c r="J13" s="109"/>
      <c r="K13" s="111"/>
      <c r="L13" s="109"/>
      <c r="M13" s="110"/>
      <c r="N13" s="110"/>
      <c r="O13" s="110"/>
      <c r="P13" s="110"/>
      <c r="Q13" s="111"/>
      <c r="R13" s="109"/>
      <c r="S13" s="110"/>
      <c r="T13" s="110"/>
      <c r="U13" s="111"/>
      <c r="V13" s="31"/>
      <c r="W13" s="32"/>
      <c r="X13" s="38"/>
    </row>
    <row r="14" spans="1:24" ht="24" customHeight="1" x14ac:dyDescent="0.2">
      <c r="A14" s="30" t="s">
        <v>38</v>
      </c>
      <c r="B14" s="100">
        <f>INDEX('Расчет материала'!B4:AV253,MATCH('Сопроводительный паспорт'!D2,'Расчет материала'!E4:E253,0),32)</f>
        <v>0</v>
      </c>
      <c r="C14" s="101"/>
      <c r="D14" s="101"/>
      <c r="E14" s="101"/>
      <c r="F14" s="101"/>
      <c r="G14" s="101"/>
      <c r="H14" s="101"/>
      <c r="I14" s="102"/>
      <c r="J14" s="112"/>
      <c r="K14" s="114"/>
      <c r="L14" s="112"/>
      <c r="M14" s="113"/>
      <c r="N14" s="113"/>
      <c r="O14" s="113"/>
      <c r="P14" s="113"/>
      <c r="Q14" s="114"/>
      <c r="R14" s="109"/>
      <c r="S14" s="110"/>
      <c r="T14" s="110"/>
      <c r="U14" s="111"/>
      <c r="V14" s="31"/>
      <c r="W14" s="32"/>
      <c r="X14" s="38"/>
    </row>
    <row r="15" spans="1:24" ht="24" customHeight="1" x14ac:dyDescent="0.2">
      <c r="A15" s="30" t="s">
        <v>39</v>
      </c>
      <c r="B15" s="100">
        <f>INDEX('Расчет материала'!B4:AV253,MATCH('Сопроводительный паспорт'!D2,'Расчет материала'!E4:E253,0),33)</f>
        <v>0</v>
      </c>
      <c r="C15" s="101"/>
      <c r="D15" s="101"/>
      <c r="E15" s="101"/>
      <c r="F15" s="101"/>
      <c r="G15" s="101"/>
      <c r="H15" s="101"/>
      <c r="I15" s="102"/>
      <c r="J15" s="112"/>
      <c r="K15" s="114"/>
      <c r="L15" s="112"/>
      <c r="M15" s="113"/>
      <c r="N15" s="113"/>
      <c r="O15" s="113"/>
      <c r="P15" s="113"/>
      <c r="Q15" s="114"/>
      <c r="R15" s="109"/>
      <c r="S15" s="110"/>
      <c r="T15" s="110"/>
      <c r="U15" s="111"/>
      <c r="V15" s="31"/>
      <c r="W15" s="32"/>
      <c r="X15" s="38"/>
    </row>
    <row r="16" spans="1:24" ht="24" customHeight="1" x14ac:dyDescent="0.2">
      <c r="A16" s="30" t="s">
        <v>40</v>
      </c>
      <c r="B16" s="100">
        <f>INDEX('Расчет материала'!B4:AV253,MATCH('Сопроводительный паспорт'!D2,'Расчет материала'!E4:E253,0),34)</f>
        <v>0</v>
      </c>
      <c r="C16" s="101"/>
      <c r="D16" s="101"/>
      <c r="E16" s="101"/>
      <c r="F16" s="101"/>
      <c r="G16" s="101"/>
      <c r="H16" s="101"/>
      <c r="I16" s="102"/>
      <c r="J16" s="112"/>
      <c r="K16" s="114"/>
      <c r="L16" s="112"/>
      <c r="M16" s="113"/>
      <c r="N16" s="113"/>
      <c r="O16" s="113"/>
      <c r="P16" s="113"/>
      <c r="Q16" s="114"/>
      <c r="R16" s="109"/>
      <c r="S16" s="110"/>
      <c r="T16" s="110"/>
      <c r="U16" s="111"/>
      <c r="V16" s="31"/>
      <c r="W16" s="32"/>
      <c r="X16" s="38"/>
    </row>
    <row r="17" spans="1:24" ht="24" customHeight="1" x14ac:dyDescent="0.2">
      <c r="A17" s="30" t="s">
        <v>82</v>
      </c>
      <c r="B17" s="100">
        <f>INDEX('Расчет материала'!B4:AV253,MATCH('Сопроводительный паспорт'!D2,'Расчет материала'!E4:E253,0),35)</f>
        <v>0</v>
      </c>
      <c r="C17" s="101"/>
      <c r="D17" s="101"/>
      <c r="E17" s="101"/>
      <c r="F17" s="101"/>
      <c r="G17" s="101"/>
      <c r="H17" s="101"/>
      <c r="I17" s="102"/>
      <c r="J17" s="112"/>
      <c r="K17" s="114"/>
      <c r="L17" s="112"/>
      <c r="M17" s="113"/>
      <c r="N17" s="113"/>
      <c r="O17" s="113"/>
      <c r="P17" s="113"/>
      <c r="Q17" s="114"/>
      <c r="R17" s="109"/>
      <c r="S17" s="110"/>
      <c r="T17" s="110"/>
      <c r="U17" s="111"/>
      <c r="V17" s="31"/>
      <c r="W17" s="32"/>
      <c r="X17" s="38"/>
    </row>
    <row r="18" spans="1:24" ht="24" customHeight="1" x14ac:dyDescent="0.2">
      <c r="A18" s="30" t="s">
        <v>41</v>
      </c>
      <c r="B18" s="100">
        <f>INDEX('Расчет материала'!B4:AV253,MATCH('Сопроводительный паспорт'!D2,'Расчет материала'!E4:E253,0),36)</f>
        <v>0</v>
      </c>
      <c r="C18" s="101"/>
      <c r="D18" s="101"/>
      <c r="E18" s="101"/>
      <c r="F18" s="101"/>
      <c r="G18" s="101"/>
      <c r="H18" s="101"/>
      <c r="I18" s="102"/>
      <c r="J18" s="112"/>
      <c r="K18" s="114"/>
      <c r="L18" s="112"/>
      <c r="M18" s="113"/>
      <c r="N18" s="113"/>
      <c r="O18" s="113"/>
      <c r="P18" s="113"/>
      <c r="Q18" s="114"/>
      <c r="R18" s="109"/>
      <c r="S18" s="110"/>
      <c r="T18" s="110"/>
      <c r="U18" s="111"/>
      <c r="V18" s="31"/>
      <c r="W18" s="32"/>
      <c r="X18" s="38"/>
    </row>
    <row r="19" spans="1:24" ht="24" customHeight="1" x14ac:dyDescent="0.2">
      <c r="A19" s="30" t="s">
        <v>83</v>
      </c>
      <c r="B19" s="100">
        <f>INDEX('Расчет материала'!B4:AV253,MATCH('Сопроводительный паспорт'!D2,'Расчет материала'!E4:E253,0),37)</f>
        <v>0</v>
      </c>
      <c r="C19" s="101"/>
      <c r="D19" s="101"/>
      <c r="E19" s="101"/>
      <c r="F19" s="101"/>
      <c r="G19" s="101"/>
      <c r="H19" s="101"/>
      <c r="I19" s="102"/>
      <c r="J19" s="112"/>
      <c r="K19" s="114"/>
      <c r="L19" s="112"/>
      <c r="M19" s="113"/>
      <c r="N19" s="113"/>
      <c r="O19" s="113"/>
      <c r="P19" s="113"/>
      <c r="Q19" s="114"/>
      <c r="R19" s="109"/>
      <c r="S19" s="110"/>
      <c r="T19" s="110"/>
      <c r="U19" s="111"/>
      <c r="V19" s="31"/>
      <c r="W19" s="32"/>
      <c r="X19" s="38"/>
    </row>
    <row r="20" spans="1:24" ht="24" customHeight="1" x14ac:dyDescent="0.2">
      <c r="A20" s="30" t="s">
        <v>42</v>
      </c>
      <c r="B20" s="100">
        <f>INDEX('Расчет материала'!B4:AV253,MATCH('Сопроводительный паспорт'!D2,'Расчет материала'!E4:E253,0),38)</f>
        <v>0</v>
      </c>
      <c r="C20" s="101"/>
      <c r="D20" s="101"/>
      <c r="E20" s="101"/>
      <c r="F20" s="101"/>
      <c r="G20" s="101"/>
      <c r="H20" s="101"/>
      <c r="I20" s="102"/>
      <c r="J20" s="112"/>
      <c r="K20" s="114"/>
      <c r="L20" s="112"/>
      <c r="M20" s="113"/>
      <c r="N20" s="113"/>
      <c r="O20" s="113"/>
      <c r="P20" s="113"/>
      <c r="Q20" s="114"/>
      <c r="R20" s="109"/>
      <c r="S20" s="110"/>
      <c r="T20" s="110"/>
      <c r="U20" s="111"/>
      <c r="V20" s="31"/>
      <c r="W20" s="32"/>
      <c r="X20" s="38"/>
    </row>
    <row r="21" spans="1:24" ht="24" customHeight="1" x14ac:dyDescent="0.2">
      <c r="A21" s="30" t="s">
        <v>84</v>
      </c>
      <c r="B21" s="100">
        <f>INDEX('Расчет материала'!B4:AV253,MATCH('Сопроводительный паспорт'!D2,'Расчет материала'!E4:E253,0),39)</f>
        <v>0</v>
      </c>
      <c r="C21" s="101"/>
      <c r="D21" s="101"/>
      <c r="E21" s="101"/>
      <c r="F21" s="101"/>
      <c r="G21" s="101"/>
      <c r="H21" s="101"/>
      <c r="I21" s="102"/>
      <c r="J21" s="112"/>
      <c r="K21" s="114"/>
      <c r="L21" s="112"/>
      <c r="M21" s="113"/>
      <c r="N21" s="113"/>
      <c r="O21" s="113"/>
      <c r="P21" s="113"/>
      <c r="Q21" s="114"/>
      <c r="R21" s="109"/>
      <c r="S21" s="110"/>
      <c r="T21" s="110"/>
      <c r="U21" s="111"/>
      <c r="V21" s="31"/>
      <c r="W21" s="32"/>
      <c r="X21" s="38"/>
    </row>
    <row r="22" spans="1:24" ht="24" customHeight="1" x14ac:dyDescent="0.2">
      <c r="A22" s="30" t="s">
        <v>43</v>
      </c>
      <c r="B22" s="100">
        <f>INDEX('Расчет материала'!B4:AV253,MATCH('Сопроводительный паспорт'!D2,'Расчет материала'!E4:E253,0),40)</f>
        <v>0</v>
      </c>
      <c r="C22" s="101"/>
      <c r="D22" s="101"/>
      <c r="E22" s="101"/>
      <c r="F22" s="101"/>
      <c r="G22" s="101"/>
      <c r="H22" s="101"/>
      <c r="I22" s="102"/>
      <c r="J22" s="112"/>
      <c r="K22" s="114"/>
      <c r="L22" s="112"/>
      <c r="M22" s="113"/>
      <c r="N22" s="113"/>
      <c r="O22" s="113"/>
      <c r="P22" s="113"/>
      <c r="Q22" s="114"/>
      <c r="R22" s="109"/>
      <c r="S22" s="110"/>
      <c r="T22" s="110"/>
      <c r="U22" s="111"/>
      <c r="V22" s="31"/>
      <c r="W22" s="32"/>
      <c r="X22" s="38"/>
    </row>
    <row r="23" spans="1:24" ht="24" customHeight="1" x14ac:dyDescent="0.2">
      <c r="A23" s="30" t="s">
        <v>85</v>
      </c>
      <c r="B23" s="100">
        <f>INDEX('Расчет материала'!B4:AV253,MATCH('Сопроводительный паспорт'!D2,'Расчет материала'!E4:E253,0),41)</f>
        <v>0</v>
      </c>
      <c r="C23" s="101"/>
      <c r="D23" s="101"/>
      <c r="E23" s="101"/>
      <c r="F23" s="101"/>
      <c r="G23" s="101"/>
      <c r="H23" s="101"/>
      <c r="I23" s="102"/>
      <c r="J23" s="112"/>
      <c r="K23" s="114"/>
      <c r="L23" s="112"/>
      <c r="M23" s="113"/>
      <c r="N23" s="113"/>
      <c r="O23" s="113"/>
      <c r="P23" s="113"/>
      <c r="Q23" s="114"/>
      <c r="R23" s="109"/>
      <c r="S23" s="110"/>
      <c r="T23" s="110"/>
      <c r="U23" s="111"/>
      <c r="V23" s="31"/>
      <c r="W23" s="32"/>
      <c r="X23" s="38"/>
    </row>
    <row r="24" spans="1:24" ht="24" customHeight="1" x14ac:dyDescent="0.2">
      <c r="A24" s="30" t="s">
        <v>63</v>
      </c>
      <c r="B24" s="100">
        <f>INDEX('Расчет материала'!B4:AV253,MATCH('Сопроводительный паспорт'!D2,'Расчет материала'!E4:E253,0),42)</f>
        <v>0</v>
      </c>
      <c r="C24" s="101"/>
      <c r="D24" s="101"/>
      <c r="E24" s="101"/>
      <c r="F24" s="101"/>
      <c r="G24" s="101"/>
      <c r="H24" s="101"/>
      <c r="I24" s="102"/>
      <c r="J24" s="112"/>
      <c r="K24" s="114"/>
      <c r="L24" s="112"/>
      <c r="M24" s="113"/>
      <c r="N24" s="113"/>
      <c r="O24" s="113"/>
      <c r="P24" s="113"/>
      <c r="Q24" s="114"/>
      <c r="R24" s="109"/>
      <c r="S24" s="110"/>
      <c r="T24" s="110"/>
      <c r="U24" s="111"/>
      <c r="V24" s="31"/>
      <c r="W24" s="32"/>
      <c r="X24" s="38"/>
    </row>
    <row r="25" spans="1:24" ht="24" customHeight="1" x14ac:dyDescent="0.2">
      <c r="A25" s="30" t="s">
        <v>86</v>
      </c>
      <c r="B25" s="100">
        <f>INDEX('Расчет материала'!B4:AV253,MATCH('Сопроводительный паспорт'!D2,'Расчет материала'!E4:E253,0),43)</f>
        <v>0</v>
      </c>
      <c r="C25" s="101"/>
      <c r="D25" s="101"/>
      <c r="E25" s="101"/>
      <c r="F25" s="101"/>
      <c r="G25" s="101"/>
      <c r="H25" s="101"/>
      <c r="I25" s="102"/>
      <c r="J25" s="112"/>
      <c r="K25" s="114"/>
      <c r="L25" s="112"/>
      <c r="M25" s="113"/>
      <c r="N25" s="113"/>
      <c r="O25" s="113"/>
      <c r="P25" s="113"/>
      <c r="Q25" s="114"/>
      <c r="R25" s="109"/>
      <c r="S25" s="110"/>
      <c r="T25" s="110"/>
      <c r="U25" s="111"/>
      <c r="V25" s="31"/>
      <c r="W25" s="32"/>
      <c r="X25" s="38"/>
    </row>
    <row r="26" spans="1:24" ht="24" customHeight="1" x14ac:dyDescent="0.2">
      <c r="A26" s="58" t="s">
        <v>64</v>
      </c>
      <c r="B26" s="100">
        <f>INDEX('Расчет материала'!B4:AV253,MATCH('Сопроводительный паспорт'!D2,'Расчет материала'!E4:E253,0),44)</f>
        <v>0</v>
      </c>
      <c r="C26" s="101"/>
      <c r="D26" s="101"/>
      <c r="E26" s="101"/>
      <c r="F26" s="101"/>
      <c r="G26" s="101"/>
      <c r="H26" s="101"/>
      <c r="I26" s="102"/>
      <c r="J26" s="112"/>
      <c r="K26" s="114"/>
      <c r="L26" s="112"/>
      <c r="M26" s="113"/>
      <c r="N26" s="113"/>
      <c r="O26" s="113"/>
      <c r="P26" s="113"/>
      <c r="Q26" s="114"/>
      <c r="R26" s="59"/>
      <c r="S26" s="60"/>
      <c r="T26" s="60"/>
      <c r="U26" s="61"/>
      <c r="V26" s="62"/>
      <c r="W26" s="63"/>
      <c r="X26" s="64"/>
    </row>
    <row r="27" spans="1:24" ht="24" customHeight="1" x14ac:dyDescent="0.2">
      <c r="A27" s="58" t="s">
        <v>95</v>
      </c>
      <c r="B27" s="100">
        <f>INDEX('Расчет материала'!B4:AV253,MATCH('Сопроводительный паспорт'!D2,'Расчет материала'!E4:E253,0),45)</f>
        <v>0</v>
      </c>
      <c r="C27" s="101"/>
      <c r="D27" s="101"/>
      <c r="E27" s="101"/>
      <c r="F27" s="101"/>
      <c r="G27" s="101"/>
      <c r="H27" s="101"/>
      <c r="I27" s="102"/>
      <c r="J27" s="112"/>
      <c r="K27" s="114"/>
      <c r="L27" s="112"/>
      <c r="M27" s="113"/>
      <c r="N27" s="113"/>
      <c r="O27" s="113"/>
      <c r="P27" s="113"/>
      <c r="Q27" s="114"/>
      <c r="R27" s="59"/>
      <c r="S27" s="60"/>
      <c r="T27" s="60"/>
      <c r="U27" s="61"/>
      <c r="V27" s="62"/>
      <c r="W27" s="63"/>
      <c r="X27" s="64"/>
    </row>
    <row r="28" spans="1:24" ht="24" customHeight="1" thickBot="1" x14ac:dyDescent="0.25">
      <c r="A28" s="41" t="s">
        <v>96</v>
      </c>
      <c r="B28" s="103">
        <f>INDEX('Расчет материала'!B4:AV253,MATCH('Сопроводительный паспорт'!D2,'Расчет материала'!E4:E253,0),46)</f>
        <v>0</v>
      </c>
      <c r="C28" s="104"/>
      <c r="D28" s="104"/>
      <c r="E28" s="104"/>
      <c r="F28" s="104"/>
      <c r="G28" s="104"/>
      <c r="H28" s="104"/>
      <c r="I28" s="105"/>
      <c r="J28" s="141"/>
      <c r="K28" s="142"/>
      <c r="L28" s="141"/>
      <c r="M28" s="143"/>
      <c r="N28" s="143"/>
      <c r="O28" s="143"/>
      <c r="P28" s="143"/>
      <c r="Q28" s="142"/>
      <c r="R28" s="138"/>
      <c r="S28" s="139"/>
      <c r="T28" s="139"/>
      <c r="U28" s="140"/>
      <c r="V28" s="42"/>
      <c r="W28" s="43"/>
      <c r="X28" s="40"/>
    </row>
  </sheetData>
  <sheetProtection formatCells="0" formatColumns="0" formatRows="0" insertColumns="0" insertRows="0" insertHyperlinks="0" deleteColumns="0" deleteRows="0" sort="0" autoFilter="0" pivotTables="0"/>
  <mergeCells count="105">
    <mergeCell ref="R22:U22"/>
    <mergeCell ref="R23:U23"/>
    <mergeCell ref="R24:U24"/>
    <mergeCell ref="R25:U25"/>
    <mergeCell ref="R28:U28"/>
    <mergeCell ref="R12:U12"/>
    <mergeCell ref="R13:U13"/>
    <mergeCell ref="J23:K23"/>
    <mergeCell ref="J24:K24"/>
    <mergeCell ref="J25:K25"/>
    <mergeCell ref="J26:K26"/>
    <mergeCell ref="J27:K27"/>
    <mergeCell ref="J28:K28"/>
    <mergeCell ref="L23:Q23"/>
    <mergeCell ref="L24:Q24"/>
    <mergeCell ref="L25:Q25"/>
    <mergeCell ref="L26:Q26"/>
    <mergeCell ref="L27:Q27"/>
    <mergeCell ref="L28:Q28"/>
    <mergeCell ref="J19:K19"/>
    <mergeCell ref="J20:K20"/>
    <mergeCell ref="J21:K21"/>
    <mergeCell ref="J22:K22"/>
    <mergeCell ref="J18:K18"/>
    <mergeCell ref="B17:I17"/>
    <mergeCell ref="B18:I18"/>
    <mergeCell ref="B19:I19"/>
    <mergeCell ref="B20:I20"/>
    <mergeCell ref="B21:I21"/>
    <mergeCell ref="B9:I9"/>
    <mergeCell ref="B10:I10"/>
    <mergeCell ref="B11:I11"/>
    <mergeCell ref="B12:I12"/>
    <mergeCell ref="B13:I13"/>
    <mergeCell ref="B14:I14"/>
    <mergeCell ref="B15:I15"/>
    <mergeCell ref="B16:I16"/>
    <mergeCell ref="J6:K6"/>
    <mergeCell ref="J7:K7"/>
    <mergeCell ref="J8:K8"/>
    <mergeCell ref="B5:I5"/>
    <mergeCell ref="B6:I6"/>
    <mergeCell ref="B7:I7"/>
    <mergeCell ref="B8:I8"/>
    <mergeCell ref="A1:X1"/>
    <mergeCell ref="A4:X4"/>
    <mergeCell ref="J5:K5"/>
    <mergeCell ref="D3:I3"/>
    <mergeCell ref="A3:C3"/>
    <mergeCell ref="W2:X2"/>
    <mergeCell ref="J2:K2"/>
    <mergeCell ref="D2:I2"/>
    <mergeCell ref="A2:C2"/>
    <mergeCell ref="W3:X3"/>
    <mergeCell ref="J3:K3"/>
    <mergeCell ref="L2:U2"/>
    <mergeCell ref="R5:U5"/>
    <mergeCell ref="R19:U19"/>
    <mergeCell ref="R20:U20"/>
    <mergeCell ref="R21:U21"/>
    <mergeCell ref="R14:U14"/>
    <mergeCell ref="R15:U15"/>
    <mergeCell ref="R16:U16"/>
    <mergeCell ref="R17:U17"/>
    <mergeCell ref="R18:U18"/>
    <mergeCell ref="L5:Q5"/>
    <mergeCell ref="R9:U9"/>
    <mergeCell ref="R10:U10"/>
    <mergeCell ref="R11:U11"/>
    <mergeCell ref="R6:U6"/>
    <mergeCell ref="R7:U7"/>
    <mergeCell ref="R8:U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B22:I22"/>
    <mergeCell ref="B23:I23"/>
    <mergeCell ref="B24:I24"/>
    <mergeCell ref="B25:I25"/>
    <mergeCell ref="B26:I26"/>
    <mergeCell ref="B27:I27"/>
    <mergeCell ref="B28:I28"/>
    <mergeCell ref="L6:Q6"/>
    <mergeCell ref="L7:Q7"/>
    <mergeCell ref="L8:Q8"/>
    <mergeCell ref="L9:Q9"/>
    <mergeCell ref="L10:Q10"/>
    <mergeCell ref="L11:Q11"/>
    <mergeCell ref="L12:Q12"/>
    <mergeCell ref="L13:Q13"/>
    <mergeCell ref="L14:Q14"/>
    <mergeCell ref="L15:Q15"/>
    <mergeCell ref="L16:Q16"/>
    <mergeCell ref="L17:Q17"/>
    <mergeCell ref="L18:Q18"/>
    <mergeCell ref="L19:Q19"/>
    <mergeCell ref="L20:Q20"/>
    <mergeCell ref="L21:Q21"/>
    <mergeCell ref="L22:Q22"/>
  </mergeCells>
  <printOptions horizontalCentered="1" verticalCentered="1" gridLines="1"/>
  <pageMargins left="0.39374999999999999" right="0.39374999999999999" top="0.39374999999999999" bottom="0.39374999999999999" header="0.51180555555555496" footer="0.51180555555555496"/>
  <pageSetup paperSize="9" scale="81" firstPageNumber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841B98-3337-4525-9649-F15912133C27}">
          <x14:formula1>
            <xm:f>'Расчет материала'!$E$4:$E$253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CD32-91DD-4F43-82EF-002E014F4522}">
  <dimension ref="B2:C9"/>
  <sheetViews>
    <sheetView workbookViewId="0">
      <selection activeCell="B3" sqref="B3:C11"/>
    </sheetView>
  </sheetViews>
  <sheetFormatPr defaultRowHeight="12.75" customHeight="1" x14ac:dyDescent="0.2"/>
  <cols>
    <col min="2" max="2" width="15" customWidth="1"/>
    <col min="3" max="3" width="17.140625" customWidth="1"/>
  </cols>
  <sheetData>
    <row r="2" spans="2:3" ht="23.25" customHeight="1" x14ac:dyDescent="0.2">
      <c r="B2" s="88" t="s">
        <v>108</v>
      </c>
      <c r="C2" s="88" t="s">
        <v>109</v>
      </c>
    </row>
    <row r="3" spans="2:3" x14ac:dyDescent="0.2">
      <c r="B3" t="s">
        <v>101</v>
      </c>
      <c r="C3" t="s">
        <v>102</v>
      </c>
    </row>
    <row r="4" spans="2:3" x14ac:dyDescent="0.2">
      <c r="B4" t="s">
        <v>103</v>
      </c>
      <c r="C4" t="s">
        <v>28</v>
      </c>
    </row>
    <row r="5" spans="2:3" x14ac:dyDescent="0.2">
      <c r="B5" t="s">
        <v>99</v>
      </c>
      <c r="C5" t="s">
        <v>28</v>
      </c>
    </row>
    <row r="6" spans="2:3" x14ac:dyDescent="0.2">
      <c r="B6" t="s">
        <v>10</v>
      </c>
      <c r="C6" t="s">
        <v>28</v>
      </c>
    </row>
    <row r="7" spans="2:3" x14ac:dyDescent="0.2">
      <c r="B7" t="s">
        <v>12</v>
      </c>
      <c r="C7" t="s">
        <v>29</v>
      </c>
    </row>
    <row r="8" spans="2:3" x14ac:dyDescent="0.2">
      <c r="B8" t="s">
        <v>104</v>
      </c>
      <c r="C8" t="s">
        <v>105</v>
      </c>
    </row>
    <row r="9" spans="2:3" x14ac:dyDescent="0.2">
      <c r="B9" t="s">
        <v>106</v>
      </c>
      <c r="C9" t="s">
        <v>107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B H 9 Z T 3 O 8 m N y n A A A A + A A A A B I A H A B D b 2 5 m a W c v U G F j a 2 F n Z S 5 4 b W w g o h g A K K A U A A A A A A A A A A A A A A A A A A A A A A A A A A A A h Y + 9 D o I w G E V f h X S n L S B K y E c Z X C U x G o 0 r q R U a o Z j + C O / m 4 C P 5 C p I o 6 u Z 4 T 8 5 w 7 u N 2 h 3 x o G + 8 q t J G d y l C A K f K E 4 t 1 R q i p D z p 7 8 B O U M 1 i U / l 5 X w R l m Z d D D H D N X W X l J C + r 7 H f Y Q 7 X Z G Q 0 o A c i t W W 1 6 I t 0 U e W / 2 V f K m N L x Q V i s H / F s B A v I h z H y R z P k g D I h K G Q 6 q u E Y z G m Q H 4 g L F 1 j n R Z M O 3 + z A z J N I O 8 X 7 A l Q S w M E F A A C A A g A B H 9 Z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/ W U 8 o i k e 4 D g A A A B E A A A A T A B w A R m 9 y b X V s Y X M v U 2 V j d G l v b j E u b S C i G A A o o B Q A A A A A A A A A A A A A A A A A A A A A A A A A A A A r T k 0 u y c z P U w i G 0 I b W A F B L A Q I t A B Q A A g A I A A R / W U 9 z v J j c p w A A A P g A A A A S A A A A A A A A A A A A A A A A A A A A A A B D b 2 5 m a W c v U G F j a 2 F n Z S 5 4 b W x Q S w E C L Q A U A A I A C A A E f 1 l P D 8 r p q 6 Q A A A D p A A A A E w A A A A A A A A A A A A A A A A D z A A A A W 0 N v b n R l b n R f V H l w Z X N d L n h t b F B L A Q I t A B Q A A g A I A A R / W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b f o Z z 1 7 j R Y B V R m C e Q 4 9 3 A A A A A A I A A A A A A B B m A A A A A Q A A I A A A A M Z N V R a 7 O X Z 6 D k K S Z k e e Q o o b b g L e J n o V t M U R E X 0 Z d 6 X O A A A A A A 6 A A A A A A g A A I A A A A E L Q A T D l d 8 G R f I h j d o P U 8 I E l i D 4 v E F i l 3 8 7 s a g F 1 G G U i U A A A A F 4 L P J L o V X t o 3 o V w r c B R R Y b w F D t Y s C l A f n G i r b N j D l U O T 3 7 M A G 1 G u r P u C s f J p 5 P 1 O I P q A f o + d 7 3 U i b C z x c 4 / E k s 3 R i S 0 p 1 9 q n z V R P W 6 i u d o 1 Q A A A A D I e d B t H v v o R R y L o / 5 Q T Z 1 t i 6 L q Q C P f G S L X r + n E 9 4 + 6 1 s u 7 O T l S A B g + S i T X X z q 0 h o p h f / O x q Q r 9 p J k 9 w q Q V 4 r 7 Q = < / D a t a M a s h u p > 
</file>

<file path=customXml/itemProps1.xml><?xml version="1.0" encoding="utf-8"?>
<ds:datastoreItem xmlns:ds="http://schemas.openxmlformats.org/officeDocument/2006/customXml" ds:itemID="{10141DAD-F8A5-4A01-A146-F3791F5F86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Расчет материала</vt:lpstr>
      <vt:lpstr>Заказ материала</vt:lpstr>
      <vt:lpstr>Сопроводительный паспорт</vt:lpstr>
      <vt:lpstr>Справочник</vt:lpstr>
      <vt:lpstr>Материал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Чуйкина</dc:creator>
  <cp:lastModifiedBy>Чуйкина</cp:lastModifiedBy>
  <cp:lastPrinted>2019-10-26T19:55:08Z</cp:lastPrinted>
  <dcterms:created xsi:type="dcterms:W3CDTF">2019-10-23T16:08:10Z</dcterms:created>
  <dcterms:modified xsi:type="dcterms:W3CDTF">2019-10-27T14:00:04Z</dcterms:modified>
</cp:coreProperties>
</file>