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16395" windowHeight="673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P22" i="1" l="1" a="1"/>
  <c r="P22" i="1"/>
  <c r="Q22" i="1" a="1"/>
  <c r="Q22" i="1" s="1"/>
  <c r="P24" i="1" a="1"/>
  <c r="P23" i="1" a="1"/>
  <c r="P21" i="1" a="1"/>
  <c r="P18" i="1" a="1"/>
  <c r="P19" i="1" a="1"/>
  <c r="P17" i="1" a="1"/>
  <c r="P6" i="1" a="1"/>
  <c r="P8" i="1" a="1"/>
  <c r="P10" i="1" a="1"/>
  <c r="P12" i="1" a="1"/>
  <c r="P14" i="1" a="1"/>
  <c r="P15" i="1" a="1"/>
  <c r="P7" i="1" a="1"/>
  <c r="P9" i="1" a="1"/>
  <c r="P11" i="1" a="1"/>
  <c r="P13" i="1" a="1"/>
  <c r="P5" i="1" a="1"/>
  <c r="Q6" i="1" a="1"/>
  <c r="Q8" i="1" a="1"/>
  <c r="Q10" i="1" a="1"/>
  <c r="Q9" i="1" a="1"/>
  <c r="Q13" i="1" a="1"/>
  <c r="Q12" i="1" a="1"/>
  <c r="Q7" i="1" a="1"/>
  <c r="Q11" i="1" a="1"/>
  <c r="Q15" i="1" a="1"/>
  <c r="Q14" i="1" a="1"/>
  <c r="Q5" i="1" a="1"/>
  <c r="Q18" i="1" a="1"/>
  <c r="Q19" i="1" a="1"/>
  <c r="Q17" i="1" a="1"/>
  <c r="Q24" i="1" a="1"/>
  <c r="Q23" i="1" a="1"/>
  <c r="Q21" i="1" a="1"/>
  <c r="P23" i="1" l="1"/>
  <c r="P24" i="1"/>
  <c r="P21" i="1"/>
  <c r="P19" i="1"/>
  <c r="P18" i="1"/>
  <c r="P17" i="1"/>
  <c r="P13" i="1"/>
  <c r="P11" i="1"/>
  <c r="P9" i="1"/>
  <c r="P7" i="1"/>
  <c r="P15" i="1"/>
  <c r="P14" i="1"/>
  <c r="P12" i="1"/>
  <c r="P10" i="1"/>
  <c r="P8" i="1"/>
  <c r="P6" i="1"/>
  <c r="P5" i="1"/>
  <c r="Q14" i="1"/>
  <c r="Q15" i="1"/>
  <c r="Q11" i="1"/>
  <c r="Q7" i="1"/>
  <c r="Q12" i="1"/>
  <c r="Q13" i="1"/>
  <c r="Q9" i="1"/>
  <c r="Q10" i="1"/>
  <c r="Q8" i="1"/>
  <c r="Q6" i="1"/>
  <c r="Q5" i="1"/>
  <c r="Q19" i="1"/>
  <c r="Q18" i="1"/>
  <c r="Q17" i="1"/>
  <c r="Q23" i="1"/>
  <c r="Q24" i="1"/>
  <c r="Q21" i="1"/>
  <c r="O6" i="1" l="1"/>
  <c r="O7" i="1"/>
  <c r="O8" i="1"/>
  <c r="O9" i="1"/>
  <c r="O10" i="1"/>
  <c r="O11" i="1"/>
  <c r="O12" i="1"/>
  <c r="O13" i="1"/>
  <c r="O14" i="1"/>
  <c r="O15" i="1"/>
  <c r="O5" i="1"/>
  <c r="O25" i="1" l="1"/>
  <c r="N24" i="1" s="1"/>
  <c r="K24" i="1"/>
  <c r="G24" i="1"/>
  <c r="L24" i="1" s="1"/>
  <c r="K23" i="1"/>
  <c r="G23" i="1"/>
  <c r="L23" i="1" s="1"/>
  <c r="N21" i="1"/>
  <c r="K21" i="1"/>
  <c r="G21" i="1"/>
  <c r="L21" i="1" s="1"/>
  <c r="O20" i="1"/>
  <c r="N18" i="1" s="1"/>
  <c r="L19" i="1"/>
  <c r="K19" i="1"/>
  <c r="G19" i="1"/>
  <c r="I19" i="1" s="1"/>
  <c r="L18" i="1"/>
  <c r="K18" i="1"/>
  <c r="G18" i="1"/>
  <c r="I18" i="1" s="1"/>
  <c r="J18" i="1" s="1"/>
  <c r="K17" i="1"/>
  <c r="G17" i="1"/>
  <c r="I17" i="1" s="1"/>
  <c r="J17" i="1" s="1"/>
  <c r="O16" i="1"/>
  <c r="N15" i="1" s="1"/>
  <c r="K15" i="1"/>
  <c r="G15" i="1"/>
  <c r="L15" i="1" s="1"/>
  <c r="N14" i="1"/>
  <c r="K14" i="1"/>
  <c r="G14" i="1"/>
  <c r="L14" i="1" s="1"/>
  <c r="L13" i="1"/>
  <c r="K13" i="1"/>
  <c r="G13" i="1"/>
  <c r="I13" i="1" s="1"/>
  <c r="K12" i="1"/>
  <c r="G12" i="1"/>
  <c r="L12" i="1" s="1"/>
  <c r="N11" i="1"/>
  <c r="K11" i="1"/>
  <c r="G11" i="1"/>
  <c r="L11" i="1" s="1"/>
  <c r="N10" i="1"/>
  <c r="L10" i="1"/>
  <c r="K10" i="1"/>
  <c r="G10" i="1"/>
  <c r="I10" i="1" s="1"/>
  <c r="J10" i="1" s="1"/>
  <c r="N9" i="1"/>
  <c r="L9" i="1"/>
  <c r="K9" i="1"/>
  <c r="G9" i="1"/>
  <c r="I9" i="1" s="1"/>
  <c r="N8" i="1"/>
  <c r="L8" i="1"/>
  <c r="K8" i="1"/>
  <c r="G8" i="1"/>
  <c r="I8" i="1" s="1"/>
  <c r="N7" i="1"/>
  <c r="L7" i="1"/>
  <c r="K7" i="1"/>
  <c r="G7" i="1"/>
  <c r="I7" i="1" s="1"/>
  <c r="J7" i="1" s="1"/>
  <c r="N6" i="1"/>
  <c r="L6" i="1"/>
  <c r="K6" i="1"/>
  <c r="G6" i="1"/>
  <c r="I6" i="1" s="1"/>
  <c r="J6" i="1" s="1"/>
  <c r="N5" i="1"/>
  <c r="L5" i="1"/>
  <c r="K5" i="1"/>
  <c r="G5" i="1"/>
  <c r="I5" i="1" s="1"/>
  <c r="N23" i="1" l="1"/>
  <c r="N17" i="1"/>
  <c r="N25" i="1"/>
  <c r="N13" i="1"/>
  <c r="I14" i="1"/>
  <c r="J14" i="1" s="1"/>
  <c r="L17" i="1"/>
  <c r="J19" i="1"/>
  <c r="J8" i="1"/>
  <c r="I24" i="1"/>
  <c r="J24" i="1" s="1"/>
  <c r="J5" i="1"/>
  <c r="J9" i="1"/>
  <c r="I12" i="1"/>
  <c r="J13" i="1"/>
  <c r="I23" i="1"/>
  <c r="J23" i="1" s="1"/>
  <c r="I11" i="1"/>
  <c r="J11" i="1" s="1"/>
  <c r="N12" i="1"/>
  <c r="N16" i="1" s="1"/>
  <c r="I15" i="1"/>
  <c r="J15" i="1" s="1"/>
  <c r="N19" i="1"/>
  <c r="N20" i="1" s="1"/>
  <c r="I21" i="1"/>
  <c r="J21" i="1" s="1"/>
  <c r="J12" i="1" l="1"/>
</calcChain>
</file>

<file path=xl/comments1.xml><?xml version="1.0" encoding="utf-8"?>
<comments xmlns="http://schemas.openxmlformats.org/spreadsheetml/2006/main">
  <authors>
    <author>Автор</author>
    <author>Надежда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Заполняетя из терминала, рыночная цена на сегодняшний день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  <charset val="204"/>
          </rPr>
          <t>В ячейках указано расчетное, планируемое количество к покупке, за минусом уже купленых.</t>
        </r>
      </text>
    </comment>
    <comment ref="H3" authorId="1" shapeId="0">
      <text>
        <r>
          <rPr>
            <b/>
            <sz val="9"/>
            <color indexed="81"/>
            <rFont val="Tahoma"/>
            <family val="2"/>
            <charset val="204"/>
          </rPr>
          <t>Сначала открываем все позиции, потом набираем объемы позиций.
Покупаем штучно
1. ETF - 1шт
2. Облигация - 1шт.
3. Акция - 1шт.
4. ETF
5. Облигация
6. Акция
и тд.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просто вспомогательная инфомация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В первую очередь покупать,
1. Высокий рост
2. Средний рост
3. Слабый рост
4. Отрицательный рост
Смотрим рост цены на https://finex-etf.ru/products/ 
или на www.tinkoff.ru/invest/etfs/
Обновлять данные квартально или полугодично.</t>
        </r>
      </text>
    </comment>
  </commentList>
</comments>
</file>

<file path=xl/sharedStrings.xml><?xml version="1.0" encoding="utf-8"?>
<sst xmlns="http://schemas.openxmlformats.org/spreadsheetml/2006/main" count="88" uniqueCount="76">
  <si>
    <t>Расчётный объём портфеля</t>
  </si>
  <si>
    <t>рублей</t>
  </si>
  <si>
    <t>№ п/п</t>
  </si>
  <si>
    <t>Активы</t>
  </si>
  <si>
    <t>Тикер</t>
  </si>
  <si>
    <t>Доля в портфеле</t>
  </si>
  <si>
    <t>Валюта</t>
  </si>
  <si>
    <t>Котировка</t>
  </si>
  <si>
    <t>Объем для покупки</t>
  </si>
  <si>
    <t>Куплено</t>
  </si>
  <si>
    <t>Сумма по распределению, руб.</t>
  </si>
  <si>
    <t>Реальная доля, %</t>
  </si>
  <si>
    <t>сумма выделяемой доли в портфеле</t>
  </si>
  <si>
    <t>куплено % долей</t>
  </si>
  <si>
    <t>ETF рост</t>
  </si>
  <si>
    <t>Рекомендуемая доля</t>
  </si>
  <si>
    <t>Акции Международного рынка</t>
  </si>
  <si>
    <t>1.</t>
  </si>
  <si>
    <t>ЕTF на рынок акций США</t>
  </si>
  <si>
    <t>FXUS</t>
  </si>
  <si>
    <t>$</t>
  </si>
  <si>
    <t xml:space="preserve">2. </t>
  </si>
  <si>
    <t>ЕTF на рынок IT акций США</t>
  </si>
  <si>
    <t>FXIT</t>
  </si>
  <si>
    <t>3.</t>
  </si>
  <si>
    <t>ЕTF на рынок акций Великобритании</t>
  </si>
  <si>
    <t>FXUK</t>
  </si>
  <si>
    <t>GBP</t>
  </si>
  <si>
    <t>4.</t>
  </si>
  <si>
    <t>ЕTF на рынок акций Германии</t>
  </si>
  <si>
    <t>FXDE</t>
  </si>
  <si>
    <t>EUR</t>
  </si>
  <si>
    <t>5.</t>
  </si>
  <si>
    <t>ЕTF на рынок акций Японии</t>
  </si>
  <si>
    <t>FXJP</t>
  </si>
  <si>
    <t>6.</t>
  </si>
  <si>
    <t>ЕTF на рынок акций Китая</t>
  </si>
  <si>
    <t>FXCN</t>
  </si>
  <si>
    <t>7.</t>
  </si>
  <si>
    <t>ЕTF на рынок акций Австралии</t>
  </si>
  <si>
    <t>FXAU</t>
  </si>
  <si>
    <t>8.</t>
  </si>
  <si>
    <t>ЕTF на рынок акций Казахстана</t>
  </si>
  <si>
    <t>FXKZ</t>
  </si>
  <si>
    <t>KZT</t>
  </si>
  <si>
    <t>9.</t>
  </si>
  <si>
    <t>ЕTF на рынок акций Развивающихся стран</t>
  </si>
  <si>
    <t>VTBE</t>
  </si>
  <si>
    <t>10.</t>
  </si>
  <si>
    <t>ETF на рынок акций России</t>
  </si>
  <si>
    <t>FXRL</t>
  </si>
  <si>
    <t>11.</t>
  </si>
  <si>
    <t>ETF на рынок акций России (дивидендные)</t>
  </si>
  <si>
    <t>RUSE</t>
  </si>
  <si>
    <t xml:space="preserve">Облигации РФ </t>
  </si>
  <si>
    <t>12.</t>
  </si>
  <si>
    <t>ЕTF Еврооблигации российских эмитентов (USD)</t>
  </si>
  <si>
    <t>FXRU</t>
  </si>
  <si>
    <t>13.</t>
  </si>
  <si>
    <t>ЕTF Еврооблигации российских эмитентов (RUS)</t>
  </si>
  <si>
    <t>FXRB</t>
  </si>
  <si>
    <t>RUB</t>
  </si>
  <si>
    <t>14.</t>
  </si>
  <si>
    <t>ЕTF Облигации российских ОФЗ</t>
  </si>
  <si>
    <t>SBGB</t>
  </si>
  <si>
    <t>Золото</t>
  </si>
  <si>
    <t>15.</t>
  </si>
  <si>
    <t>ЕTF на золото</t>
  </si>
  <si>
    <t>FXGD</t>
  </si>
  <si>
    <t>Денежный рынок</t>
  </si>
  <si>
    <t>16.</t>
  </si>
  <si>
    <t>ЕTF на казначейские гособлигации США (RUS)</t>
  </si>
  <si>
    <t>FXMM</t>
  </si>
  <si>
    <t>17.</t>
  </si>
  <si>
    <t>ЕTF на казначейские гособлигации США (USD)</t>
  </si>
  <si>
    <t>FXTB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</si>
</sst>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$-409]#,##0.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8" borderId="4" xfId="0" applyFont="1" applyFill="1" applyBorder="1"/>
    <xf numFmtId="0" fontId="0" fillId="0" borderId="4" xfId="0" applyFont="1" applyBorder="1"/>
    <xf numFmtId="9" fontId="3" fillId="0" borderId="4" xfId="0" applyNumberFormat="1" applyFont="1" applyFill="1" applyBorder="1"/>
    <xf numFmtId="0" fontId="3" fillId="0" borderId="4" xfId="0" applyFont="1" applyBorder="1"/>
    <xf numFmtId="0" fontId="3" fillId="0" borderId="4" xfId="0" applyFont="1" applyFill="1" applyBorder="1"/>
    <xf numFmtId="0" fontId="4" fillId="9" borderId="4" xfId="0" applyFont="1" applyFill="1" applyBorder="1"/>
    <xf numFmtId="10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0" fontId="0" fillId="0" borderId="4" xfId="1" applyNumberFormat="1" applyFont="1" applyBorder="1" applyAlignment="1">
      <alignment horizontal="left"/>
    </xf>
    <xf numFmtId="164" fontId="0" fillId="0" borderId="3" xfId="1" applyNumberFormat="1" applyFont="1" applyBorder="1"/>
    <xf numFmtId="9" fontId="0" fillId="8" borderId="5" xfId="0" applyNumberFormat="1" applyFill="1" applyBorder="1"/>
    <xf numFmtId="164" fontId="0" fillId="0" borderId="0" xfId="1" applyNumberFormat="1" applyFont="1"/>
    <xf numFmtId="9" fontId="0" fillId="8" borderId="6" xfId="1" applyNumberFormat="1" applyFont="1" applyFill="1" applyBorder="1"/>
    <xf numFmtId="0" fontId="0" fillId="8" borderId="6" xfId="0" applyFont="1" applyFill="1" applyBorder="1"/>
    <xf numFmtId="165" fontId="3" fillId="0" borderId="4" xfId="0" applyNumberFormat="1" applyFont="1" applyBorder="1"/>
    <xf numFmtId="0" fontId="0" fillId="0" borderId="5" xfId="0" applyFont="1" applyBorder="1"/>
    <xf numFmtId="0" fontId="3" fillId="0" borderId="5" xfId="0" applyFont="1" applyBorder="1"/>
    <xf numFmtId="9" fontId="3" fillId="0" borderId="5" xfId="0" applyNumberFormat="1" applyFont="1" applyFill="1" applyBorder="1"/>
    <xf numFmtId="0" fontId="0" fillId="8" borderId="2" xfId="0" applyFont="1" applyFill="1" applyBorder="1"/>
    <xf numFmtId="0" fontId="3" fillId="0" borderId="3" xfId="0" applyFont="1" applyBorder="1"/>
    <xf numFmtId="0" fontId="0" fillId="8" borderId="0" xfId="0" applyFont="1" applyFill="1"/>
    <xf numFmtId="0" fontId="0" fillId="4" borderId="5" xfId="0" applyFont="1" applyFill="1" applyBorder="1"/>
    <xf numFmtId="0" fontId="3" fillId="4" borderId="5" xfId="0" applyFont="1" applyFill="1" applyBorder="1"/>
    <xf numFmtId="9" fontId="3" fillId="4" borderId="5" xfId="0" applyNumberFormat="1" applyFont="1" applyFill="1" applyBorder="1"/>
    <xf numFmtId="0" fontId="0" fillId="4" borderId="7" xfId="0" applyFont="1" applyFill="1" applyBorder="1"/>
    <xf numFmtId="9" fontId="3" fillId="4" borderId="7" xfId="0" applyNumberFormat="1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2" fillId="9" borderId="4" xfId="0" applyFont="1" applyFill="1" applyBorder="1"/>
    <xf numFmtId="10" fontId="0" fillId="0" borderId="4" xfId="0" applyNumberFormat="1" applyFont="1" applyBorder="1"/>
    <xf numFmtId="0" fontId="3" fillId="0" borderId="4" xfId="0" applyFont="1" applyFill="1" applyBorder="1" applyAlignment="1">
      <alignment horizontal="center"/>
    </xf>
    <xf numFmtId="164" fontId="0" fillId="0" borderId="3" xfId="0" applyNumberFormat="1" applyFont="1" applyBorder="1"/>
    <xf numFmtId="0" fontId="3" fillId="10" borderId="7" xfId="0" applyFont="1" applyFill="1" applyBorder="1"/>
    <xf numFmtId="164" fontId="3" fillId="10" borderId="7" xfId="0" applyNumberFormat="1" applyFont="1" applyFill="1" applyBorder="1"/>
    <xf numFmtId="0" fontId="3" fillId="10" borderId="4" xfId="0" applyFont="1" applyFill="1" applyBorder="1"/>
    <xf numFmtId="0" fontId="4" fillId="10" borderId="4" xfId="0" applyFont="1" applyFill="1" applyBorder="1"/>
    <xf numFmtId="10" fontId="3" fillId="10" borderId="4" xfId="0" applyNumberFormat="1" applyFont="1" applyFill="1" applyBorder="1"/>
    <xf numFmtId="0" fontId="3" fillId="10" borderId="4" xfId="0" applyFont="1" applyFill="1" applyBorder="1" applyAlignment="1">
      <alignment horizontal="center"/>
    </xf>
    <xf numFmtId="10" fontId="0" fillId="10" borderId="4" xfId="1" applyNumberFormat="1" applyFont="1" applyFill="1" applyBorder="1" applyAlignment="1">
      <alignment horizontal="left"/>
    </xf>
    <xf numFmtId="164" fontId="0" fillId="10" borderId="3" xfId="1" applyNumberFormat="1" applyFont="1" applyFill="1" applyBorder="1"/>
    <xf numFmtId="164" fontId="0" fillId="8" borderId="4" xfId="1" applyNumberFormat="1" applyFont="1" applyFill="1" applyBorder="1" applyAlignment="1">
      <alignment horizontal="center" vertical="center"/>
    </xf>
    <xf numFmtId="9" fontId="3" fillId="11" borderId="4" xfId="1" applyFont="1" applyFill="1" applyBorder="1" applyAlignment="1">
      <alignment horizontal="center" vertical="center"/>
    </xf>
    <xf numFmtId="0" fontId="0" fillId="10" borderId="2" xfId="0" applyFont="1" applyFill="1" applyBorder="1"/>
    <xf numFmtId="9" fontId="0" fillId="10" borderId="5" xfId="1" applyNumberFormat="1" applyFont="1" applyFill="1" applyBorder="1"/>
    <xf numFmtId="9" fontId="0" fillId="10" borderId="6" xfId="1" applyNumberFormat="1" applyFont="1" applyFill="1" applyBorder="1"/>
    <xf numFmtId="0" fontId="0" fillId="10" borderId="4" xfId="0" applyFont="1" applyFill="1" applyBorder="1"/>
    <xf numFmtId="0" fontId="0" fillId="0" borderId="4" xfId="0" applyFont="1" applyFill="1" applyBorder="1"/>
    <xf numFmtId="0" fontId="3" fillId="12" borderId="7" xfId="0" applyFont="1" applyFill="1" applyBorder="1"/>
    <xf numFmtId="164" fontId="3" fillId="12" borderId="7" xfId="0" applyNumberFormat="1" applyFont="1" applyFill="1" applyBorder="1"/>
    <xf numFmtId="0" fontId="3" fillId="12" borderId="4" xfId="0" applyFont="1" applyFill="1" applyBorder="1"/>
    <xf numFmtId="0" fontId="4" fillId="12" borderId="4" xfId="0" applyFont="1" applyFill="1" applyBorder="1"/>
    <xf numFmtId="10" fontId="3" fillId="12" borderId="4" xfId="0" applyNumberFormat="1" applyFont="1" applyFill="1" applyBorder="1"/>
    <xf numFmtId="0" fontId="3" fillId="12" borderId="4" xfId="0" applyFont="1" applyFill="1" applyBorder="1" applyAlignment="1">
      <alignment horizontal="center"/>
    </xf>
    <xf numFmtId="10" fontId="0" fillId="12" borderId="4" xfId="1" applyNumberFormat="1" applyFont="1" applyFill="1" applyBorder="1" applyAlignment="1">
      <alignment horizontal="left"/>
    </xf>
    <xf numFmtId="164" fontId="0" fillId="12" borderId="3" xfId="1" applyNumberFormat="1" applyFont="1" applyFill="1" applyBorder="1"/>
    <xf numFmtId="164" fontId="0" fillId="10" borderId="4" xfId="1" applyNumberFormat="1" applyFont="1" applyFill="1" applyBorder="1" applyAlignment="1">
      <alignment horizontal="center" vertical="center"/>
    </xf>
    <xf numFmtId="9" fontId="3" fillId="13" borderId="4" xfId="1" applyFont="1" applyFill="1" applyBorder="1" applyAlignment="1">
      <alignment horizontal="center" vertical="center"/>
    </xf>
    <xf numFmtId="0" fontId="0" fillId="12" borderId="4" xfId="0" applyFont="1" applyFill="1" applyBorder="1"/>
    <xf numFmtId="9" fontId="0" fillId="14" borderId="5" xfId="1" applyNumberFormat="1" applyFont="1" applyFill="1" applyBorder="1"/>
    <xf numFmtId="164" fontId="0" fillId="12" borderId="4" xfId="0" applyNumberFormat="1" applyFont="1" applyFill="1" applyBorder="1"/>
    <xf numFmtId="0" fontId="5" fillId="12" borderId="4" xfId="0" applyFont="1" applyFill="1" applyBorder="1"/>
    <xf numFmtId="0" fontId="6" fillId="12" borderId="4" xfId="0" applyFont="1" applyFill="1" applyBorder="1"/>
    <xf numFmtId="10" fontId="5" fillId="12" borderId="4" xfId="0" applyNumberFormat="1" applyFont="1" applyFill="1" applyBorder="1"/>
    <xf numFmtId="0" fontId="0" fillId="12" borderId="4" xfId="0" applyFont="1" applyFill="1" applyBorder="1" applyAlignment="1">
      <alignment horizontal="center"/>
    </xf>
    <xf numFmtId="9" fontId="0" fillId="14" borderId="6" xfId="1" applyNumberFormat="1" applyFont="1" applyFill="1" applyBorder="1"/>
    <xf numFmtId="9" fontId="0" fillId="0" borderId="4" xfId="0" applyNumberFormat="1" applyFont="1" applyFill="1" applyBorder="1"/>
    <xf numFmtId="0" fontId="5" fillId="0" borderId="4" xfId="0" applyFont="1" applyBorder="1"/>
    <xf numFmtId="0" fontId="6" fillId="9" borderId="4" xfId="0" applyFont="1" applyFill="1" applyBorder="1"/>
    <xf numFmtId="10" fontId="5" fillId="0" borderId="4" xfId="0" applyNumberFormat="1" applyFont="1" applyBorder="1"/>
    <xf numFmtId="0" fontId="0" fillId="0" borderId="4" xfId="0" applyFont="1" applyBorder="1" applyAlignment="1">
      <alignment horizontal="center"/>
    </xf>
    <xf numFmtId="0" fontId="0" fillId="12" borderId="6" xfId="0" applyFont="1" applyFill="1" applyBorder="1"/>
    <xf numFmtId="9" fontId="0" fillId="0" borderId="5" xfId="0" applyNumberFormat="1" applyFont="1" applyFill="1" applyBorder="1"/>
    <xf numFmtId="0" fontId="5" fillId="0" borderId="5" xfId="0" applyFont="1" applyBorder="1"/>
    <xf numFmtId="0" fontId="6" fillId="9" borderId="5" xfId="0" applyFont="1" applyFill="1" applyBorder="1"/>
    <xf numFmtId="10" fontId="5" fillId="0" borderId="5" xfId="0" applyNumberFormat="1" applyFont="1" applyBorder="1"/>
    <xf numFmtId="0" fontId="0" fillId="0" borderId="5" xfId="0" applyFont="1" applyBorder="1" applyAlignment="1">
      <alignment horizontal="center"/>
    </xf>
    <xf numFmtId="10" fontId="0" fillId="0" borderId="5" xfId="1" applyNumberFormat="1" applyFont="1" applyBorder="1" applyAlignment="1">
      <alignment horizontal="left"/>
    </xf>
    <xf numFmtId="0" fontId="0" fillId="12" borderId="4" xfId="0" applyFill="1" applyBorder="1"/>
    <xf numFmtId="164" fontId="0" fillId="12" borderId="4" xfId="1" applyNumberFormat="1" applyFont="1" applyFill="1" applyBorder="1"/>
    <xf numFmtId="164" fontId="0" fillId="14" borderId="4" xfId="0" applyNumberFormat="1" applyFill="1" applyBorder="1" applyAlignment="1">
      <alignment horizontal="center" vertical="center"/>
    </xf>
    <xf numFmtId="9" fontId="0" fillId="12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9" fontId="0" fillId="0" borderId="4" xfId="1" applyNumberFormat="1" applyFont="1" applyBorder="1"/>
    <xf numFmtId="164" fontId="0" fillId="0" borderId="4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moex.com/ru/issue.aspx?code=FXD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oex.com/ru/issue.aspx?code=FXCN" TargetMode="External"/><Relationship Id="rId1" Type="http://schemas.openxmlformats.org/officeDocument/2006/relationships/hyperlink" Target="http://moex.com/ru/issue.aspx?code=FXJP" TargetMode="External"/><Relationship Id="rId6" Type="http://schemas.openxmlformats.org/officeDocument/2006/relationships/hyperlink" Target="http://moex.com/ru/issue.aspx?code=FXGD" TargetMode="External"/><Relationship Id="rId5" Type="http://schemas.openxmlformats.org/officeDocument/2006/relationships/hyperlink" Target="http://moex.com/ru/issue.aspx?board=TQNE&amp;code=FXAU" TargetMode="External"/><Relationship Id="rId4" Type="http://schemas.openxmlformats.org/officeDocument/2006/relationships/hyperlink" Target="http://moex.com/ru/issue.aspx?code=FX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tabSelected="1" topLeftCell="D1" zoomScale="130" zoomScaleNormal="130" workbookViewId="0">
      <selection activeCell="P5" sqref="P5"/>
    </sheetView>
  </sheetViews>
  <sheetFormatPr defaultRowHeight="15" x14ac:dyDescent="0.25"/>
  <cols>
    <col min="1" max="1" width="4.7109375" customWidth="1"/>
    <col min="2" max="2" width="47" customWidth="1"/>
    <col min="16" max="16" width="16.85546875" customWidth="1"/>
  </cols>
  <sheetData>
    <row r="1" spans="1:17" ht="15.75" thickBot="1" x14ac:dyDescent="0.3">
      <c r="B1" s="2" t="s">
        <v>0</v>
      </c>
      <c r="C1" s="3">
        <v>300000</v>
      </c>
      <c r="D1" s="4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ht="15" customHeight="1" x14ac:dyDescent="0.25">
      <c r="A3" s="5" t="s">
        <v>2</v>
      </c>
      <c r="B3" s="6" t="s">
        <v>3</v>
      </c>
      <c r="C3" s="101" t="s">
        <v>4</v>
      </c>
      <c r="D3" s="98" t="s">
        <v>5</v>
      </c>
      <c r="E3" s="98" t="s">
        <v>6</v>
      </c>
      <c r="F3" s="98" t="s">
        <v>7</v>
      </c>
      <c r="G3" s="103" t="s">
        <v>8</v>
      </c>
      <c r="H3" s="105" t="s">
        <v>9</v>
      </c>
      <c r="I3" s="98" t="s">
        <v>10</v>
      </c>
      <c r="J3" s="98" t="s">
        <v>11</v>
      </c>
      <c r="K3" s="98" t="s">
        <v>12</v>
      </c>
      <c r="L3" s="100" t="s">
        <v>13</v>
      </c>
      <c r="M3" s="98" t="s">
        <v>14</v>
      </c>
      <c r="N3" s="88" t="s">
        <v>15</v>
      </c>
    </row>
    <row r="4" spans="1:17" x14ac:dyDescent="0.25">
      <c r="A4" s="90" t="s">
        <v>16</v>
      </c>
      <c r="B4" s="91"/>
      <c r="C4" s="102"/>
      <c r="D4" s="99"/>
      <c r="E4" s="99"/>
      <c r="F4" s="99"/>
      <c r="G4" s="104"/>
      <c r="H4" s="106"/>
      <c r="I4" s="99"/>
      <c r="J4" s="99"/>
      <c r="K4" s="99"/>
      <c r="L4" s="100"/>
      <c r="M4" s="99"/>
      <c r="N4" s="89"/>
    </row>
    <row r="5" spans="1:17" x14ac:dyDescent="0.25">
      <c r="A5" s="7" t="s">
        <v>17</v>
      </c>
      <c r="B5" s="8" t="s">
        <v>18</v>
      </c>
      <c r="C5" t="s">
        <v>19</v>
      </c>
      <c r="D5" s="9">
        <v>0.02</v>
      </c>
      <c r="E5" s="10" t="s">
        <v>20</v>
      </c>
      <c r="F5" s="11">
        <v>3408</v>
      </c>
      <c r="G5" s="12">
        <f t="shared" ref="G5:G15" si="0">FLOOR(D5*$C$1/F5-H5,1)</f>
        <v>1</v>
      </c>
      <c r="H5" s="12">
        <v>0</v>
      </c>
      <c r="I5" s="10">
        <f t="shared" ref="I5:I13" si="1">(H5+G5)*F5</f>
        <v>3408</v>
      </c>
      <c r="J5" s="13">
        <f t="shared" ref="J5:J15" si="2">I5/$C$1</f>
        <v>1.136E-2</v>
      </c>
      <c r="K5" s="14">
        <f t="shared" ref="K5:K15" si="3">D5*$C$1</f>
        <v>6000</v>
      </c>
      <c r="L5" s="15">
        <f t="shared" ref="L5:L15" si="4">IF(H5=0,0, D5/(G5+H5)*H5)</f>
        <v>0</v>
      </c>
      <c r="M5" s="16">
        <v>9.1600000000000001E-2</v>
      </c>
      <c r="N5" s="17">
        <f t="shared" ref="N5:N13" si="5">$O$16/(SUM($M$5:$M$15))*M5</f>
        <v>2.6877934272300463E-2</v>
      </c>
      <c r="O5" s="18">
        <f>MAX(1%,ROUND($O$16/(SUM($M$5:$M$15))*M5,2))*SIGN(M5)</f>
        <v>0.03</v>
      </c>
      <c r="P5" s="107">
        <f t="array" aca="1" ref="P5" ca="1">IF(M5="","",TEXT(O$16/SUM(M$5:M$15)*M5,"[&gt;,01]0%;1%;1%")-IF(ISNA(MATCH(IF(M5&gt;1%,ROW(M5)%%%+M5),LARGE(IF(M$5:M$15&gt;1%,ROW(M5)%%%+M$5:M$15),IFERROR(ROW(INDIRECT("1:"&amp;ROUND((SUM(IF(M$5:M$15="",,--TEXT(O$16/SUM(M$5:M$15)*M$5:M$15,"[&gt;,01]0%;1%;1%")))-O$16)*100,))),1)),)),,1%))</f>
        <v>1.9999999999999997E-2</v>
      </c>
      <c r="Q5" s="107">
        <f t="array" aca="1" ref="Q5" ca="1">IF(M5="","",TEXT(O$16/SUM(M$5:M$15)*M5,"[&gt;,01]0%;1%;1%")-IF(ISNA(MATCH(ROW(M5)%%%+ABS(MMULT(-TEXT(O$16/SUM(M$5:M$15)*M5,"[&gt;,01]"&amp;{0,",00"}&amp;"%;1;1"),{-1;1})),LARGE(ROW(M5)%%%+ABS(MMULT(-TEXT(O$16/SUM(M$5:M$15)*M$5:M$15,"[&gt;,01]"&amp;{0,"0,00"}&amp;"%;1;1"),{-1;1})),IFERROR(ROW(INDIRECT("1:"&amp;ROUND((SUM(IF(M$5:M$15="",,--TEXT(O$16/SUM(M$5:M$15)*M$5:M$15,"[&gt;,01]0%;1%;1%")))-O$16)*100,))),1)),)),,1%))</f>
        <v>1.9999999999999997E-2</v>
      </c>
    </row>
    <row r="6" spans="1:17" x14ac:dyDescent="0.25">
      <c r="A6" s="7" t="s">
        <v>21</v>
      </c>
      <c r="B6" s="8" t="s">
        <v>22</v>
      </c>
      <c r="C6" s="10" t="s">
        <v>23</v>
      </c>
      <c r="D6" s="9">
        <v>0.04</v>
      </c>
      <c r="E6" s="10" t="s">
        <v>20</v>
      </c>
      <c r="F6" s="11">
        <v>5053</v>
      </c>
      <c r="G6" s="12">
        <f t="shared" si="0"/>
        <v>2</v>
      </c>
      <c r="H6" s="12">
        <v>0</v>
      </c>
      <c r="I6" s="10">
        <f t="shared" si="1"/>
        <v>10106</v>
      </c>
      <c r="J6" s="13">
        <f t="shared" si="2"/>
        <v>3.3686666666666663E-2</v>
      </c>
      <c r="K6" s="14">
        <f t="shared" si="3"/>
        <v>12000</v>
      </c>
      <c r="L6" s="15">
        <f t="shared" si="4"/>
        <v>0</v>
      </c>
      <c r="M6" s="16">
        <v>0.1595</v>
      </c>
      <c r="N6" s="19">
        <f t="shared" si="5"/>
        <v>4.6801643192488251E-2</v>
      </c>
      <c r="O6" s="18">
        <f t="shared" ref="O6:O15" si="6">MAX(1%,ROUND($O$16/(SUM($M$5:$M$15))*M6,2))*SIGN(M6)</f>
        <v>0.05</v>
      </c>
      <c r="P6" s="107">
        <f t="array" aca="1" ref="P6" ca="1">IF(M6="","",TEXT(O$16/SUM(M$5:M$15)*M6,"[&gt;,01]0%;1%;1%")-IF(ISNA(MATCH(IF(M6&gt;1%,ROW(M6)%%%+M6),LARGE(IF(M$5:M$15&gt;1%,ROW(M6)%%%+M$5:M$15),IFERROR(ROW(INDIRECT("1:"&amp;ROUND((SUM(IF(M$5:M$15="",,--TEXT(O$16/SUM(M$5:M$15)*M$5:M$15,"[&gt;,01]0%;1%;1%")))-O$16)*100,))),1)),)),,1%))</f>
        <v>0.04</v>
      </c>
      <c r="Q6" s="107">
        <f t="array" aca="1" ref="Q6" ca="1">IF(M6="","",TEXT(O$16/SUM(M$5:M$15)*M6,"[&gt;,01]0%;1%;1%")-IF(ISNA(MATCH(ROW(M6)%%%+ABS(MMULT(-TEXT(O$16/SUM(M$5:M$15)*M6,"[&gt;,01]"&amp;{0,",00"}&amp;"%;1;1"),{-1;1})),LARGE(ROW(M6)%%%+ABS(MMULT(-TEXT(O$16/SUM(M$5:M$15)*M$5:M$15,"[&gt;,01]"&amp;{0,"0,00"}&amp;"%;1;1"),{-1;1})),IFERROR(ROW(INDIRECT("1:"&amp;ROUND((SUM(IF(M$5:M$15="",,--TEXT(O$16/SUM(M$5:M$15)*M$5:M$15,"[&gt;,01]0%;1%;1%")))-O$16)*100,))),1)),)),,1%))</f>
        <v>0.04</v>
      </c>
    </row>
    <row r="7" spans="1:17" x14ac:dyDescent="0.25">
      <c r="A7" s="7" t="s">
        <v>24</v>
      </c>
      <c r="B7" s="8" t="s">
        <v>25</v>
      </c>
      <c r="C7" s="10" t="s">
        <v>26</v>
      </c>
      <c r="D7" s="9">
        <v>0.01</v>
      </c>
      <c r="E7" s="10" t="s">
        <v>27</v>
      </c>
      <c r="F7" s="10">
        <v>1950</v>
      </c>
      <c r="G7" s="12">
        <f t="shared" si="0"/>
        <v>1</v>
      </c>
      <c r="H7" s="12">
        <v>0</v>
      </c>
      <c r="I7" s="10">
        <f t="shared" si="1"/>
        <v>1950</v>
      </c>
      <c r="J7" s="13">
        <f t="shared" si="2"/>
        <v>6.4999999999999997E-3</v>
      </c>
      <c r="K7" s="14">
        <f t="shared" si="3"/>
        <v>3000</v>
      </c>
      <c r="L7" s="15">
        <f t="shared" si="4"/>
        <v>0</v>
      </c>
      <c r="M7" s="16">
        <v>1.54E-2</v>
      </c>
      <c r="N7" s="19">
        <f>$O$16/(SUM($M$5:$M$15))*M7</f>
        <v>4.5187793427230033E-3</v>
      </c>
      <c r="O7" s="18">
        <f t="shared" si="6"/>
        <v>0.01</v>
      </c>
      <c r="P7" s="107">
        <f t="array" aca="1" ref="P7" ca="1">IF(M7="","",TEXT(O$16/SUM(M$5:M$15)*M7,"[&gt;,01]0%;1%;1%")-IF(ISNA(MATCH(IF(M7&gt;1%,ROW(M7)%%%+M7),LARGE(IF(M$5:M$15&gt;1%,ROW(M7)%%%+M$5:M$15),IFERROR(ROW(INDIRECT("1:"&amp;ROUND((SUM(IF(M$5:M$15="",,--TEXT(O$16/SUM(M$5:M$15)*M$5:M$15,"[&gt;,01]0%;1%;1%")))-O$16)*100,))),1)),)),,1%))</f>
        <v>0.01</v>
      </c>
      <c r="Q7" s="107">
        <f t="array" aca="1" ref="Q7" ca="1">IF(M7="","",TEXT(O$16/SUM(M$5:M$15)*M7,"[&gt;,01]0%;1%;1%")-IF(ISNA(MATCH(ROW(M7)%%%+ABS(MMULT(-TEXT(O$16/SUM(M$5:M$15)*M7,"[&gt;,01]"&amp;{0,",00"}&amp;"%;1;1"),{-1;1})),LARGE(ROW(M7)%%%+ABS(MMULT(-TEXT(O$16/SUM(M$5:M$15)*M$5:M$15,"[&gt;,01]"&amp;{0,"0,00"}&amp;"%;1;1"),{-1;1})),IFERROR(ROW(INDIRECT("1:"&amp;ROUND((SUM(IF(M$5:M$15="",,--TEXT(O$16/SUM(M$5:M$15)*M$5:M$15,"[&gt;,01]0%;1%;1%")))-O$16)*100,))),1)),)),,1%))</f>
        <v>0.01</v>
      </c>
    </row>
    <row r="8" spans="1:17" x14ac:dyDescent="0.25">
      <c r="A8" s="7" t="s">
        <v>28</v>
      </c>
      <c r="B8" s="8" t="s">
        <v>29</v>
      </c>
      <c r="C8" s="10" t="s">
        <v>30</v>
      </c>
      <c r="D8" s="9">
        <v>0.01</v>
      </c>
      <c r="E8" s="10" t="s">
        <v>31</v>
      </c>
      <c r="F8" s="10">
        <v>2094</v>
      </c>
      <c r="G8" s="12">
        <f t="shared" si="0"/>
        <v>1</v>
      </c>
      <c r="H8" s="12">
        <v>0</v>
      </c>
      <c r="I8" s="10">
        <f t="shared" si="1"/>
        <v>2094</v>
      </c>
      <c r="J8" s="13">
        <f t="shared" si="2"/>
        <v>6.9800000000000001E-3</v>
      </c>
      <c r="K8" s="14">
        <f t="shared" si="3"/>
        <v>3000</v>
      </c>
      <c r="L8" s="15">
        <f t="shared" si="4"/>
        <v>0</v>
      </c>
      <c r="M8" s="16">
        <v>2.9899999999999999E-2</v>
      </c>
      <c r="N8" s="19">
        <f t="shared" si="5"/>
        <v>8.7734741784037534E-3</v>
      </c>
      <c r="O8" s="18">
        <f t="shared" si="6"/>
        <v>0.01</v>
      </c>
      <c r="P8" s="107">
        <f t="array" aca="1" ref="P8" ca="1">IF(M8="","",TEXT(O$16/SUM(M$5:M$15)*M8,"[&gt;,01]0%;1%;1%")-IF(ISNA(MATCH(IF(M8&gt;1%,ROW(M8)%%%+M8),LARGE(IF(M$5:M$15&gt;1%,ROW(M8)%%%+M$5:M$15),IFERROR(ROW(INDIRECT("1:"&amp;ROUND((SUM(IF(M$5:M$15="",,--TEXT(O$16/SUM(M$5:M$15)*M$5:M$15,"[&gt;,01]0%;1%;1%")))-O$16)*100,))),1)),)),,1%))</f>
        <v>0.01</v>
      </c>
      <c r="Q8" s="107">
        <f t="array" aca="1" ref="Q8" ca="1">IF(M8="","",TEXT(O$16/SUM(M$5:M$15)*M8,"[&gt;,01]0%;1%;1%")-IF(ISNA(MATCH(ROW(M8)%%%+ABS(MMULT(-TEXT(O$16/SUM(M$5:M$15)*M8,"[&gt;,01]"&amp;{0,",00"}&amp;"%;1;1"),{-1;1})),LARGE(ROW(M8)%%%+ABS(MMULT(-TEXT(O$16/SUM(M$5:M$15)*M$5:M$15,"[&gt;,01]"&amp;{0,"0,00"}&amp;"%;1;1"),{-1;1})),IFERROR(ROW(INDIRECT("1:"&amp;ROUND((SUM(IF(M$5:M$15="",,--TEXT(O$16/SUM(M$5:M$15)*M$5:M$15,"[&gt;,01]0%;1%;1%")))-O$16)*100,))),1)),)),,1%))</f>
        <v>0.01</v>
      </c>
    </row>
    <row r="9" spans="1:17" x14ac:dyDescent="0.25">
      <c r="A9" s="20" t="s">
        <v>32</v>
      </c>
      <c r="B9" s="8" t="s">
        <v>33</v>
      </c>
      <c r="C9" s="10" t="s">
        <v>34</v>
      </c>
      <c r="D9" s="9">
        <v>0.01</v>
      </c>
      <c r="E9" s="10" t="s">
        <v>20</v>
      </c>
      <c r="F9" s="10">
        <v>2390</v>
      </c>
      <c r="G9" s="12">
        <f t="shared" si="0"/>
        <v>1</v>
      </c>
      <c r="H9" s="12">
        <v>0</v>
      </c>
      <c r="I9" s="10">
        <f t="shared" si="1"/>
        <v>2390</v>
      </c>
      <c r="J9" s="13">
        <f t="shared" si="2"/>
        <v>7.966666666666667E-3</v>
      </c>
      <c r="K9" s="14">
        <f t="shared" si="3"/>
        <v>3000</v>
      </c>
      <c r="L9" s="15">
        <f t="shared" si="4"/>
        <v>0</v>
      </c>
      <c r="M9" s="16">
        <v>5.3900000000000003E-2</v>
      </c>
      <c r="N9" s="19">
        <f t="shared" si="5"/>
        <v>1.5815727699530512E-2</v>
      </c>
      <c r="O9" s="18">
        <f t="shared" si="6"/>
        <v>0.02</v>
      </c>
      <c r="P9" s="107">
        <f t="array" aca="1" ref="P9" ca="1">IF(M9="","",TEXT(O$16/SUM(M$5:M$15)*M9,"[&gt;,01]0%;1%;1%")-IF(ISNA(MATCH(IF(M9&gt;1%,ROW(M9)%%%+M9),LARGE(IF(M$5:M$15&gt;1%,ROW(M9)%%%+M$5:M$15),IFERROR(ROW(INDIRECT("1:"&amp;ROUND((SUM(IF(M$5:M$15="",,--TEXT(O$16/SUM(M$5:M$15)*M$5:M$15,"[&gt;,01]0%;1%;1%")))-O$16)*100,))),1)),)),,1%))</f>
        <v>0.02</v>
      </c>
      <c r="Q9" s="107">
        <f t="array" aca="1" ref="Q9" ca="1">IF(M9="","",TEXT(O$16/SUM(M$5:M$15)*M9,"[&gt;,01]0%;1%;1%")-IF(ISNA(MATCH(ROW(M9)%%%+ABS(MMULT(-TEXT(O$16/SUM(M$5:M$15)*M9,"[&gt;,01]"&amp;{0,",00"}&amp;"%;1;1"),{-1;1})),LARGE(ROW(M9)%%%+ABS(MMULT(-TEXT(O$16/SUM(M$5:M$15)*M$5:M$15,"[&gt;,01]"&amp;{0,"0,00"}&amp;"%;1;1"),{-1;1})),IFERROR(ROW(INDIRECT("1:"&amp;ROUND((SUM(IF(M$5:M$15="",,--TEXT(O$16/SUM(M$5:M$15)*M$5:M$15,"[&gt;,01]0%;1%;1%")))-O$16)*100,))),1)),)),,1%))</f>
        <v>0.01</v>
      </c>
    </row>
    <row r="10" spans="1:17" x14ac:dyDescent="0.25">
      <c r="A10" s="7" t="s">
        <v>35</v>
      </c>
      <c r="B10" s="8" t="s">
        <v>36</v>
      </c>
      <c r="C10" s="10" t="s">
        <v>37</v>
      </c>
      <c r="D10" s="9">
        <v>0.01</v>
      </c>
      <c r="E10" s="10" t="s">
        <v>20</v>
      </c>
      <c r="F10" s="10">
        <v>2484</v>
      </c>
      <c r="G10" s="12">
        <f t="shared" si="0"/>
        <v>1</v>
      </c>
      <c r="H10" s="12">
        <v>0</v>
      </c>
      <c r="I10" s="10">
        <f t="shared" si="1"/>
        <v>2484</v>
      </c>
      <c r="J10" s="13">
        <f t="shared" si="2"/>
        <v>8.2799999999999992E-3</v>
      </c>
      <c r="K10" s="14">
        <f t="shared" si="3"/>
        <v>3000</v>
      </c>
      <c r="L10" s="15">
        <f t="shared" si="4"/>
        <v>0</v>
      </c>
      <c r="M10" s="16">
        <v>-1.6299999999999999E-2</v>
      </c>
      <c r="N10" s="19">
        <f t="shared" si="5"/>
        <v>-4.7828638497652565E-3</v>
      </c>
      <c r="O10" s="18">
        <f t="shared" si="6"/>
        <v>-0.01</v>
      </c>
      <c r="P10" s="107">
        <f t="array" aca="1" ref="P10" ca="1">IF(M10="","",TEXT(O$16/SUM(M$5:M$15)*M10,"[&gt;,01]0%;1%;1%")-IF(ISNA(MATCH(IF(M10&gt;1%,ROW(M10)%%%+M10),LARGE(IF(M$5:M$15&gt;1%,ROW(M10)%%%+M$5:M$15),IFERROR(ROW(INDIRECT("1:"&amp;ROUND((SUM(IF(M$5:M$15="",,--TEXT(O$16/SUM(M$5:M$15)*M$5:M$15,"[&gt;,01]0%;1%;1%")))-O$16)*100,))),1)),)),,1%))</f>
        <v>0.01</v>
      </c>
      <c r="Q10" s="107">
        <f t="array" aca="1" ref="Q10" ca="1">IF(M10="","",TEXT(O$16/SUM(M$5:M$15)*M10,"[&gt;,01]0%;1%;1%")-IF(ISNA(MATCH(ROW(M10)%%%+ABS(MMULT(-TEXT(O$16/SUM(M$5:M$15)*M10,"[&gt;,01]"&amp;{0,",00"}&amp;"%;1;1"),{-1;1})),LARGE(ROW(M10)%%%+ABS(MMULT(-TEXT(O$16/SUM(M$5:M$15)*M$5:M$15,"[&gt;,01]"&amp;{0,"0,00"}&amp;"%;1;1"),{-1;1})),IFERROR(ROW(INDIRECT("1:"&amp;ROUND((SUM(IF(M$5:M$15="",,--TEXT(O$16/SUM(M$5:M$15)*M$5:M$15,"[&gt;,01]0%;1%;1%")))-O$16)*100,))),1)),)),,1%))</f>
        <v>0.01</v>
      </c>
    </row>
    <row r="11" spans="1:17" x14ac:dyDescent="0.25">
      <c r="A11" s="7" t="s">
        <v>38</v>
      </c>
      <c r="B11" s="8" t="s">
        <v>39</v>
      </c>
      <c r="C11" s="10" t="s">
        <v>40</v>
      </c>
      <c r="D11" s="9">
        <v>0.02</v>
      </c>
      <c r="E11" s="21" t="s">
        <v>20</v>
      </c>
      <c r="F11" s="10">
        <v>1973</v>
      </c>
      <c r="G11" s="12">
        <f t="shared" si="0"/>
        <v>2</v>
      </c>
      <c r="H11" s="12">
        <v>1</v>
      </c>
      <c r="I11" s="10">
        <f t="shared" si="1"/>
        <v>5919</v>
      </c>
      <c r="J11" s="13">
        <f t="shared" si="2"/>
        <v>1.9730000000000001E-2</v>
      </c>
      <c r="K11" s="14">
        <f t="shared" si="3"/>
        <v>6000</v>
      </c>
      <c r="L11" s="15">
        <f t="shared" si="4"/>
        <v>6.6666666666666671E-3</v>
      </c>
      <c r="M11" s="16">
        <v>9.69E-2</v>
      </c>
      <c r="N11" s="19">
        <f t="shared" si="5"/>
        <v>2.8433098591549286E-2</v>
      </c>
      <c r="O11" s="18">
        <f t="shared" si="6"/>
        <v>0.03</v>
      </c>
      <c r="P11" s="107">
        <f t="array" aca="1" ref="P11" ca="1">IF(M11="","",TEXT(O$16/SUM(M$5:M$15)*M11,"[&gt;,01]0%;1%;1%")-IF(ISNA(MATCH(IF(M11&gt;1%,ROW(M11)%%%+M11),LARGE(IF(M$5:M$15&gt;1%,ROW(M11)%%%+M$5:M$15),IFERROR(ROW(INDIRECT("1:"&amp;ROUND((SUM(IF(M$5:M$15="",,--TEXT(O$16/SUM(M$5:M$15)*M$5:M$15,"[&gt;,01]0%;1%;1%")))-O$16)*100,))),1)),)),,1%))</f>
        <v>1.9999999999999997E-2</v>
      </c>
      <c r="Q11" s="107">
        <f t="array" aca="1" ref="Q11" ca="1">IF(M11="","",TEXT(O$16/SUM(M$5:M$15)*M11,"[&gt;,01]0%;1%;1%")-IF(ISNA(MATCH(ROW(M11)%%%+ABS(MMULT(-TEXT(O$16/SUM(M$5:M$15)*M11,"[&gt;,01]"&amp;{0,",00"}&amp;"%;1;1"),{-1;1})),LARGE(ROW(M11)%%%+ABS(MMULT(-TEXT(O$16/SUM(M$5:M$15)*M$5:M$15,"[&gt;,01]"&amp;{0,"0,00"}&amp;"%;1;1"),{-1;1})),IFERROR(ROW(INDIRECT("1:"&amp;ROUND((SUM(IF(M$5:M$15="",,--TEXT(O$16/SUM(M$5:M$15)*M$5:M$15,"[&gt;,01]0%;1%;1%")))-O$16)*100,))),1)),)),,1%))</f>
        <v>1.9999999999999997E-2</v>
      </c>
    </row>
    <row r="12" spans="1:17" x14ac:dyDescent="0.25">
      <c r="A12" s="7" t="s">
        <v>41</v>
      </c>
      <c r="B12" s="22" t="s">
        <v>42</v>
      </c>
      <c r="C12" s="23" t="s">
        <v>43</v>
      </c>
      <c r="D12" s="24">
        <v>0.01</v>
      </c>
      <c r="E12" s="10" t="s">
        <v>44</v>
      </c>
      <c r="F12" s="8">
        <v>174</v>
      </c>
      <c r="G12" s="12">
        <f t="shared" si="0"/>
        <v>10</v>
      </c>
      <c r="H12" s="12">
        <v>7</v>
      </c>
      <c r="I12" s="10">
        <f t="shared" si="1"/>
        <v>2958</v>
      </c>
      <c r="J12" s="13">
        <f t="shared" si="2"/>
        <v>9.8600000000000007E-3</v>
      </c>
      <c r="K12" s="14">
        <f t="shared" si="3"/>
        <v>3000</v>
      </c>
      <c r="L12" s="15">
        <f t="shared" si="4"/>
        <v>4.1176470588235297E-3</v>
      </c>
      <c r="M12" s="16">
        <v>-3.9800000000000002E-2</v>
      </c>
      <c r="N12" s="19">
        <f t="shared" si="5"/>
        <v>-1.1678403755868542E-2</v>
      </c>
      <c r="O12" s="18">
        <f t="shared" si="6"/>
        <v>-0.01</v>
      </c>
      <c r="P12" s="107">
        <f t="array" aca="1" ref="P12" ca="1">IF(M12="","",TEXT(O$16/SUM(M$5:M$15)*M12,"[&gt;,01]0%;1%;1%")-IF(ISNA(MATCH(IF(M12&gt;1%,ROW(M12)%%%+M12),LARGE(IF(M$5:M$15&gt;1%,ROW(M12)%%%+M$5:M$15),IFERROR(ROW(INDIRECT("1:"&amp;ROUND((SUM(IF(M$5:M$15="",,--TEXT(O$16/SUM(M$5:M$15)*M$5:M$15,"[&gt;,01]0%;1%;1%")))-O$16)*100,))),1)),)),,1%))</f>
        <v>0.01</v>
      </c>
      <c r="Q12" s="107">
        <f t="array" aca="1" ref="Q12" ca="1">IF(M12="","",TEXT(O$16/SUM(M$5:M$15)*M12,"[&gt;,01]0%;1%;1%")-IF(ISNA(MATCH(ROW(M12)%%%+ABS(MMULT(-TEXT(O$16/SUM(M$5:M$15)*M12,"[&gt;,01]"&amp;{0,",00"}&amp;"%;1;1"),{-1;1})),LARGE(ROW(M12)%%%+ABS(MMULT(-TEXT(O$16/SUM(M$5:M$15)*M$5:M$15,"[&gt;,01]"&amp;{0,"0,00"}&amp;"%;1;1"),{-1;1})),IFERROR(ROW(INDIRECT("1:"&amp;ROUND((SUM(IF(M$5:M$15="",,--TEXT(O$16/SUM(M$5:M$15)*M$5:M$15,"[&gt;,01]0%;1%;1%")))-O$16)*100,))),1)),)),,1%))</f>
        <v>0.01</v>
      </c>
    </row>
    <row r="13" spans="1:17" x14ac:dyDescent="0.25">
      <c r="A13" s="25" t="s">
        <v>45</v>
      </c>
      <c r="B13" s="22" t="s">
        <v>46</v>
      </c>
      <c r="C13" s="23" t="s">
        <v>47</v>
      </c>
      <c r="D13" s="24">
        <v>0.02</v>
      </c>
      <c r="E13" s="26" t="s">
        <v>20</v>
      </c>
      <c r="F13" s="8">
        <v>650</v>
      </c>
      <c r="G13" s="12">
        <f t="shared" si="0"/>
        <v>9</v>
      </c>
      <c r="H13" s="12">
        <v>0</v>
      </c>
      <c r="I13" s="10">
        <f t="shared" si="1"/>
        <v>5850</v>
      </c>
      <c r="J13" s="13">
        <f t="shared" si="2"/>
        <v>1.95E-2</v>
      </c>
      <c r="K13" s="14">
        <f t="shared" si="3"/>
        <v>6000</v>
      </c>
      <c r="L13" s="15">
        <f t="shared" si="4"/>
        <v>0</v>
      </c>
      <c r="M13" s="16">
        <v>6.0999999999999999E-2</v>
      </c>
      <c r="N13" s="19">
        <f t="shared" si="5"/>
        <v>1.7899061032863844E-2</v>
      </c>
      <c r="O13" s="18">
        <f t="shared" si="6"/>
        <v>0.02</v>
      </c>
      <c r="P13" s="107">
        <f t="array" aca="1" ref="P13" ca="1">IF(M13="","",TEXT(O$16/SUM(M$5:M$15)*M13,"[&gt;,01]0%;1%;1%")-IF(ISNA(MATCH(IF(M13&gt;1%,ROW(M13)%%%+M13),LARGE(IF(M$5:M$15&gt;1%,ROW(M13)%%%+M$5:M$15),IFERROR(ROW(INDIRECT("1:"&amp;ROUND((SUM(IF(M$5:M$15="",,--TEXT(O$16/SUM(M$5:M$15)*M$5:M$15,"[&gt;,01]0%;1%;1%")))-O$16)*100,))),1)),)),,1%))</f>
        <v>0.01</v>
      </c>
      <c r="Q13" s="107">
        <f t="array" aca="1" ref="Q13" ca="1">IF(M13="","",TEXT(O$16/SUM(M$5:M$15)*M13,"[&gt;,01]0%;1%;1%")-IF(ISNA(MATCH(ROW(M13)%%%+ABS(MMULT(-TEXT(O$16/SUM(M$5:M$15)*M13,"[&gt;,01]"&amp;{0,",00"}&amp;"%;1;1"),{-1;1})),LARGE(ROW(M13)%%%+ABS(MMULT(-TEXT(O$16/SUM(M$5:M$15)*M$5:M$15,"[&gt;,01]"&amp;{0,"0,00"}&amp;"%;1;1"),{-1;1})),IFERROR(ROW(INDIRECT("1:"&amp;ROUND((SUM(IF(M$5:M$15="",,--TEXT(O$16/SUM(M$5:M$15)*M$5:M$15,"[&gt;,01]0%;1%;1%")))-O$16)*100,))),1)),)),,1%))</f>
        <v>0.01</v>
      </c>
    </row>
    <row r="14" spans="1:17" x14ac:dyDescent="0.25">
      <c r="A14" s="27" t="s">
        <v>48</v>
      </c>
      <c r="B14" s="28" t="s">
        <v>49</v>
      </c>
      <c r="C14" s="29" t="s">
        <v>50</v>
      </c>
      <c r="D14" s="30">
        <v>0.08</v>
      </c>
      <c r="E14" s="26" t="s">
        <v>20</v>
      </c>
      <c r="F14" s="10">
        <v>2920</v>
      </c>
      <c r="G14" s="12">
        <f t="shared" si="0"/>
        <v>7</v>
      </c>
      <c r="H14" s="12">
        <v>1</v>
      </c>
      <c r="I14" s="10">
        <f>(H14+G14)*F14</f>
        <v>23360</v>
      </c>
      <c r="J14" s="13">
        <f t="shared" si="2"/>
        <v>7.7866666666666667E-2</v>
      </c>
      <c r="K14" s="14">
        <f t="shared" si="3"/>
        <v>24000</v>
      </c>
      <c r="L14" s="15">
        <f t="shared" si="4"/>
        <v>0.01</v>
      </c>
      <c r="M14" s="16">
        <v>0.30520000000000003</v>
      </c>
      <c r="N14" s="19">
        <f>$O$16/(SUM($M$5:$M$15))*M14</f>
        <v>8.9553990610328621E-2</v>
      </c>
      <c r="O14" s="18">
        <f t="shared" si="6"/>
        <v>0.09</v>
      </c>
      <c r="P14" s="107">
        <f t="array" aca="1" ref="P14" ca="1">IF(M14="","",TEXT(O$16/SUM(M$5:M$15)*M14,"[&gt;,01]0%;1%;1%")-IF(ISNA(MATCH(IF(M14&gt;1%,ROW(M14)%%%+M14),LARGE(IF(M$5:M$15&gt;1%,ROW(M14)%%%+M$5:M$15),IFERROR(ROW(INDIRECT("1:"&amp;ROUND((SUM(IF(M$5:M$15="",,--TEXT(O$16/SUM(M$5:M$15)*M$5:M$15,"[&gt;,01]0%;1%;1%")))-O$16)*100,))),1)),)),,1%))</f>
        <v>0.08</v>
      </c>
      <c r="Q14" s="107">
        <f t="array" aca="1" ref="Q14" ca="1">IF(M14="","",TEXT(O$16/SUM(M$5:M$15)*M14,"[&gt;,01]0%;1%;1%")-IF(ISNA(MATCH(ROW(M14)%%%+ABS(MMULT(-TEXT(O$16/SUM(M$5:M$15)*M14,"[&gt;,01]"&amp;{0,",00"}&amp;"%;1;1"),{-1;1})),LARGE(ROW(M14)%%%+ABS(MMULT(-TEXT(O$16/SUM(M$5:M$15)*M$5:M$15,"[&gt;,01]"&amp;{0,"0,00"}&amp;"%;1;1"),{-1;1})),IFERROR(ROW(INDIRECT("1:"&amp;ROUND((SUM(IF(M$5:M$15="",,--TEXT(O$16/SUM(M$5:M$15)*M$5:M$15,"[&gt;,01]0%;1%;1%")))-O$16)*100,))),1)),)),,1%))</f>
        <v>0.09</v>
      </c>
    </row>
    <row r="15" spans="1:17" x14ac:dyDescent="0.25">
      <c r="A15" s="7" t="s">
        <v>51</v>
      </c>
      <c r="B15" s="31" t="s">
        <v>52</v>
      </c>
      <c r="C15" s="31" t="s">
        <v>53</v>
      </c>
      <c r="D15" s="32">
        <v>7.0000000000000007E-2</v>
      </c>
      <c r="E15" s="33" t="s">
        <v>20</v>
      </c>
      <c r="F15" s="34">
        <v>1897</v>
      </c>
      <c r="G15" s="35">
        <f t="shared" si="0"/>
        <v>10</v>
      </c>
      <c r="H15" s="35">
        <v>1</v>
      </c>
      <c r="I15" s="8">
        <f>(H15+G15)*F15</f>
        <v>20867</v>
      </c>
      <c r="J15" s="36">
        <f t="shared" si="2"/>
        <v>6.9556666666666669E-2</v>
      </c>
      <c r="K15" s="37">
        <f t="shared" si="3"/>
        <v>21000.000000000004</v>
      </c>
      <c r="L15" s="15">
        <f t="shared" si="4"/>
        <v>6.3636363636363638E-3</v>
      </c>
      <c r="M15" s="38">
        <v>0.2651</v>
      </c>
      <c r="N15" s="19">
        <f>$O$16/(SUM($M$5:$M$15))*M15</f>
        <v>7.7787558685445984E-2</v>
      </c>
      <c r="O15" s="18">
        <f t="shared" si="6"/>
        <v>0.08</v>
      </c>
      <c r="P15" s="107">
        <f t="array" aca="1" ref="P15" ca="1">IF(M15="","",TEXT(O$16/SUM(M$5:M$15)*M15,"[&gt;,01]0%;1%;1%")-IF(ISNA(MATCH(IF(M15&gt;1%,ROW(M15)%%%+M15),LARGE(IF(M$5:M$15&gt;1%,ROW(M15)%%%+M$5:M$15),IFERROR(ROW(INDIRECT("1:"&amp;ROUND((SUM(IF(M$5:M$15="",,--TEXT(O$16/SUM(M$5:M$15)*M$5:M$15,"[&gt;,01]0%;1%;1%")))-O$16)*100,))),1)),)),,1%))</f>
        <v>7.0000000000000007E-2</v>
      </c>
      <c r="Q15" s="107">
        <f t="array" aca="1" ref="Q15" ca="1">IF(M15="","",TEXT(O$16/SUM(M$5:M$15)*M15,"[&gt;,01]0%;1%;1%")-IF(ISNA(MATCH(ROW(M15)%%%+ABS(MMULT(-TEXT(O$16/SUM(M$5:M$15)*M15,"[&gt;,01]"&amp;{0,",00"}&amp;"%;1;1"),{-1;1})),LARGE(ROW(M15)%%%+ABS(MMULT(-TEXT(O$16/SUM(M$5:M$15)*M$5:M$15,"[&gt;,01]"&amp;{0,"0,00"}&amp;"%;1;1"),{-1;1})),IFERROR(ROW(INDIRECT("1:"&amp;ROUND((SUM(IF(M$5:M$15="",,--TEXT(O$16/SUM(M$5:M$15)*M$5:M$15,"[&gt;,01]0%;1%;1%")))-O$16)*100,))),1)),)),,1%))</f>
        <v>7.0000000000000007E-2</v>
      </c>
    </row>
    <row r="16" spans="1:17" x14ac:dyDescent="0.25">
      <c r="A16" s="92" t="s">
        <v>54</v>
      </c>
      <c r="B16" s="93"/>
      <c r="C16" s="39"/>
      <c r="D16" s="40"/>
      <c r="E16" s="41"/>
      <c r="F16" s="41"/>
      <c r="G16" s="42"/>
      <c r="H16" s="42"/>
      <c r="I16" s="41"/>
      <c r="J16" s="43"/>
      <c r="K16" s="44"/>
      <c r="L16" s="45"/>
      <c r="M16" s="46"/>
      <c r="N16" s="47">
        <f>SUM(N5:N15)</f>
        <v>0.29999999999999993</v>
      </c>
      <c r="O16" s="48">
        <f>SUM(D5:D15)</f>
        <v>0.3</v>
      </c>
    </row>
    <row r="17" spans="1:17" x14ac:dyDescent="0.25">
      <c r="A17" s="49" t="s">
        <v>55</v>
      </c>
      <c r="B17" s="23" t="s">
        <v>56</v>
      </c>
      <c r="C17" s="23" t="s">
        <v>57</v>
      </c>
      <c r="D17" s="24">
        <v>0.03</v>
      </c>
      <c r="E17" s="10" t="s">
        <v>20</v>
      </c>
      <c r="F17" s="10">
        <v>777</v>
      </c>
      <c r="G17" s="12">
        <f>FLOOR(D17*$C$1/F17-H17,1)</f>
        <v>10</v>
      </c>
      <c r="H17" s="12">
        <v>1</v>
      </c>
      <c r="I17" s="10">
        <f>(H17+G17)*F17</f>
        <v>8547</v>
      </c>
      <c r="J17" s="13">
        <f>I17/$C$1</f>
        <v>2.8490000000000001E-2</v>
      </c>
      <c r="K17" s="14">
        <f>D17*$C$1</f>
        <v>9000</v>
      </c>
      <c r="L17" s="15">
        <f>IF(H17=0,0, D17/(G17+H17)*H17)</f>
        <v>2.7272727272727271E-3</v>
      </c>
      <c r="M17" s="16">
        <v>5.8000000000000003E-2</v>
      </c>
      <c r="N17" s="50">
        <f t="shared" ref="N17:N18" si="7">$O$20/(SUM($M$17:$M$19))*M17</f>
        <v>2.726662189388852E-2</v>
      </c>
      <c r="P17" s="107">
        <f t="array" aca="1" ref="P17" ca="1">IF(M17="","",TEXT(O$20/SUM(M$17:M$19)*M17,"[&gt;,01]0%;1%;1%")-IF(ISNA(MATCH(IF(M17&gt;1%,ROW(M17)%%%+M17),LARGE(IF(M$17:M$19&gt;1%,ROW(M17)%%%+M$17:M$19),IFERROR(ROW(INDIRECT("1:"&amp;ROUND((SUM(IF(M$17:M$19="",,--TEXT(O$20/SUM(M$17:M$19)*M$17:M$19,"[&gt;,01]0%;1%;1%")))-O$20)*100,))),1)),)),,1%))</f>
        <v>0.03</v>
      </c>
      <c r="Q17" s="107">
        <f t="array" aca="1" ref="Q17" ca="1">IF(M17="","",TEXT(O$20/SUM(M$17:M$19)*M17,"[&gt;,01]0%;1%;1%")-IF(ISNA(MATCH(ROW(M17)%%%+ABS(MMULT(-TEXT(O$20/SUM(M$17:M$19)*M17,"[&gt;,01]"&amp;{0,",00"}&amp;"%;1;1"),{-1;1})),LARGE(ROW(M17)%%%+ABS(MMULT(-TEXT(O$20/SUM(M$17:M$19)*M$17:M$19,"[&gt;,01]"&amp;{0,"0,00"}&amp;"%;1;1"),{-1;1})),IFERROR(ROW(INDIRECT("1:"&amp;ROUND((SUM(IF(M17:M19="",,--TEXT(O$20/SUM(M$17:M$19)*M$17:M$19,"[&gt;,01]0%;1%;1%")))-O$20)*100,))),1)),)),,1%))</f>
        <v>0.03</v>
      </c>
    </row>
    <row r="18" spans="1:17" x14ac:dyDescent="0.25">
      <c r="A18" s="49" t="s">
        <v>58</v>
      </c>
      <c r="B18" s="11" t="s">
        <v>59</v>
      </c>
      <c r="C18" s="11" t="s">
        <v>60</v>
      </c>
      <c r="D18" s="9">
        <v>7.0000000000000007E-2</v>
      </c>
      <c r="E18" s="26" t="s">
        <v>61</v>
      </c>
      <c r="F18" s="11">
        <v>1651</v>
      </c>
      <c r="G18" s="12">
        <f>FLOOR(D18*$C$1/F18-H18,1)</f>
        <v>12</v>
      </c>
      <c r="H18" s="12">
        <v>0</v>
      </c>
      <c r="I18" s="10">
        <f>(H18+G18)*F18</f>
        <v>19812</v>
      </c>
      <c r="J18" s="13">
        <f>I18/$C$1</f>
        <v>6.6040000000000001E-2</v>
      </c>
      <c r="K18" s="14">
        <f>D18*$C$1</f>
        <v>21000.000000000004</v>
      </c>
      <c r="L18" s="15">
        <f>IF(H18=0,0, D18/(G18+H18)*H18)</f>
        <v>0</v>
      </c>
      <c r="M18" s="16">
        <v>0.14460000000000001</v>
      </c>
      <c r="N18" s="51">
        <f t="shared" si="7"/>
        <v>6.7978509066487586E-2</v>
      </c>
      <c r="P18" s="107">
        <f t="array" aca="1" ref="P18" ca="1">IF(M18="","",TEXT(O$20/SUM(M$17:M$19)*M18,"[&gt;,01]0%;1%;1%")-IF(ISNA(MATCH(IF(M18&gt;1%,ROW(M18)%%%+M18),LARGE(IF(M$17:M$19&gt;1%,ROW(M18)%%%+M$17:M$19),IFERROR(ROW(INDIRECT("1:"&amp;ROUND((SUM(IF(M$17:M$19="",,--TEXT(O$20/SUM(M$17:M$19)*M$17:M$19,"[&gt;,01]0%;1%;1%")))-O$20)*100,))),1)),)),,1%))</f>
        <v>7.0000000000000007E-2</v>
      </c>
      <c r="Q18" s="107">
        <f t="array" aca="1" ref="Q18" ca="1">IF(M18="","",TEXT(O$20/SUM(M$17:M$19)*M18,"[&gt;,01]0%;1%;1%")-IF(ISNA(MATCH(ROW(M18)%%%+ABS(MMULT(-TEXT(O$20/SUM(M$17:M$19)*M18,"[&gt;,01]"&amp;{0,",00"}&amp;"%;1;1"),{-1;1})),LARGE(ROW(M18)%%%+ABS(MMULT(-TEXT(O$20/SUM(M$17:M$19)*M$17:M$19,"[&gt;,01]"&amp;{0,"0,00"}&amp;"%;1;1"),{-1;1})),IFERROR(ROW(INDIRECT("1:"&amp;ROUND((SUM(IF(M18:M20="",,--TEXT(O$20/SUM(M$17:M$19)*M$17:M$19,"[&gt;,01]0%;1%;1%")))-O$20)*100,))),1)),)),,1%))</f>
        <v>7.0000000000000007E-2</v>
      </c>
    </row>
    <row r="19" spans="1:17" x14ac:dyDescent="0.25">
      <c r="A19" s="52" t="s">
        <v>62</v>
      </c>
      <c r="B19" s="53" t="s">
        <v>63</v>
      </c>
      <c r="C19" s="11" t="s">
        <v>64</v>
      </c>
      <c r="D19" s="9">
        <v>0.04</v>
      </c>
      <c r="E19" s="33" t="s">
        <v>61</v>
      </c>
      <c r="F19" s="34">
        <v>1140</v>
      </c>
      <c r="G19" s="35">
        <f>FLOOR(D19*$C$1/F19-H19,1)</f>
        <v>10</v>
      </c>
      <c r="H19" s="35">
        <v>0</v>
      </c>
      <c r="I19" s="8">
        <f>(H19+G19)*F19</f>
        <v>11400</v>
      </c>
      <c r="J19" s="36">
        <f>I19/$C$1</f>
        <v>3.7999999999999999E-2</v>
      </c>
      <c r="K19" s="37">
        <f>D19*$C$1</f>
        <v>12000</v>
      </c>
      <c r="L19" s="15">
        <f>IF(H19=0,0, D19/(G19+H19)*H19)</f>
        <v>0</v>
      </c>
      <c r="M19" s="38">
        <v>9.5200000000000007E-2</v>
      </c>
      <c r="N19" s="51">
        <f>$O$20/(SUM($M$17:$M$19))*M19</f>
        <v>4.4754869039623918E-2</v>
      </c>
      <c r="P19" s="107">
        <f t="array" aca="1" ref="P19" ca="1">IF(M19="","",TEXT(O$20/SUM(M$17:M$19)*M19,"[&gt;,01]0%;1%;1%")-IF(ISNA(MATCH(IF(M19&gt;1%,ROW(M19)%%%+M19),LARGE(IF(M$17:M$19&gt;1%,ROW(M19)%%%+M$17:M$19),IFERROR(ROW(INDIRECT("1:"&amp;ROUND((SUM(IF(M$17:M$19="",,--TEXT(O$20/SUM(M$17:M$19)*M$17:M$19,"[&gt;,01]0%;1%;1%")))-O$20)*100,))),1)),)),,1%))</f>
        <v>0.04</v>
      </c>
      <c r="Q19" s="107">
        <f t="array" aca="1" ref="Q19" ca="1">IF(M19="","",TEXT(O$20/SUM(M$17:M$19)*M19,"[&gt;,01]0%;1%;1%")-IF(ISNA(MATCH(ROW(M19)%%%+ABS(MMULT(-TEXT(O$20/SUM(M$17:M$19)*M19,"[&gt;,01]"&amp;{0,",00"}&amp;"%;1;1"),{-1;1})),LARGE(ROW(M19)%%%+ABS(MMULT(-TEXT(O$20/SUM(M$17:M$19)*M$17:M$19,"[&gt;,01]"&amp;{0,"0,00"}&amp;"%;1;1"),{-1;1})),IFERROR(ROW(INDIRECT("1:"&amp;ROUND((SUM(IF(M19:M21="",,--TEXT(O$20/SUM(M$17:M$19)*M$17:M$19,"[&gt;,01]0%;1%;1%")))-O$20)*100,))),1)),)),,1%))</f>
        <v>0.04</v>
      </c>
    </row>
    <row r="20" spans="1:17" x14ac:dyDescent="0.25">
      <c r="A20" s="94" t="s">
        <v>65</v>
      </c>
      <c r="B20" s="95"/>
      <c r="C20" s="54"/>
      <c r="D20" s="55"/>
      <c r="E20" s="56"/>
      <c r="F20" s="56"/>
      <c r="G20" s="57"/>
      <c r="H20" s="57"/>
      <c r="I20" s="56"/>
      <c r="J20" s="58"/>
      <c r="K20" s="59"/>
      <c r="L20" s="60"/>
      <c r="M20" s="61"/>
      <c r="N20" s="62">
        <f>SUM(N17:N19)</f>
        <v>0.14000000000000001</v>
      </c>
      <c r="O20" s="63">
        <f>SUM(D17:D19)</f>
        <v>0.14000000000000001</v>
      </c>
    </row>
    <row r="21" spans="1:17" x14ac:dyDescent="0.25">
      <c r="A21" s="64" t="s">
        <v>66</v>
      </c>
      <c r="B21" s="8" t="s">
        <v>67</v>
      </c>
      <c r="C21" s="10" t="s">
        <v>68</v>
      </c>
      <c r="D21" s="9">
        <v>0.06</v>
      </c>
      <c r="E21" s="10" t="s">
        <v>20</v>
      </c>
      <c r="F21" s="10">
        <v>660</v>
      </c>
      <c r="G21" s="12">
        <f>FLOOR(D21*$C$1/F21-H21,1)</f>
        <v>26</v>
      </c>
      <c r="H21" s="12">
        <v>1</v>
      </c>
      <c r="I21" s="10">
        <f>(H21+G21)*F21</f>
        <v>17820</v>
      </c>
      <c r="J21" s="13">
        <f>I21/$C$1</f>
        <v>5.9400000000000001E-2</v>
      </c>
      <c r="K21" s="14">
        <f>D21*$C$1</f>
        <v>18000</v>
      </c>
      <c r="L21" s="15">
        <f>IF(H21=0,0, D21/(G21+H21)*H21)</f>
        <v>2.2222222222222222E-3</v>
      </c>
      <c r="M21" s="16">
        <v>0.1484</v>
      </c>
      <c r="N21" s="65">
        <f>$O$25/(SUM($M$21:$M$24))*M21</f>
        <v>7.3428995546759024E-2</v>
      </c>
      <c r="P21" s="107">
        <f t="array" aca="1" ref="P21" ca="1">IF(M21="","",TEXT(O$25/SUM(M$21:M$24)*M21,"[&gt;,01]0%;1%;1%")-IF(ISNA(MATCH(IF(M21&gt;1%,ROW(M21)%%%+M21),LARGE(IF(M$21:M$24&gt;1%,ROW(M21)%%%+M$21:M$24),IFERROR(ROW(INDIRECT("1:"&amp;ROUND((SUM(IF(M$21:M$24="",,--TEXT(O$25/SUM(M$21:M$24)*M$21:M$24,"[&gt;,01]0%;1%;1%")))-O$25)*100,))),1)),)),,1%))</f>
        <v>6.0000000000000005E-2</v>
      </c>
      <c r="Q21" s="108">
        <f t="array" aca="1" ref="Q21" ca="1">IF(M21="","",TEXT(O$25/SUM(M$21:M$24)*M21,"[&gt;,01]0%;1%;1%")-IF(ISNA(MATCH(ROW(M21)%%%+ABS(MMULT(-TEXT(O$25/SUM(M$21:M$24)*M21,"[&gt;,01]"&amp;{0,",00"}&amp;"%;1;1"),{-1;1})),LARGE(ROW(M21)%%%+ABS(MMULT(-TEXT(O$25/SUM(M$21:M$24)*M$21:M$24,"[&gt;,01]"&amp;{0,"0,00"}&amp;"%;1;1"),{-1;1})),IFERROR(ROW(INDIRECT("1:"&amp;ROUND((SUM(IF(M$21:M$24="",,--TEXT(O$25/SUM(M$21:M$24)*M$21:M$24,"[&gt;,01]0%;1%;1%")))-O$25)*100,))),1)),)),,1%))</f>
        <v>7.0000000000000007E-2</v>
      </c>
    </row>
    <row r="22" spans="1:17" x14ac:dyDescent="0.25">
      <c r="A22" s="94" t="s">
        <v>69</v>
      </c>
      <c r="B22" s="96"/>
      <c r="C22" s="64"/>
      <c r="D22" s="66"/>
      <c r="E22" s="67"/>
      <c r="F22" s="67"/>
      <c r="G22" s="68"/>
      <c r="H22" s="68"/>
      <c r="I22" s="67"/>
      <c r="J22" s="69"/>
      <c r="K22" s="70"/>
      <c r="L22" s="60"/>
      <c r="M22" s="61"/>
      <c r="N22" s="71"/>
      <c r="P22" s="107" t="str">
        <f t="array" aca="1" ref="P22" ca="1">IF(M22="","",TEXT(O$25/SUM(M$21:M$24)*M22,"[&gt;,01]0%;1%;1%")-IF(ISNA(MATCH(IF(M22&gt;1%,ROW(M22)%%%+M22),LARGE(IF(M$21:M$24&gt;1%,ROW(M22)%%%+M$21:M$24),IFERROR(ROW(INDIRECT("1:"&amp;ROUND((SUM(IF(M$21:M$24="",,--TEXT(O$25/SUM(M$21:M$24)*M$21:M$24,"[&gt;,01]0%;1%;1%")))-O$25)*100,))),1)),)),,1%))</f>
        <v/>
      </c>
      <c r="Q22" s="108" t="str">
        <f t="array" aca="1" ref="Q22" ca="1">IF(M22="","",TEXT(O$25/SUM(M$21:M$24)*M22,"[&gt;,01]0%;1%;1%")-IF(ISNA(MATCH(ROW(M22)%%%+ABS(MMULT(-TEXT(O$25/SUM(M$21:M$24)*M22,"[&gt;,01]"&amp;{0,",00"}&amp;"%;1;1"),{-1;1})),LARGE(ROW(M22)%%%+ABS(MMULT(-TEXT(O$25/SUM(M$21:M$24)*M$21:M$24,"[&gt;,01]"&amp;{0,"0,00"}&amp;"%;1;1"),{-1;1})),IFERROR(ROW(INDIRECT("1:"&amp;ROUND((SUM(IF(M$21:M$24="",,--TEXT(O$25/SUM(M$21:M$24)*M$21:M$24,"[&gt;,01]0%;1%;1%")))-O$25)*100,))),1)),)),,1%))</f>
        <v/>
      </c>
    </row>
    <row r="23" spans="1:17" x14ac:dyDescent="0.25">
      <c r="A23" s="64" t="s">
        <v>70</v>
      </c>
      <c r="B23" s="8" t="s">
        <v>71</v>
      </c>
      <c r="C23" s="8" t="s">
        <v>72</v>
      </c>
      <c r="D23" s="72">
        <v>0.03</v>
      </c>
      <c r="E23" s="73" t="s">
        <v>61</v>
      </c>
      <c r="F23" s="73">
        <v>1563</v>
      </c>
      <c r="G23" s="74">
        <f>FLOOR(D23*$C$1/F23-H23,1)</f>
        <v>4</v>
      </c>
      <c r="H23" s="74">
        <v>1</v>
      </c>
      <c r="I23" s="73">
        <f>(H23+G23)*F23</f>
        <v>7815</v>
      </c>
      <c r="J23" s="75">
        <f>I23/$C$1</f>
        <v>2.605E-2</v>
      </c>
      <c r="K23" s="76">
        <f>D23*$C$1</f>
        <v>9000</v>
      </c>
      <c r="L23" s="15">
        <f>IF(H23=0,0, D23/(G23+H23)*H23)</f>
        <v>6.0000000000000001E-3</v>
      </c>
      <c r="M23" s="16">
        <v>6.93E-2</v>
      </c>
      <c r="N23" s="71">
        <f t="shared" ref="N23:N24" si="8">$O$25/(SUM($M$21:$M$24))*M23</f>
        <v>3.4289955467590297E-2</v>
      </c>
      <c r="P23" s="107">
        <f t="array" aca="1" ref="P23" ca="1">IF(M23="","",TEXT(O$25/SUM(M$21:M$24)*M23,"[&gt;,01]0%;1%;1%")-IF(ISNA(MATCH(IF(M23&gt;1%,ROW(M23)%%%+M23),LARGE(IF(M$21:M$24&gt;1%,ROW(M23)%%%+M$21:M$24),IFERROR(ROW(INDIRECT("1:"&amp;ROUND((SUM(IF(M$21:M$24="",,--TEXT(O$25/SUM(M$21:M$24)*M$21:M$24,"[&gt;,01]0%;1%;1%")))-O$25)*100,))),1)),)),,1%))</f>
        <v>0.03</v>
      </c>
      <c r="Q23" s="108">
        <f t="array" aca="1" ref="Q23" ca="1">IF(M23="","",TEXT(O$25/SUM(M$21:M$24)*M23,"[&gt;,01]0%;1%;1%")-IF(ISNA(MATCH(ROW(M23)%%%+ABS(MMULT(-TEXT(O$25/SUM(M$21:M$24)*M23,"[&gt;,01]"&amp;{0,",00"}&amp;"%;1;1"),{-1;1})),LARGE(ROW(M23)%%%+ABS(MMULT(-TEXT(O$25/SUM(M$21:M$24)*M$21:M$24,"[&gt;,01]"&amp;{0,"0,00"}&amp;"%;1;1"),{-1;1})),IFERROR(ROW(INDIRECT("1:"&amp;ROUND((SUM(IF(M$21:M$24="",,--TEXT(O$25/SUM(M$21:M$24)*M$21:M$24,"[&gt;,01]0%;1%;1%")))-O$25)*100,))),1)),)),,1%))</f>
        <v>1.9999999999999997E-2</v>
      </c>
    </row>
    <row r="24" spans="1:17" x14ac:dyDescent="0.25">
      <c r="A24" s="77" t="s">
        <v>73</v>
      </c>
      <c r="B24" s="1" t="s">
        <v>74</v>
      </c>
      <c r="C24" s="22" t="s">
        <v>75</v>
      </c>
      <c r="D24" s="78">
        <v>0.01</v>
      </c>
      <c r="E24" s="79" t="s">
        <v>20</v>
      </c>
      <c r="F24" s="79">
        <v>650</v>
      </c>
      <c r="G24" s="80">
        <f>FLOOR(D24*$C$1/F24-H24,1)</f>
        <v>3</v>
      </c>
      <c r="H24" s="80">
        <v>1</v>
      </c>
      <c r="I24" s="79">
        <f>(H24+G24)*F24</f>
        <v>2600</v>
      </c>
      <c r="J24" s="81">
        <f>I24/$C$1</f>
        <v>8.6666666666666663E-3</v>
      </c>
      <c r="K24" s="82">
        <f>D24*$C$1</f>
        <v>3000</v>
      </c>
      <c r="L24" s="83">
        <f>IF(H24=0,0, D24/(G24+H24)*H24)</f>
        <v>2.5000000000000001E-3</v>
      </c>
      <c r="M24" s="16">
        <v>-1.5599999999999999E-2</v>
      </c>
      <c r="N24" s="71">
        <f t="shared" si="8"/>
        <v>-7.7189510143493307E-3</v>
      </c>
      <c r="P24" s="107">
        <f t="array" aca="1" ref="P24" ca="1">IF(M24="","",TEXT(O$25/SUM(M$21:M$24)*M24,"[&gt;,01]0%;1%;1%")-IF(ISNA(MATCH(IF(M24&gt;1%,ROW(M24)%%%+M24),LARGE(IF(M$21:M$24&gt;1%,ROW(M24)%%%+M$21:M$24),IFERROR(ROW(INDIRECT("1:"&amp;ROUND((SUM(IF(M$21:M$24="",,--TEXT(O$25/SUM(M$21:M$24)*M$21:M$24,"[&gt;,01]0%;1%;1%")))-O$25)*100,))),1)),)),,1%))</f>
        <v>0.01</v>
      </c>
      <c r="Q24" s="108">
        <f t="array" aca="1" ref="Q24" ca="1">IF(M24="","",TEXT(O$25/SUM(M$21:M$24)*M24,"[&gt;,01]0%;1%;1%")-IF(ISNA(MATCH(ROW(M24)%%%+ABS(MMULT(-TEXT(O$25/SUM(M$21:M$24)*M24,"[&gt;,01]"&amp;{0,",00"}&amp;"%;1;1"),{-1;1})),LARGE(ROW(M24)%%%+ABS(MMULT(-TEXT(O$25/SUM(M$21:M$24)*M$21:M$24,"[&gt;,01]"&amp;{0,"0,00"}&amp;"%;1;1"),{-1;1})),IFERROR(ROW(INDIRECT("1:"&amp;ROUND((SUM(IF(M$21:M$24="",,--TEXT(O$25/SUM(M$21:M$24)*M$21:M$24,"[&gt;,01]0%;1%;1%")))-O$25)*100,))),1)),)),,1%))</f>
        <v>0.01</v>
      </c>
    </row>
    <row r="25" spans="1:17" x14ac:dyDescent="0.25">
      <c r="A25" s="97"/>
      <c r="B25" s="97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6">
        <f>SUM(N21:N24)</f>
        <v>9.9999999999999992E-2</v>
      </c>
      <c r="O25" s="87">
        <f>SUM(D21:D24)</f>
        <v>9.9999999999999992E-2</v>
      </c>
    </row>
  </sheetData>
  <mergeCells count="17">
    <mergeCell ref="A25:B25"/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H3:H4"/>
    <mergeCell ref="N3:N4"/>
    <mergeCell ref="A4:B4"/>
    <mergeCell ref="A16:B16"/>
    <mergeCell ref="A20:B20"/>
    <mergeCell ref="A22:B22"/>
    <mergeCell ref="M3:M4"/>
  </mergeCells>
  <conditionalFormatting sqref="G5:G25">
    <cfRule type="colorScale" priority="1">
      <colorScale>
        <cfvo type="num" val="0"/>
        <cfvo type="num" val="1"/>
        <color theme="0" tint="-0.249977111117893"/>
        <color theme="9" tint="0.79998168889431442"/>
      </colorScale>
    </cfRule>
  </conditionalFormatting>
  <hyperlinks>
    <hyperlink ref="C9" r:id="rId1" display="http://moex.com/ru/issue.aspx?code=FXJP"/>
    <hyperlink ref="C10" r:id="rId2" display="http://moex.com/ru/issue.aspx?code=FXCN"/>
    <hyperlink ref="C8" r:id="rId3" display="http://moex.com/ru/issue.aspx?code=FXDE"/>
    <hyperlink ref="C7" r:id="rId4" display="http://moex.com/ru/issue.aspx?code=FXUK"/>
    <hyperlink ref="C11" r:id="rId5" display="http://moex.com/ru/issue.aspx?board=TQNE&amp;code=FXAU"/>
    <hyperlink ref="C21" r:id="rId6" display="http://moex.com/ru/issue.aspx?code=FXGD"/>
  </hyperlinks>
  <pageMargins left="0.7" right="0.7" top="0.75" bottom="0.75" header="0.3" footer="0.3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C71F25A-DF92-40F8-A657-A1F6D1755FD7}">
            <x14:iconSet iconSet="5Arrows" custom="1">
              <x14:cfvo type="percent">
                <xm:f>0</xm:f>
              </x14:cfvo>
              <x14:cfvo type="num">
                <xm:f>0</xm:f>
              </x14:cfvo>
              <x14:cfvo type="percent">
                <xm:f>10</xm:f>
              </x14:cfvo>
              <x14:cfvo type="percent">
                <xm:f>40</xm:f>
              </x14:cfvo>
              <x14:cfvo type="percent">
                <xm:f>70</xm:f>
              </x14:cfvo>
              <x14:cfIcon iconSet="3Arrows" iconId="0"/>
              <x14:cfIcon iconSet="4RedToBlack" iconId="1"/>
              <x14:cfIcon iconSet="3ArrowsGray" iconId="1"/>
              <x14:cfIcon iconSet="4Arrows" iconId="2"/>
              <x14:cfIcon iconSet="3Arrows" iconId="2"/>
            </x14:iconSet>
          </x14:cfRule>
          <xm:sqref>M5:M24</xm:sqref>
        </x14:conditionalFormatting>
        <x14:conditionalFormatting xmlns:xm="http://schemas.microsoft.com/office/excel/2006/main">
          <x14:cfRule type="iconSet" priority="3" id="{DE1A9EDE-8A96-4991-A8EF-6FB6835AD020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percent">
                <xm:f>65</xm:f>
              </x14:cfvo>
              <x14:cfIcon iconSet="3Symbols2" iconId="0"/>
              <x14:cfIcon iconSet="NoIcons" iconId="0"/>
              <x14:cfIcon iconSet="NoIcons" iconId="0"/>
            </x14:iconSet>
          </x14:cfRule>
          <xm:sqref>H5:H25</xm:sqref>
        </x14:conditionalFormatting>
        <x14:conditionalFormatting xmlns:xm="http://schemas.microsoft.com/office/excel/2006/main">
          <x14:cfRule type="iconSet" priority="4" id="{21643CE4-C7B6-40C1-8A22-6A84795F5F8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NoIcons" iconId="0"/>
            </x14:iconSet>
          </x14:cfRule>
          <xm:sqref>G5:G25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Белых Сергей Алексеевич</cp:lastModifiedBy>
  <dcterms:created xsi:type="dcterms:W3CDTF">2019-11-07T04:33:29Z</dcterms:created>
  <dcterms:modified xsi:type="dcterms:W3CDTF">2019-11-08T07:54:21Z</dcterms:modified>
</cp:coreProperties>
</file>