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defaultThemeVersion="124226"/>
  <xr:revisionPtr revIDLastSave="0" documentId="13_ncr:1_{F248866D-34C1-45AB-B110-55336659BE81}" xr6:coauthVersionLast="45" xr6:coauthVersionMax="45" xr10:uidLastSave="{00000000-0000-0000-0000-000000000000}"/>
  <bookViews>
    <workbookView xWindow="-120" yWindow="-120" windowWidth="20730" windowHeight="11160" tabRatio="610" firstSheet="12" activeTab="16" xr2:uid="{00000000-000D-0000-FFFF-FFFF00000000}"/>
  </bookViews>
  <sheets>
    <sheet name="Клиенты" sheetId="1" r:id="rId1"/>
    <sheet name="Товары" sheetId="2" r:id="rId2"/>
    <sheet name="Заказы" sheetId="3" r:id="rId3"/>
    <sheet name="Бланк" sheetId="4" r:id="rId4"/>
    <sheet name="Ведомость" sheetId="6" r:id="rId5"/>
    <sheet name="Ведомость 2" sheetId="7" r:id="rId6"/>
    <sheet name="Октябрь" sheetId="8" r:id="rId7"/>
    <sheet name="Ноябрь" sheetId="9" r:id="rId8"/>
    <sheet name="Консолидация" sheetId="10" r:id="rId9"/>
    <sheet name="Сентябрь" sheetId="11" r:id="rId10"/>
    <sheet name="Октябрь 2" sheetId="12" r:id="rId11"/>
    <sheet name="Ноябрь 2" sheetId="13" r:id="rId12"/>
    <sheet name="Консолидация 2" sheetId="14" r:id="rId13"/>
    <sheet name="Сентябрь 3" sheetId="15" r:id="rId14"/>
    <sheet name="Октябрь 3" sheetId="16" r:id="rId15"/>
    <sheet name="Ноябрь 3" sheetId="17" r:id="rId16"/>
    <sheet name="Консолидация 3" sheetId="18" r:id="rId1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5" l="1"/>
  <c r="D6" i="13"/>
  <c r="E6" i="13" s="1"/>
  <c r="D5" i="13"/>
  <c r="E5" i="13"/>
  <c r="D4" i="13"/>
  <c r="D7" i="12"/>
  <c r="E7" i="12" s="1"/>
  <c r="G7" i="12" s="1"/>
  <c r="D6" i="12"/>
  <c r="E6" i="12"/>
  <c r="D5" i="12"/>
  <c r="E5" i="12" s="1"/>
  <c r="G5" i="12" s="1"/>
  <c r="D4" i="12"/>
  <c r="E4" i="12"/>
  <c r="D4" i="11"/>
  <c r="E4" i="11"/>
  <c r="E7" i="9"/>
  <c r="G7" i="9" s="1"/>
  <c r="D7" i="9"/>
  <c r="D6" i="9"/>
  <c r="E6" i="9"/>
  <c r="D5" i="9"/>
  <c r="D4" i="9"/>
  <c r="E4" i="9"/>
  <c r="D7" i="8"/>
  <c r="D6" i="8"/>
  <c r="E6" i="8"/>
  <c r="D5" i="8"/>
  <c r="D4" i="8"/>
  <c r="E4" i="15" l="1"/>
  <c r="D6" i="17"/>
  <c r="D4" i="17"/>
  <c r="D5" i="16"/>
  <c r="D7" i="16"/>
  <c r="G6" i="13"/>
  <c r="F6" i="13"/>
  <c r="E4" i="13"/>
  <c r="G4" i="13" s="1"/>
  <c r="G5" i="13"/>
  <c r="F5" i="13"/>
  <c r="F6" i="12"/>
  <c r="G6" i="12"/>
  <c r="G4" i="12"/>
  <c r="F4" i="12"/>
  <c r="F5" i="12"/>
  <c r="H5" i="12" s="1"/>
  <c r="I5" i="12" s="1"/>
  <c r="F7" i="12"/>
  <c r="H7" i="12" s="1"/>
  <c r="I7" i="12" s="1"/>
  <c r="F4" i="11"/>
  <c r="G4" i="11"/>
  <c r="F7" i="9"/>
  <c r="H7" i="9" s="1"/>
  <c r="I7" i="9" s="1"/>
  <c r="E5" i="9"/>
  <c r="G5" i="9" s="1"/>
  <c r="E7" i="8"/>
  <c r="G7" i="8" s="1"/>
  <c r="E5" i="8"/>
  <c r="F5" i="8" s="1"/>
  <c r="E4" i="8"/>
  <c r="F4" i="8" s="1"/>
  <c r="F4" i="9"/>
  <c r="H4" i="9" s="1"/>
  <c r="I4" i="9" s="1"/>
  <c r="G4" i="9"/>
  <c r="G6" i="9"/>
  <c r="F6" i="9"/>
  <c r="F6" i="8"/>
  <c r="G6" i="8"/>
  <c r="G17" i="7"/>
  <c r="G16" i="7"/>
  <c r="H16" i="7" s="1"/>
  <c r="G14" i="7"/>
  <c r="H14" i="7" s="1"/>
  <c r="G10" i="7"/>
  <c r="H10" i="7" s="1"/>
  <c r="G5" i="7"/>
  <c r="K16" i="7"/>
  <c r="J16" i="7"/>
  <c r="K14" i="7"/>
  <c r="J14" i="7"/>
  <c r="K10" i="7"/>
  <c r="J10" i="7"/>
  <c r="K5" i="7"/>
  <c r="K17" i="7" s="1"/>
  <c r="J5" i="7"/>
  <c r="J17" i="7" s="1"/>
  <c r="F15" i="7"/>
  <c r="E15" i="7"/>
  <c r="G15" i="7" s="1"/>
  <c r="F13" i="7"/>
  <c r="E13" i="7"/>
  <c r="F9" i="7"/>
  <c r="E9" i="7"/>
  <c r="G9" i="7" s="1"/>
  <c r="I9" i="7" s="1"/>
  <c r="F8" i="7"/>
  <c r="E8" i="7"/>
  <c r="F12" i="7"/>
  <c r="E12" i="7"/>
  <c r="G12" i="7" s="1"/>
  <c r="F7" i="7"/>
  <c r="E7" i="7"/>
  <c r="F4" i="7"/>
  <c r="E4" i="7"/>
  <c r="G4" i="7" s="1"/>
  <c r="I4" i="7" s="1"/>
  <c r="F11" i="7"/>
  <c r="E11" i="7"/>
  <c r="F6" i="7"/>
  <c r="E6" i="7"/>
  <c r="G6" i="7" s="1"/>
  <c r="D5" i="17" l="1"/>
  <c r="D6" i="16"/>
  <c r="D4" i="16"/>
  <c r="H4" i="11"/>
  <c r="I4" i="11" s="1"/>
  <c r="H6" i="13"/>
  <c r="I6" i="13" s="1"/>
  <c r="F4" i="13"/>
  <c r="H4" i="13" s="1"/>
  <c r="I4" i="13" s="1"/>
  <c r="H6" i="12"/>
  <c r="I6" i="12" s="1"/>
  <c r="H5" i="13"/>
  <c r="I5" i="13" s="1"/>
  <c r="H4" i="12"/>
  <c r="I4" i="12" s="1"/>
  <c r="F5" i="9"/>
  <c r="H5" i="9" s="1"/>
  <c r="I5" i="9" s="1"/>
  <c r="G5" i="8"/>
  <c r="F7" i="8"/>
  <c r="G4" i="8"/>
  <c r="H4" i="8" s="1"/>
  <c r="I4" i="8" s="1"/>
  <c r="H5" i="8"/>
  <c r="I5" i="8" s="1"/>
  <c r="H6" i="8"/>
  <c r="I6" i="8" s="1"/>
  <c r="H6" i="9"/>
  <c r="I6" i="9" s="1"/>
  <c r="H7" i="8"/>
  <c r="I7" i="8" s="1"/>
  <c r="I16" i="7"/>
  <c r="I14" i="7"/>
  <c r="I10" i="7"/>
  <c r="G13" i="7"/>
  <c r="G8" i="7"/>
  <c r="G11" i="7"/>
  <c r="G7" i="7"/>
  <c r="I7" i="7" s="1"/>
  <c r="H6" i="7"/>
  <c r="I6" i="7"/>
  <c r="H13" i="7"/>
  <c r="I13" i="7"/>
  <c r="I15" i="7"/>
  <c r="H15" i="7"/>
  <c r="H8" i="7"/>
  <c r="I8" i="7"/>
  <c r="H12" i="7"/>
  <c r="I12" i="7"/>
  <c r="I11" i="7"/>
  <c r="H11" i="7"/>
  <c r="H7" i="7"/>
  <c r="H4" i="7"/>
  <c r="J4" i="7" s="1"/>
  <c r="K4" i="7" s="1"/>
  <c r="H9" i="7"/>
  <c r="J9" i="7" s="1"/>
  <c r="K9" i="7" s="1"/>
  <c r="E9" i="6"/>
  <c r="F9" i="6"/>
  <c r="E4" i="6"/>
  <c r="F4" i="6"/>
  <c r="E7" i="6"/>
  <c r="F7" i="6"/>
  <c r="E10" i="6"/>
  <c r="F10" i="6"/>
  <c r="E5" i="6"/>
  <c r="F5" i="6"/>
  <c r="E11" i="6"/>
  <c r="F11" i="6"/>
  <c r="E8" i="6"/>
  <c r="F8" i="6"/>
  <c r="E12" i="6"/>
  <c r="F12" i="6"/>
  <c r="F6" i="6"/>
  <c r="E6" i="6"/>
  <c r="J7" i="7" l="1"/>
  <c r="K7" i="7" s="1"/>
  <c r="J13" i="7"/>
  <c r="K13" i="7" s="1"/>
  <c r="J11" i="7"/>
  <c r="K11" i="7" s="1"/>
  <c r="J6" i="7"/>
  <c r="K6" i="7" s="1"/>
  <c r="J12" i="7"/>
  <c r="K12" i="7" s="1"/>
  <c r="J8" i="7"/>
  <c r="K8" i="7" s="1"/>
  <c r="J15" i="7"/>
  <c r="K15" i="7" s="1"/>
  <c r="G11" i="6"/>
  <c r="I11" i="6" s="1"/>
  <c r="G4" i="6"/>
  <c r="I4" i="6" s="1"/>
  <c r="G6" i="6"/>
  <c r="G5" i="6"/>
  <c r="I5" i="6" s="1"/>
  <c r="G7" i="6"/>
  <c r="I7" i="6" s="1"/>
  <c r="G8" i="6"/>
  <c r="I8" i="6" s="1"/>
  <c r="G10" i="6"/>
  <c r="G9" i="6"/>
  <c r="G12" i="6"/>
  <c r="H12" i="6" s="1"/>
  <c r="B8" i="4"/>
  <c r="D2" i="4"/>
  <c r="G2" i="3"/>
  <c r="I3" i="3"/>
  <c r="I4" i="3"/>
  <c r="J4" i="3" s="1"/>
  <c r="I5" i="3"/>
  <c r="I6" i="3"/>
  <c r="J6" i="3" s="1"/>
  <c r="I7" i="3"/>
  <c r="I8" i="3"/>
  <c r="J8" i="3" s="1"/>
  <c r="I9" i="3"/>
  <c r="I10" i="3"/>
  <c r="I11" i="3"/>
  <c r="I12" i="3"/>
  <c r="J12" i="3" s="1"/>
  <c r="I2" i="3"/>
  <c r="G3" i="3"/>
  <c r="G4" i="3"/>
  <c r="G5" i="3"/>
  <c r="G6" i="3"/>
  <c r="G7" i="3"/>
  <c r="G8" i="3"/>
  <c r="G9" i="3"/>
  <c r="G10" i="3"/>
  <c r="B4" i="4" s="1"/>
  <c r="D10" i="4" s="1"/>
  <c r="G11" i="3"/>
  <c r="G12" i="3"/>
  <c r="E3" i="3"/>
  <c r="E4" i="3"/>
  <c r="E5" i="3"/>
  <c r="E6" i="3"/>
  <c r="E7" i="3"/>
  <c r="E8" i="3"/>
  <c r="E9" i="3"/>
  <c r="E10" i="3"/>
  <c r="B6" i="4" s="1"/>
  <c r="E11" i="3"/>
  <c r="E12" i="3"/>
  <c r="E2" i="3"/>
  <c r="H11" i="6" l="1"/>
  <c r="H4" i="6"/>
  <c r="H6" i="6"/>
  <c r="I6" i="6"/>
  <c r="I9" i="6"/>
  <c r="H10" i="6"/>
  <c r="H7" i="6"/>
  <c r="J7" i="6" s="1"/>
  <c r="K7" i="6" s="1"/>
  <c r="H9" i="6"/>
  <c r="J11" i="6"/>
  <c r="K11" i="6" s="1"/>
  <c r="I12" i="6"/>
  <c r="J12" i="6" s="1"/>
  <c r="K12" i="6" s="1"/>
  <c r="H5" i="6"/>
  <c r="J5" i="6" s="1"/>
  <c r="K5" i="6" s="1"/>
  <c r="J4" i="6"/>
  <c r="I10" i="6"/>
  <c r="H8" i="6"/>
  <c r="J8" i="6" s="1"/>
  <c r="K8" i="6" s="1"/>
  <c r="J10" i="3"/>
  <c r="D6" i="4"/>
  <c r="J2" i="3"/>
  <c r="K2" i="3" s="1"/>
  <c r="J11" i="3"/>
  <c r="K11" i="3" s="1"/>
  <c r="J9" i="3"/>
  <c r="K9" i="3" s="1"/>
  <c r="J7" i="3"/>
  <c r="K7" i="3" s="1"/>
  <c r="J5" i="3"/>
  <c r="K5" i="3" s="1"/>
  <c r="J3" i="3"/>
  <c r="K3" i="3" s="1"/>
  <c r="K12" i="3"/>
  <c r="K10" i="3"/>
  <c r="K8" i="3"/>
  <c r="K6" i="3"/>
  <c r="K4" i="3"/>
  <c r="J10" i="6" l="1"/>
  <c r="J9" i="6"/>
  <c r="J6" i="6"/>
  <c r="K6" i="6" s="1"/>
  <c r="K9" i="6"/>
  <c r="K10" i="6"/>
  <c r="K4" i="6"/>
  <c r="D4" i="4"/>
  <c r="D8" i="4" s="1"/>
</calcChain>
</file>

<file path=xl/sharedStrings.xml><?xml version="1.0" encoding="utf-8"?>
<sst xmlns="http://schemas.openxmlformats.org/spreadsheetml/2006/main" count="304" uniqueCount="102">
  <si>
    <t>Название фирмы</t>
  </si>
  <si>
    <t>Код</t>
  </si>
  <si>
    <t>Контактная персона</t>
  </si>
  <si>
    <t>Город</t>
  </si>
  <si>
    <t>Телефон</t>
  </si>
  <si>
    <t>Скидка (%)</t>
  </si>
  <si>
    <t>Старт ОАО</t>
  </si>
  <si>
    <t>Монитор ЗАО</t>
  </si>
  <si>
    <t>Память ООО</t>
  </si>
  <si>
    <t>Компакт ОАО</t>
  </si>
  <si>
    <t>Байт ЗАО</t>
  </si>
  <si>
    <t>Диск ООО</t>
  </si>
  <si>
    <t>Плата ЗАО</t>
  </si>
  <si>
    <t>Корпус ООО</t>
  </si>
  <si>
    <t>Финиш ЗАО</t>
  </si>
  <si>
    <t>Бирюкова</t>
  </si>
  <si>
    <t>Ермоленко</t>
  </si>
  <si>
    <t>Макаров</t>
  </si>
  <si>
    <t>Хозова</t>
  </si>
  <si>
    <t>Мельник</t>
  </si>
  <si>
    <t>Макаревич</t>
  </si>
  <si>
    <t>Ковалев</t>
  </si>
  <si>
    <t>Зубович</t>
  </si>
  <si>
    <t>Миков</t>
  </si>
  <si>
    <t>Минск</t>
  </si>
  <si>
    <t>Брест</t>
  </si>
  <si>
    <t>Могилев</t>
  </si>
  <si>
    <t>Гродно</t>
  </si>
  <si>
    <t>Гомель</t>
  </si>
  <si>
    <t>263-2367</t>
  </si>
  <si>
    <t>445-256</t>
  </si>
  <si>
    <t>256-674</t>
  </si>
  <si>
    <t>562-345</t>
  </si>
  <si>
    <t>254-349</t>
  </si>
  <si>
    <t>257-456</t>
  </si>
  <si>
    <t>245-7889</t>
  </si>
  <si>
    <t>556-675</t>
  </si>
  <si>
    <t>235-1756</t>
  </si>
  <si>
    <t>Номер</t>
  </si>
  <si>
    <t>Наименование товара</t>
  </si>
  <si>
    <t>Цена (USD)</t>
  </si>
  <si>
    <t>Компьютер Р5-1800</t>
  </si>
  <si>
    <t>Компьютер Р5-2500</t>
  </si>
  <si>
    <t>Компьютер Р4-1700</t>
  </si>
  <si>
    <t>Принтер лазерный ОХ</t>
  </si>
  <si>
    <t>Принтер лазерный ПХ</t>
  </si>
  <si>
    <t>Принтер струйный Ц</t>
  </si>
  <si>
    <t>Монитор 15"</t>
  </si>
  <si>
    <t>Монитор 17"</t>
  </si>
  <si>
    <t>Монитор 19"</t>
  </si>
  <si>
    <t>Месяц</t>
  </si>
  <si>
    <t>Дата</t>
  </si>
  <si>
    <t>Номер заказа</t>
  </si>
  <si>
    <t>Номер товара</t>
  </si>
  <si>
    <t>Код заказчика</t>
  </si>
  <si>
    <t>Фирма</t>
  </si>
  <si>
    <t>Кол-во</t>
  </si>
  <si>
    <t>Сумма</t>
  </si>
  <si>
    <t>Скидка</t>
  </si>
  <si>
    <t>Оплачено</t>
  </si>
  <si>
    <t>январь</t>
  </si>
  <si>
    <t>февраль</t>
  </si>
  <si>
    <t>март</t>
  </si>
  <si>
    <t>Накладная №1</t>
  </si>
  <si>
    <t>Название товара</t>
  </si>
  <si>
    <t>Количество</t>
  </si>
  <si>
    <t>Доверенность выдал</t>
  </si>
  <si>
    <t>Отпустил</t>
  </si>
  <si>
    <t>Цена ед.</t>
  </si>
  <si>
    <t>К оплате</t>
  </si>
  <si>
    <t>Подпись</t>
  </si>
  <si>
    <t>Оформил:</t>
  </si>
  <si>
    <t>Кузнецов Артур</t>
  </si>
  <si>
    <t>Ведомость оплаты труда</t>
  </si>
  <si>
    <t>Начисление</t>
  </si>
  <si>
    <t>Удержание</t>
  </si>
  <si>
    <t>ФИО</t>
  </si>
  <si>
    <t>Стаж работы</t>
  </si>
  <si>
    <t>Оклад</t>
  </si>
  <si>
    <t>Надбавка</t>
  </si>
  <si>
    <t>Премия</t>
  </si>
  <si>
    <t>Начислено</t>
  </si>
  <si>
    <t>Подоходный налог</t>
  </si>
  <si>
    <t>ФСЗН</t>
  </si>
  <si>
    <t>Удержано</t>
  </si>
  <si>
    <t>К выдаче</t>
  </si>
  <si>
    <t>Иванов</t>
  </si>
  <si>
    <t>Петров</t>
  </si>
  <si>
    <t>Александров</t>
  </si>
  <si>
    <t>Семенов</t>
  </si>
  <si>
    <t>Сентябрь</t>
  </si>
  <si>
    <t>Октябрь</t>
  </si>
  <si>
    <t>Ноябрь</t>
  </si>
  <si>
    <t>Декабрь</t>
  </si>
  <si>
    <t>Сентябрь Среднее</t>
  </si>
  <si>
    <t>Октябрь Среднее</t>
  </si>
  <si>
    <t>Ноябрь Среднее</t>
  </si>
  <si>
    <t>Декабрь Среднее</t>
  </si>
  <si>
    <t>Общее среднее</t>
  </si>
  <si>
    <t>Ведомость за октябрь</t>
  </si>
  <si>
    <t>Ведомость за ноябрь</t>
  </si>
  <si>
    <t>Иванов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</si>
</sst>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indexed="16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21"/>
      </left>
      <right/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/>
      <right style="thin">
        <color indexed="21"/>
      </right>
      <top/>
      <bottom style="thick">
        <color indexed="21"/>
      </bottom>
      <diagonal/>
    </border>
    <border>
      <left style="thin">
        <color indexed="21"/>
      </left>
      <right/>
      <top style="thick">
        <color indexed="21"/>
      </top>
      <bottom style="thin">
        <color indexed="64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9" fontId="0" fillId="0" borderId="0" xfId="0" applyNumberFormat="1"/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9" fontId="2" fillId="2" borderId="2" xfId="0" applyNumberFormat="1" applyFont="1" applyFill="1" applyBorder="1" applyAlignment="1"/>
    <xf numFmtId="0" fontId="2" fillId="3" borderId="1" xfId="0" applyFont="1" applyFill="1" applyBorder="1" applyAlignment="1"/>
    <xf numFmtId="0" fontId="2" fillId="3" borderId="0" xfId="0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9" fontId="2" fillId="3" borderId="5" xfId="0" applyNumberFormat="1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9" fontId="3" fillId="3" borderId="8" xfId="0" applyNumberFormat="1" applyFont="1" applyFill="1" applyBorder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/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/>
    <xf numFmtId="0" fontId="2" fillId="3" borderId="1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3" borderId="5" xfId="0" applyFont="1" applyFill="1" applyBorder="1" applyAlignment="1"/>
    <xf numFmtId="0" fontId="2" fillId="3" borderId="3" xfId="0" applyFont="1" applyFill="1" applyBorder="1" applyAlignment="1">
      <alignment horizontal="left"/>
    </xf>
    <xf numFmtId="14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9" xfId="0" applyFont="1" applyFill="1" applyBorder="1" applyAlignment="1"/>
    <xf numFmtId="0" fontId="2" fillId="2" borderId="9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7" borderId="13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1" fillId="0" borderId="9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15" xfId="0" applyFill="1" applyBorder="1"/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Relationship Id="rId2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Relationship Id="rId1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Relationship Id="rId2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Relationship Id="rId1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Relationship Id="rId1" Type="http://schemas.openxmlformats.org/officeDocument/2006/relationships/externalLinkPath" Target="file:///C:\Users\User\Desktop\&#1059;&#1095;&#1077;&#1073;&#1072;\&#1051;&#1072;&#1073;&#1086;&#1088;&#1072;&#1090;&#1086;&#1088;&#1085;&#1072;&#1103;%2021&#1050;&#1091;&#1079;&#1085;&#1077;&#1094;&#1086;&#1074;%20&#1040;&#1088;&#1090;&#1091;&#1088;%20&#1069;&#1050;-04-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A10" sqref="A10:XFD10"/>
    </sheetView>
  </sheetViews>
  <sheetFormatPr defaultRowHeight="15" x14ac:dyDescent="0.25"/>
  <cols>
    <col min="1" max="1" width="18" customWidth="1"/>
    <col min="2" max="2" width="5" customWidth="1"/>
    <col min="3" max="3" width="22.28515625" customWidth="1"/>
    <col min="4" max="4" width="9" customWidth="1"/>
    <col min="5" max="5" width="9.5703125" bestFit="1" customWidth="1"/>
    <col min="6" max="6" width="11.5703125" style="1" customWidth="1"/>
  </cols>
  <sheetData>
    <row r="1" spans="1:6" ht="15.75" thickTop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</row>
    <row r="2" spans="1:6" x14ac:dyDescent="0.25">
      <c r="A2" s="5" t="s">
        <v>6</v>
      </c>
      <c r="B2" s="6">
        <v>2001</v>
      </c>
      <c r="C2" s="6" t="s">
        <v>15</v>
      </c>
      <c r="D2" s="6" t="s">
        <v>24</v>
      </c>
      <c r="E2" s="6" t="s">
        <v>29</v>
      </c>
      <c r="F2" s="7">
        <v>0.05</v>
      </c>
    </row>
    <row r="3" spans="1:6" x14ac:dyDescent="0.25">
      <c r="A3" s="2" t="s">
        <v>7</v>
      </c>
      <c r="B3" s="3">
        <v>2002</v>
      </c>
      <c r="C3" s="3" t="s">
        <v>16</v>
      </c>
      <c r="D3" s="3" t="s">
        <v>25</v>
      </c>
      <c r="E3" s="3" t="s">
        <v>30</v>
      </c>
      <c r="F3" s="4">
        <v>0.05</v>
      </c>
    </row>
    <row r="4" spans="1:6" x14ac:dyDescent="0.25">
      <c r="A4" s="5" t="s">
        <v>8</v>
      </c>
      <c r="B4" s="6">
        <v>2201</v>
      </c>
      <c r="C4" s="6" t="s">
        <v>17</v>
      </c>
      <c r="D4" s="6" t="s">
        <v>26</v>
      </c>
      <c r="E4" s="6" t="s">
        <v>31</v>
      </c>
      <c r="F4" s="7">
        <v>0.02</v>
      </c>
    </row>
    <row r="5" spans="1:6" x14ac:dyDescent="0.25">
      <c r="A5" s="2" t="s">
        <v>9</v>
      </c>
      <c r="B5" s="3">
        <v>2301</v>
      </c>
      <c r="C5" s="3" t="s">
        <v>18</v>
      </c>
      <c r="D5" s="3" t="s">
        <v>27</v>
      </c>
      <c r="E5" s="3" t="s">
        <v>32</v>
      </c>
      <c r="F5" s="4">
        <v>0</v>
      </c>
    </row>
    <row r="6" spans="1:6" x14ac:dyDescent="0.25">
      <c r="A6" s="5" t="s">
        <v>10</v>
      </c>
      <c r="B6" s="6">
        <v>2401</v>
      </c>
      <c r="C6" s="6" t="s">
        <v>19</v>
      </c>
      <c r="D6" s="6" t="s">
        <v>28</v>
      </c>
      <c r="E6" s="6" t="s">
        <v>33</v>
      </c>
      <c r="F6" s="7">
        <v>0</v>
      </c>
    </row>
    <row r="7" spans="1:6" x14ac:dyDescent="0.25">
      <c r="A7" s="2" t="s">
        <v>11</v>
      </c>
      <c r="B7" s="3">
        <v>3001</v>
      </c>
      <c r="C7" s="3" t="s">
        <v>20</v>
      </c>
      <c r="D7" s="3" t="s">
        <v>26</v>
      </c>
      <c r="E7" s="3" t="s">
        <v>34</v>
      </c>
      <c r="F7" s="4">
        <v>0.02</v>
      </c>
    </row>
    <row r="8" spans="1:6" x14ac:dyDescent="0.25">
      <c r="A8" s="5" t="s">
        <v>12</v>
      </c>
      <c r="B8" s="6">
        <v>3101</v>
      </c>
      <c r="C8" s="6" t="s">
        <v>21</v>
      </c>
      <c r="D8" s="6" t="s">
        <v>24</v>
      </c>
      <c r="E8" s="6" t="s">
        <v>35</v>
      </c>
      <c r="F8" s="7">
        <v>0.02</v>
      </c>
    </row>
    <row r="9" spans="1:6" x14ac:dyDescent="0.25">
      <c r="A9" s="2" t="s">
        <v>13</v>
      </c>
      <c r="B9" s="3">
        <v>3201</v>
      </c>
      <c r="C9" s="3" t="s">
        <v>22</v>
      </c>
      <c r="D9" s="3" t="s">
        <v>25</v>
      </c>
      <c r="E9" s="3" t="s">
        <v>36</v>
      </c>
      <c r="F9" s="4">
        <v>0</v>
      </c>
    </row>
    <row r="10" spans="1:6" ht="15.75" thickBot="1" x14ac:dyDescent="0.3">
      <c r="A10" s="8" t="s">
        <v>14</v>
      </c>
      <c r="B10" s="9">
        <v>3301</v>
      </c>
      <c r="C10" s="9" t="s">
        <v>23</v>
      </c>
      <c r="D10" s="9" t="s">
        <v>24</v>
      </c>
      <c r="E10" s="9" t="s">
        <v>37</v>
      </c>
      <c r="F10" s="10">
        <v>0.05</v>
      </c>
    </row>
    <row r="11" spans="1:6" ht="15.75" thickTop="1" x14ac:dyDescent="0.25"/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BA7D2-CF9B-464E-9786-62B869A4E6E1}">
  <dimension ref="A1:I4"/>
  <sheetViews>
    <sheetView workbookViewId="0">
      <selection activeCell="J16" sqref="J16"/>
    </sheetView>
  </sheetViews>
  <sheetFormatPr defaultRowHeight="15" x14ac:dyDescent="0.25"/>
  <sheetData>
    <row r="1" spans="1:9" x14ac:dyDescent="0.25">
      <c r="A1" s="57" t="s">
        <v>73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74</v>
      </c>
      <c r="B2" s="58"/>
      <c r="C2" s="58"/>
      <c r="D2" s="58"/>
      <c r="E2" s="58"/>
      <c r="F2" s="59" t="s">
        <v>75</v>
      </c>
      <c r="G2" s="59"/>
      <c r="H2" s="59"/>
      <c r="I2" s="44"/>
    </row>
    <row r="3" spans="1:9" x14ac:dyDescent="0.25">
      <c r="A3" s="46" t="s">
        <v>76</v>
      </c>
      <c r="B3" s="46" t="s">
        <v>78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83</v>
      </c>
      <c r="H3" s="46" t="s">
        <v>84</v>
      </c>
      <c r="I3" s="48" t="s">
        <v>85</v>
      </c>
    </row>
    <row r="4" spans="1:9" x14ac:dyDescent="0.25">
      <c r="A4" s="43" t="s">
        <v>86</v>
      </c>
      <c r="B4" s="45">
        <v>250000</v>
      </c>
      <c r="C4" s="43">
        <v>100000</v>
      </c>
      <c r="D4" s="43">
        <f t="shared" ref="D4" si="0">B4*0.2</f>
        <v>50000</v>
      </c>
      <c r="E4" s="43">
        <f t="shared" ref="E4" si="1">SUM(B4:D4)</f>
        <v>400000</v>
      </c>
      <c r="F4" s="43">
        <f t="shared" ref="F4" si="2">E4*0.12</f>
        <v>48000</v>
      </c>
      <c r="G4" s="43">
        <f t="shared" ref="G4" si="3">E4*0.08</f>
        <v>32000</v>
      </c>
      <c r="H4" s="43">
        <f t="shared" ref="H4" si="4">SUM(F4:G4)</f>
        <v>80000</v>
      </c>
      <c r="I4" s="43">
        <f t="shared" ref="I4" si="5">E4-H4</f>
        <v>320000</v>
      </c>
    </row>
  </sheetData>
  <dataConsolidate leftLabels="1" topLabels="1">
    <dataRefs count="3">
      <dataRef ref="A3:I6" sheet="Ноябрь 2" r:id="rId1"/>
      <dataRef ref="A3:I7" sheet="Октябрь 2" r:id="rId2"/>
      <dataRef ref="A3:I4" sheet="Сентябрь" r:id="rId3"/>
    </dataRefs>
  </dataConsolidate>
  <mergeCells count="3">
    <mergeCell ref="A1:I1"/>
    <mergeCell ref="A2:E2"/>
    <mergeCell ref="F2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7C3A-17A1-438D-916A-F9D33E5992C6}">
  <dimension ref="A1:I7"/>
  <sheetViews>
    <sheetView workbookViewId="0">
      <selection activeCell="E10" sqref="E10"/>
    </sheetView>
  </sheetViews>
  <sheetFormatPr defaultRowHeight="15" x14ac:dyDescent="0.25"/>
  <sheetData>
    <row r="1" spans="1:9" x14ac:dyDescent="0.25">
      <c r="A1" s="57" t="s">
        <v>73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74</v>
      </c>
      <c r="B2" s="58"/>
      <c r="C2" s="58"/>
      <c r="D2" s="58"/>
      <c r="E2" s="58"/>
      <c r="F2" s="59" t="s">
        <v>75</v>
      </c>
      <c r="G2" s="59"/>
      <c r="H2" s="59"/>
      <c r="I2" s="44"/>
    </row>
    <row r="3" spans="1:9" x14ac:dyDescent="0.25">
      <c r="A3" s="46" t="s">
        <v>76</v>
      </c>
      <c r="B3" s="46" t="s">
        <v>78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83</v>
      </c>
      <c r="H3" s="46" t="s">
        <v>84</v>
      </c>
      <c r="I3" s="48" t="s">
        <v>85</v>
      </c>
    </row>
    <row r="4" spans="1:9" x14ac:dyDescent="0.25">
      <c r="A4" s="43" t="s">
        <v>88</v>
      </c>
      <c r="B4" s="45">
        <v>250000</v>
      </c>
      <c r="C4" s="43">
        <v>60000</v>
      </c>
      <c r="D4" s="43">
        <f t="shared" ref="D4:D7" si="0">B4*0.2</f>
        <v>50000</v>
      </c>
      <c r="E4" s="43">
        <f t="shared" ref="E4:E7" si="1">SUM(B4:D4)</f>
        <v>360000</v>
      </c>
      <c r="F4" s="43">
        <f t="shared" ref="F4:F7" si="2">E4*0.12</f>
        <v>43200</v>
      </c>
      <c r="G4" s="43">
        <f t="shared" ref="G4:G7" si="3">E4*0.08</f>
        <v>28800</v>
      </c>
      <c r="H4" s="43">
        <f t="shared" ref="H4:H7" si="4">SUM(F4:G4)</f>
        <v>72000</v>
      </c>
      <c r="I4" s="43">
        <f t="shared" ref="I4:I7" si="5">E4-H4</f>
        <v>288000</v>
      </c>
    </row>
    <row r="5" spans="1:9" x14ac:dyDescent="0.25">
      <c r="A5" s="43" t="s">
        <v>86</v>
      </c>
      <c r="B5" s="45">
        <v>300000</v>
      </c>
      <c r="C5" s="43">
        <v>100000</v>
      </c>
      <c r="D5" s="43">
        <f t="shared" si="0"/>
        <v>60000</v>
      </c>
      <c r="E5" s="43">
        <f t="shared" si="1"/>
        <v>460000</v>
      </c>
      <c r="F5" s="43">
        <f t="shared" si="2"/>
        <v>55200</v>
      </c>
      <c r="G5" s="43">
        <f t="shared" si="3"/>
        <v>36800</v>
      </c>
      <c r="H5" s="43">
        <f t="shared" si="4"/>
        <v>92000</v>
      </c>
      <c r="I5" s="43">
        <f t="shared" si="5"/>
        <v>368000</v>
      </c>
    </row>
    <row r="6" spans="1:9" x14ac:dyDescent="0.25">
      <c r="A6" s="43" t="s">
        <v>87</v>
      </c>
      <c r="B6" s="45">
        <v>300000</v>
      </c>
      <c r="C6" s="43">
        <v>50000</v>
      </c>
      <c r="D6" s="43">
        <f t="shared" si="0"/>
        <v>60000</v>
      </c>
      <c r="E6" s="43">
        <f t="shared" si="1"/>
        <v>410000</v>
      </c>
      <c r="F6" s="43">
        <f t="shared" si="2"/>
        <v>49200</v>
      </c>
      <c r="G6" s="43">
        <f t="shared" si="3"/>
        <v>32800</v>
      </c>
      <c r="H6" s="43">
        <f t="shared" si="4"/>
        <v>82000</v>
      </c>
      <c r="I6" s="43">
        <f t="shared" si="5"/>
        <v>328000</v>
      </c>
    </row>
    <row r="7" spans="1:9" x14ac:dyDescent="0.25">
      <c r="A7" s="43" t="s">
        <v>89</v>
      </c>
      <c r="B7" s="45">
        <v>150000</v>
      </c>
      <c r="C7" s="43">
        <v>40000</v>
      </c>
      <c r="D7" s="43">
        <f t="shared" si="0"/>
        <v>30000</v>
      </c>
      <c r="E7" s="43">
        <f t="shared" si="1"/>
        <v>220000</v>
      </c>
      <c r="F7" s="43">
        <f t="shared" si="2"/>
        <v>26400</v>
      </c>
      <c r="G7" s="43">
        <f t="shared" si="3"/>
        <v>17600</v>
      </c>
      <c r="H7" s="43">
        <f t="shared" si="4"/>
        <v>44000</v>
      </c>
      <c r="I7" s="43">
        <f t="shared" si="5"/>
        <v>176000</v>
      </c>
    </row>
  </sheetData>
  <mergeCells count="3">
    <mergeCell ref="A1:I1"/>
    <mergeCell ref="A2:E2"/>
    <mergeCell ref="F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89BD6-14B0-45D3-AA16-7898D1FAE395}">
  <dimension ref="A1:I6"/>
  <sheetViews>
    <sheetView workbookViewId="0">
      <selection activeCell="D9" sqref="D9"/>
    </sheetView>
  </sheetViews>
  <sheetFormatPr defaultRowHeight="15" x14ac:dyDescent="0.25"/>
  <sheetData>
    <row r="1" spans="1:9" x14ac:dyDescent="0.25">
      <c r="A1" s="57" t="s">
        <v>73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74</v>
      </c>
      <c r="B2" s="58"/>
      <c r="C2" s="58"/>
      <c r="D2" s="58"/>
      <c r="E2" s="58"/>
      <c r="F2" s="59" t="s">
        <v>75</v>
      </c>
      <c r="G2" s="59"/>
      <c r="H2" s="59"/>
      <c r="I2" s="44"/>
    </row>
    <row r="3" spans="1:9" x14ac:dyDescent="0.25">
      <c r="A3" s="46" t="s">
        <v>76</v>
      </c>
      <c r="B3" s="46" t="s">
        <v>78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83</v>
      </c>
      <c r="H3" s="46" t="s">
        <v>84</v>
      </c>
      <c r="I3" s="48" t="s">
        <v>85</v>
      </c>
    </row>
    <row r="4" spans="1:9" x14ac:dyDescent="0.25">
      <c r="A4" s="43" t="s">
        <v>88</v>
      </c>
      <c r="B4" s="45">
        <v>250000</v>
      </c>
      <c r="C4" s="43">
        <v>60000</v>
      </c>
      <c r="D4" s="43">
        <f t="shared" ref="D4:D6" si="0">B4*0.2</f>
        <v>50000</v>
      </c>
      <c r="E4" s="43">
        <f t="shared" ref="E4:E6" si="1">SUM(B4:D4)</f>
        <v>360000</v>
      </c>
      <c r="F4" s="43">
        <f t="shared" ref="F4:F6" si="2">E4*0.12</f>
        <v>43200</v>
      </c>
      <c r="G4" s="43">
        <f t="shared" ref="G4:G6" si="3">E4*0.08</f>
        <v>28800</v>
      </c>
      <c r="H4" s="43">
        <f t="shared" ref="H4:H6" si="4">SUM(F4:G4)</f>
        <v>72000</v>
      </c>
      <c r="I4" s="43">
        <f t="shared" ref="I4:I6" si="5">E4-H4</f>
        <v>288000</v>
      </c>
    </row>
    <row r="5" spans="1:9" x14ac:dyDescent="0.25">
      <c r="A5" s="43" t="s">
        <v>86</v>
      </c>
      <c r="B5" s="45">
        <v>180000</v>
      </c>
      <c r="C5" s="43">
        <v>100000</v>
      </c>
      <c r="D5" s="43">
        <f t="shared" si="0"/>
        <v>36000</v>
      </c>
      <c r="E5" s="43">
        <f t="shared" si="1"/>
        <v>316000</v>
      </c>
      <c r="F5" s="43">
        <f t="shared" si="2"/>
        <v>37920</v>
      </c>
      <c r="G5" s="43">
        <f t="shared" si="3"/>
        <v>25280</v>
      </c>
      <c r="H5" s="43">
        <f t="shared" si="4"/>
        <v>63200</v>
      </c>
      <c r="I5" s="43">
        <f t="shared" si="5"/>
        <v>252800</v>
      </c>
    </row>
    <row r="6" spans="1:9" x14ac:dyDescent="0.25">
      <c r="A6" s="43" t="s">
        <v>89</v>
      </c>
      <c r="B6" s="45">
        <v>250000</v>
      </c>
      <c r="C6" s="43">
        <v>40000</v>
      </c>
      <c r="D6" s="43">
        <f t="shared" si="0"/>
        <v>50000</v>
      </c>
      <c r="E6" s="43">
        <f t="shared" si="1"/>
        <v>340000</v>
      </c>
      <c r="F6" s="43">
        <f t="shared" si="2"/>
        <v>40800</v>
      </c>
      <c r="G6" s="43">
        <f t="shared" si="3"/>
        <v>27200</v>
      </c>
      <c r="H6" s="43">
        <f t="shared" si="4"/>
        <v>68000</v>
      </c>
      <c r="I6" s="43">
        <f t="shared" si="5"/>
        <v>272000</v>
      </c>
    </row>
  </sheetData>
  <mergeCells count="3">
    <mergeCell ref="A1:I1"/>
    <mergeCell ref="A2:E2"/>
    <mergeCell ref="F2:H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1DF6-0560-4963-B9A4-FFA0F1593761}">
  <dimension ref="A1:I5"/>
  <sheetViews>
    <sheetView workbookViewId="0">
      <selection activeCell="L13" sqref="L13"/>
    </sheetView>
  </sheetViews>
  <sheetFormatPr defaultRowHeight="15" x14ac:dyDescent="0.25"/>
  <sheetData>
    <row r="1" spans="1:9" x14ac:dyDescent="0.25"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</row>
    <row r="2" spans="1:9" x14ac:dyDescent="0.25">
      <c r="A2" t="s">
        <v>88</v>
      </c>
      <c r="B2">
        <v>500000</v>
      </c>
      <c r="C2">
        <v>120000</v>
      </c>
      <c r="D2">
        <v>100000</v>
      </c>
      <c r="E2">
        <v>720000</v>
      </c>
      <c r="F2">
        <v>86400</v>
      </c>
      <c r="G2">
        <v>57600</v>
      </c>
      <c r="H2">
        <v>144000</v>
      </c>
      <c r="I2">
        <v>576000</v>
      </c>
    </row>
    <row r="3" spans="1:9" x14ac:dyDescent="0.25">
      <c r="A3" t="s">
        <v>86</v>
      </c>
      <c r="B3">
        <v>730000</v>
      </c>
      <c r="C3">
        <v>300000</v>
      </c>
      <c r="D3">
        <v>146000</v>
      </c>
      <c r="E3">
        <v>1176000</v>
      </c>
      <c r="F3">
        <v>141120</v>
      </c>
      <c r="G3">
        <v>94080</v>
      </c>
      <c r="H3">
        <v>235200</v>
      </c>
      <c r="I3">
        <v>940800</v>
      </c>
    </row>
    <row r="4" spans="1:9" x14ac:dyDescent="0.25">
      <c r="A4" t="s">
        <v>87</v>
      </c>
      <c r="B4">
        <v>300000</v>
      </c>
      <c r="C4">
        <v>50000</v>
      </c>
      <c r="D4">
        <v>60000</v>
      </c>
      <c r="E4">
        <v>410000</v>
      </c>
      <c r="F4">
        <v>49200</v>
      </c>
      <c r="G4">
        <v>32800</v>
      </c>
      <c r="H4">
        <v>82000</v>
      </c>
      <c r="I4">
        <v>328000</v>
      </c>
    </row>
    <row r="5" spans="1:9" x14ac:dyDescent="0.25">
      <c r="A5" t="s">
        <v>89</v>
      </c>
      <c r="B5">
        <v>400000</v>
      </c>
      <c r="C5">
        <v>80000</v>
      </c>
      <c r="D5">
        <v>80000</v>
      </c>
      <c r="E5">
        <v>560000</v>
      </c>
      <c r="F5">
        <v>67200</v>
      </c>
      <c r="G5">
        <v>44800</v>
      </c>
      <c r="H5">
        <v>112000</v>
      </c>
      <c r="I5">
        <v>448000</v>
      </c>
    </row>
  </sheetData>
  <dataConsolidate>
    <dataRefs count="1">
      <dataRef ref="A3:I4" sheet="Сентябрь" r:id="rId1"/>
    </dataRefs>
  </dataConsolid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EE7E-AE26-4EAD-AE09-E39DC3506CC1}">
  <dimension ref="A1:E4"/>
  <sheetViews>
    <sheetView zoomScale="90" zoomScaleNormal="90" workbookViewId="0">
      <selection activeCell="C9" sqref="C9"/>
    </sheetView>
  </sheetViews>
  <sheetFormatPr defaultRowHeight="15" x14ac:dyDescent="0.25"/>
  <sheetData>
    <row r="1" spans="1:5" x14ac:dyDescent="0.25">
      <c r="A1" s="57" t="s">
        <v>73</v>
      </c>
      <c r="B1" s="57"/>
      <c r="C1" s="57"/>
      <c r="D1" s="57"/>
      <c r="E1" s="57"/>
    </row>
    <row r="2" spans="1:5" x14ac:dyDescent="0.25">
      <c r="A2" s="58" t="s">
        <v>74</v>
      </c>
      <c r="B2" s="58"/>
      <c r="C2" s="58"/>
      <c r="D2" s="58"/>
      <c r="E2" s="58"/>
    </row>
    <row r="3" spans="1:5" x14ac:dyDescent="0.25">
      <c r="A3" s="46" t="s">
        <v>76</v>
      </c>
      <c r="B3" s="46" t="s">
        <v>78</v>
      </c>
      <c r="C3" s="46" t="s">
        <v>79</v>
      </c>
      <c r="D3" s="46" t="s">
        <v>80</v>
      </c>
      <c r="E3" s="46" t="s">
        <v>81</v>
      </c>
    </row>
    <row r="4" spans="1:5" x14ac:dyDescent="0.25">
      <c r="A4" s="43" t="s">
        <v>101</v>
      </c>
      <c r="B4" s="45">
        <v>250000</v>
      </c>
      <c r="C4" s="43">
        <v>100000</v>
      </c>
      <c r="D4" s="43">
        <f t="shared" ref="D4" si="0">B4*0.2</f>
        <v>50000</v>
      </c>
      <c r="E4" s="43">
        <f t="shared" ref="E4" si="1">SUM(B4:D4)</f>
        <v>400000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BD004-04E6-4321-BD3E-83A6534AC549}">
  <dimension ref="A1:E7"/>
  <sheetViews>
    <sheetView workbookViewId="0">
      <selection activeCell="D8" sqref="D8"/>
    </sheetView>
  </sheetViews>
  <sheetFormatPr defaultRowHeight="15" x14ac:dyDescent="0.25"/>
  <sheetData>
    <row r="1" spans="1:5" x14ac:dyDescent="0.25">
      <c r="A1" s="57" t="s">
        <v>73</v>
      </c>
      <c r="B1" s="57"/>
      <c r="C1" s="57"/>
      <c r="D1" s="57"/>
      <c r="E1" s="57"/>
    </row>
    <row r="2" spans="1:5" x14ac:dyDescent="0.25">
      <c r="A2" s="47" t="s">
        <v>74</v>
      </c>
      <c r="B2" s="59" t="s">
        <v>75</v>
      </c>
      <c r="C2" s="59"/>
      <c r="D2" s="59"/>
      <c r="E2" s="44"/>
    </row>
    <row r="3" spans="1:5" x14ac:dyDescent="0.25">
      <c r="A3" s="46" t="s">
        <v>76</v>
      </c>
      <c r="B3" s="46" t="s">
        <v>82</v>
      </c>
      <c r="C3" s="46" t="s">
        <v>83</v>
      </c>
      <c r="D3" s="46" t="s">
        <v>84</v>
      </c>
      <c r="E3" s="48" t="s">
        <v>85</v>
      </c>
    </row>
    <row r="4" spans="1:5" x14ac:dyDescent="0.25">
      <c r="A4" s="43" t="s">
        <v>88</v>
      </c>
      <c r="B4" s="43">
        <v>43200</v>
      </c>
      <c r="C4" s="43">
        <v>28800</v>
      </c>
      <c r="D4" s="43">
        <f t="shared" ref="D4:D7" si="0">SUM(B4:C4)</f>
        <v>72000</v>
      </c>
      <c r="E4" s="43">
        <v>288000</v>
      </c>
    </row>
    <row r="5" spans="1:5" x14ac:dyDescent="0.25">
      <c r="A5" s="43" t="s">
        <v>86</v>
      </c>
      <c r="B5" s="43">
        <v>55200</v>
      </c>
      <c r="C5" s="43">
        <v>36800</v>
      </c>
      <c r="D5" s="43">
        <f t="shared" si="0"/>
        <v>92000</v>
      </c>
      <c r="E5" s="43">
        <v>368000</v>
      </c>
    </row>
    <row r="6" spans="1:5" x14ac:dyDescent="0.25">
      <c r="A6" s="43" t="s">
        <v>87</v>
      </c>
      <c r="B6" s="43">
        <v>49200</v>
      </c>
      <c r="C6" s="43">
        <v>32800</v>
      </c>
      <c r="D6" s="43">
        <f t="shared" si="0"/>
        <v>82000</v>
      </c>
      <c r="E6" s="43">
        <v>328000</v>
      </c>
    </row>
    <row r="7" spans="1:5" x14ac:dyDescent="0.25">
      <c r="A7" s="43" t="s">
        <v>89</v>
      </c>
      <c r="B7" s="43">
        <v>26400</v>
      </c>
      <c r="C7" s="43">
        <v>17600</v>
      </c>
      <c r="D7" s="43">
        <f t="shared" si="0"/>
        <v>44000</v>
      </c>
      <c r="E7" s="43">
        <v>176000</v>
      </c>
    </row>
  </sheetData>
  <mergeCells count="2">
    <mergeCell ref="A1:E1"/>
    <mergeCell ref="B2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AFC9-AD16-44D5-B64E-9E33ADF5DD5F}">
  <dimension ref="A1:E6"/>
  <sheetViews>
    <sheetView workbookViewId="0">
      <selection activeCell="D12" sqref="D12"/>
    </sheetView>
  </sheetViews>
  <sheetFormatPr defaultRowHeight="15" x14ac:dyDescent="0.25"/>
  <sheetData>
    <row r="1" spans="1:5" x14ac:dyDescent="0.25">
      <c r="A1" s="57" t="s">
        <v>73</v>
      </c>
      <c r="B1" s="57"/>
      <c r="C1" s="57"/>
      <c r="D1" s="57"/>
      <c r="E1" s="57"/>
    </row>
    <row r="2" spans="1:5" x14ac:dyDescent="0.25">
      <c r="A2" s="47" t="s">
        <v>74</v>
      </c>
      <c r="B2" s="59" t="s">
        <v>75</v>
      </c>
      <c r="C2" s="59"/>
      <c r="D2" s="59"/>
      <c r="E2" s="44"/>
    </row>
    <row r="3" spans="1:5" x14ac:dyDescent="0.25">
      <c r="A3" s="46" t="s">
        <v>76</v>
      </c>
      <c r="B3" s="46" t="s">
        <v>82</v>
      </c>
      <c r="C3" s="46" t="s">
        <v>83</v>
      </c>
      <c r="D3" s="46" t="s">
        <v>84</v>
      </c>
      <c r="E3" s="48" t="s">
        <v>85</v>
      </c>
    </row>
    <row r="4" spans="1:5" x14ac:dyDescent="0.25">
      <c r="A4" s="43" t="s">
        <v>88</v>
      </c>
      <c r="B4" s="43">
        <v>43200</v>
      </c>
      <c r="C4" s="43">
        <v>28800</v>
      </c>
      <c r="D4" s="43">
        <f t="shared" ref="D4:D6" si="0">SUM(B4:C4)</f>
        <v>72000</v>
      </c>
      <c r="E4" s="43">
        <v>288000</v>
      </c>
    </row>
    <row r="5" spans="1:5" x14ac:dyDescent="0.25">
      <c r="A5" s="43" t="s">
        <v>86</v>
      </c>
      <c r="B5" s="43">
        <v>37920</v>
      </c>
      <c r="C5" s="43">
        <v>25280</v>
      </c>
      <c r="D5" s="43">
        <f t="shared" si="0"/>
        <v>63200</v>
      </c>
      <c r="E5" s="43">
        <v>252800</v>
      </c>
    </row>
    <row r="6" spans="1:5" x14ac:dyDescent="0.25">
      <c r="A6" s="43" t="s">
        <v>89</v>
      </c>
      <c r="B6" s="43">
        <v>40800</v>
      </c>
      <c r="C6" s="43">
        <v>27200</v>
      </c>
      <c r="D6" s="43">
        <f t="shared" si="0"/>
        <v>68000</v>
      </c>
      <c r="E6" s="43">
        <v>272000</v>
      </c>
    </row>
  </sheetData>
  <mergeCells count="2">
    <mergeCell ref="A1:E1"/>
    <mergeCell ref="B2:D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E5E0-6877-4B80-BC40-2A16E305A0DD}">
  <dimension ref="A1:I6"/>
  <sheetViews>
    <sheetView tabSelected="1" workbookViewId="0">
      <selection activeCell="J13" sqref="J13"/>
    </sheetView>
  </sheetViews>
  <sheetFormatPr defaultRowHeight="15" x14ac:dyDescent="0.25"/>
  <sheetData>
    <row r="1" spans="1:9" x14ac:dyDescent="0.25">
      <c r="B1" t="s">
        <v>82</v>
      </c>
      <c r="C1" t="s">
        <v>83</v>
      </c>
      <c r="D1" t="s">
        <v>84</v>
      </c>
      <c r="E1" t="s">
        <v>85</v>
      </c>
      <c r="F1" t="s">
        <v>78</v>
      </c>
      <c r="G1" t="s">
        <v>79</v>
      </c>
      <c r="H1" t="s">
        <v>80</v>
      </c>
      <c r="I1" t="s">
        <v>81</v>
      </c>
    </row>
    <row r="2" spans="1:9" x14ac:dyDescent="0.25">
      <c r="A2" t="s">
        <v>88</v>
      </c>
      <c r="B2">
        <v>86400</v>
      </c>
      <c r="C2">
        <v>57600</v>
      </c>
      <c r="D2">
        <v>144000</v>
      </c>
      <c r="E2">
        <v>576000</v>
      </c>
    </row>
    <row r="3" spans="1:9" x14ac:dyDescent="0.25">
      <c r="A3" t="s">
        <v>86</v>
      </c>
      <c r="B3">
        <v>93120</v>
      </c>
      <c r="C3">
        <v>62080</v>
      </c>
      <c r="D3">
        <v>155200</v>
      </c>
      <c r="E3">
        <v>620800</v>
      </c>
    </row>
    <row r="4" spans="1:9" x14ac:dyDescent="0.25">
      <c r="A4" t="s">
        <v>87</v>
      </c>
      <c r="B4">
        <v>49200</v>
      </c>
      <c r="C4">
        <v>32800</v>
      </c>
      <c r="D4">
        <v>82000</v>
      </c>
      <c r="E4">
        <v>328000</v>
      </c>
    </row>
    <row r="5" spans="1:9" x14ac:dyDescent="0.25">
      <c r="A5" t="s">
        <v>89</v>
      </c>
      <c r="B5">
        <v>67200</v>
      </c>
      <c r="C5">
        <v>44800</v>
      </c>
      <c r="D5">
        <v>112000</v>
      </c>
      <c r="E5">
        <v>448000</v>
      </c>
    </row>
    <row r="6" spans="1:9" x14ac:dyDescent="0.25">
      <c r="A6" t="s">
        <v>101</v>
      </c>
      <c r="F6">
        <v>250000</v>
      </c>
      <c r="G6">
        <v>100000</v>
      </c>
      <c r="H6">
        <v>50000</v>
      </c>
      <c r="I6">
        <v>400000</v>
      </c>
    </row>
  </sheetData>
  <dataConsolidate leftLabels="1" topLabels="1">
    <dataRefs count="3">
      <dataRef ref="A3:E6" sheet="Ноябрь 3" r:id="rId1"/>
      <dataRef ref="A3:E7" sheet="Октябрь 3" r:id="rId2"/>
      <dataRef ref="A3:E4" sheet="Сентябрь 3" r:id="rId3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3" sqref="B3"/>
    </sheetView>
  </sheetViews>
  <sheetFormatPr defaultRowHeight="15" x14ac:dyDescent="0.25"/>
  <cols>
    <col min="2" max="2" width="21.42578125" customWidth="1"/>
  </cols>
  <sheetData>
    <row r="1" spans="1:3" x14ac:dyDescent="0.25">
      <c r="A1" s="14" t="s">
        <v>38</v>
      </c>
      <c r="B1" s="14" t="s">
        <v>39</v>
      </c>
      <c r="C1" s="14" t="s">
        <v>40</v>
      </c>
    </row>
    <row r="2" spans="1:3" x14ac:dyDescent="0.25">
      <c r="A2">
        <v>101</v>
      </c>
      <c r="B2" t="s">
        <v>41</v>
      </c>
      <c r="C2">
        <v>250</v>
      </c>
    </row>
    <row r="3" spans="1:3" x14ac:dyDescent="0.25">
      <c r="A3">
        <v>102</v>
      </c>
      <c r="B3" t="s">
        <v>42</v>
      </c>
      <c r="C3">
        <v>350</v>
      </c>
    </row>
    <row r="4" spans="1:3" x14ac:dyDescent="0.25">
      <c r="A4">
        <v>103</v>
      </c>
      <c r="B4" t="s">
        <v>43</v>
      </c>
      <c r="C4">
        <v>220</v>
      </c>
    </row>
    <row r="5" spans="1:3" x14ac:dyDescent="0.25">
      <c r="A5">
        <v>201</v>
      </c>
      <c r="B5" t="s">
        <v>44</v>
      </c>
      <c r="C5">
        <v>900</v>
      </c>
    </row>
    <row r="6" spans="1:3" x14ac:dyDescent="0.25">
      <c r="A6">
        <v>202</v>
      </c>
      <c r="B6" t="s">
        <v>45</v>
      </c>
      <c r="C6">
        <v>420</v>
      </c>
    </row>
    <row r="7" spans="1:3" x14ac:dyDescent="0.25">
      <c r="A7">
        <v>203</v>
      </c>
      <c r="B7" t="s">
        <v>46</v>
      </c>
      <c r="C7">
        <v>250</v>
      </c>
    </row>
    <row r="8" spans="1:3" x14ac:dyDescent="0.25">
      <c r="A8">
        <v>301</v>
      </c>
      <c r="B8" t="s">
        <v>47</v>
      </c>
      <c r="C8">
        <v>220</v>
      </c>
    </row>
    <row r="9" spans="1:3" x14ac:dyDescent="0.25">
      <c r="A9">
        <v>302</v>
      </c>
      <c r="B9" t="s">
        <v>48</v>
      </c>
      <c r="C9">
        <v>337</v>
      </c>
    </row>
    <row r="10" spans="1:3" x14ac:dyDescent="0.25">
      <c r="A10">
        <v>303</v>
      </c>
      <c r="B10" t="s">
        <v>49</v>
      </c>
      <c r="C10">
        <v>518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workbookViewId="0">
      <selection activeCell="F16" sqref="F16"/>
    </sheetView>
  </sheetViews>
  <sheetFormatPr defaultRowHeight="15" outlineLevelRow="3" outlineLevelCol="3" x14ac:dyDescent="0.25"/>
  <cols>
    <col min="1" max="1" width="9.140625" customWidth="1" outlineLevel="3"/>
    <col min="2" max="2" width="10.140625" customWidth="1" outlineLevel="3"/>
    <col min="3" max="3" width="7.7109375" customWidth="1" outlineLevel="3"/>
    <col min="4" max="4" width="8.85546875" customWidth="1" outlineLevel="2"/>
    <col min="5" max="5" width="23.5703125" customWidth="1" outlineLevel="2"/>
    <col min="6" max="6" width="10.85546875" customWidth="1" outlineLevel="1"/>
    <col min="7" max="7" width="13.5703125" customWidth="1" outlineLevel="1"/>
    <col min="8" max="8" width="7.85546875" customWidth="1" outlineLevel="1"/>
    <col min="9" max="10" width="8.140625" customWidth="1" outlineLevel="1"/>
    <col min="11" max="11" width="10.7109375" customWidth="1" outlineLevel="1"/>
  </cols>
  <sheetData>
    <row r="1" spans="1:11" ht="30.75" outlineLevel="2" thickTop="1" x14ac:dyDescent="0.25">
      <c r="A1" s="16" t="s">
        <v>50</v>
      </c>
      <c r="B1" s="17" t="s">
        <v>51</v>
      </c>
      <c r="C1" s="18" t="s">
        <v>52</v>
      </c>
      <c r="D1" s="30" t="s">
        <v>53</v>
      </c>
      <c r="E1" s="30" t="s">
        <v>39</v>
      </c>
      <c r="F1" s="30" t="s">
        <v>54</v>
      </c>
      <c r="G1" s="30" t="s">
        <v>55</v>
      </c>
      <c r="H1" s="30" t="s">
        <v>56</v>
      </c>
      <c r="I1" s="30" t="s">
        <v>57</v>
      </c>
      <c r="J1" s="30" t="s">
        <v>58</v>
      </c>
      <c r="K1" s="31" t="s">
        <v>59</v>
      </c>
    </row>
    <row r="2" spans="1:11" outlineLevel="3" x14ac:dyDescent="0.25">
      <c r="A2" s="20" t="s">
        <v>60</v>
      </c>
      <c r="B2" s="21">
        <v>37988</v>
      </c>
      <c r="C2" s="22">
        <v>37990</v>
      </c>
      <c r="D2" s="6">
        <v>102</v>
      </c>
      <c r="E2" s="6" t="str">
        <f>LOOKUP(D2,Товары!$A$2:$A$10,Товары!$B$2:$B$10)</f>
        <v>Компьютер Р5-2500</v>
      </c>
      <c r="F2" s="6">
        <v>2001</v>
      </c>
      <c r="G2" s="6" t="str">
        <f>LOOKUP(F2,Клиенты!$B$2:$B$10,Клиенты!$A$2:$A$10)</f>
        <v>Старт ОАО</v>
      </c>
      <c r="H2" s="6">
        <v>10</v>
      </c>
      <c r="I2" s="6">
        <f>IF(H2="","",H2*LOOKUP(D2,Товары!$A$2:$A$10,Товары!$C$2:$C$10))</f>
        <v>3500</v>
      </c>
      <c r="J2" s="6">
        <f>I2*LOOKUP(F2,Клиенты!$B$2:$B$10,Клиенты!$F$2:$F$10)</f>
        <v>175</v>
      </c>
      <c r="K2" s="19">
        <f t="shared" ref="K2:K12" si="0">I2-J2</f>
        <v>3325</v>
      </c>
    </row>
    <row r="3" spans="1:11" outlineLevel="3" x14ac:dyDescent="0.25">
      <c r="A3" s="23" t="s">
        <v>60</v>
      </c>
      <c r="B3" s="24">
        <v>37989</v>
      </c>
      <c r="C3" s="25">
        <v>38021</v>
      </c>
      <c r="D3" s="3">
        <v>202</v>
      </c>
      <c r="E3" s="3" t="str">
        <f>LOOKUP(D3,Товары!$A$2:$A$10,Товары!$B$2:$B$10)</f>
        <v>Принтер лазерный ПХ</v>
      </c>
      <c r="F3" s="3">
        <v>2002</v>
      </c>
      <c r="G3" s="3" t="str">
        <f>LOOKUP(F3,Клиенты!$B$2:$B$10,Клиенты!$A$2:$A$10)</f>
        <v>Монитор ЗАО</v>
      </c>
      <c r="H3" s="3">
        <v>20</v>
      </c>
      <c r="I3" s="3">
        <f>IF(H3="","",H3*LOOKUP(D3,Товары!$A$2:$A$10,Товары!$C$2:$C$10))</f>
        <v>8400</v>
      </c>
      <c r="J3" s="3">
        <f>I3*LOOKUP(F3,Клиенты!$B$2:$B$10,Клиенты!$F$2:$F$10)</f>
        <v>420</v>
      </c>
      <c r="K3" s="15">
        <f t="shared" si="0"/>
        <v>7980</v>
      </c>
    </row>
    <row r="4" spans="1:11" outlineLevel="3" x14ac:dyDescent="0.25">
      <c r="A4" s="20" t="s">
        <v>60</v>
      </c>
      <c r="B4" s="21">
        <v>37990</v>
      </c>
      <c r="C4" s="22">
        <v>38050</v>
      </c>
      <c r="D4" s="6">
        <v>101</v>
      </c>
      <c r="E4" s="6" t="str">
        <f>LOOKUP(D4,Товары!$A$2:$A$10,Товары!$B$2:$B$10)</f>
        <v>Компьютер Р5-1800</v>
      </c>
      <c r="F4" s="6">
        <v>2201</v>
      </c>
      <c r="G4" s="6" t="str">
        <f>LOOKUP(F4,Клиенты!$B$2:$B$10,Клиенты!$A$2:$A$10)</f>
        <v>Память ООО</v>
      </c>
      <c r="H4" s="6">
        <v>15</v>
      </c>
      <c r="I4" s="6">
        <f>IF(H4="","",H4*LOOKUP(D4,Товары!$A$2:$A$10,Товары!$C$2:$C$10))</f>
        <v>3750</v>
      </c>
      <c r="J4" s="6">
        <f>I4*LOOKUP(F4,Клиенты!$B$2:$B$10,Клиенты!$F$2:$F$10)</f>
        <v>75</v>
      </c>
      <c r="K4" s="19">
        <f t="shared" si="0"/>
        <v>3675</v>
      </c>
    </row>
    <row r="5" spans="1:11" outlineLevel="3" x14ac:dyDescent="0.25">
      <c r="A5" s="23" t="s">
        <v>60</v>
      </c>
      <c r="B5" s="24">
        <v>37992</v>
      </c>
      <c r="C5" s="25">
        <v>38081</v>
      </c>
      <c r="D5" s="3">
        <v>201</v>
      </c>
      <c r="E5" s="3" t="str">
        <f>LOOKUP(D5,Товары!$A$2:$A$10,Товары!$B$2:$B$10)</f>
        <v>Принтер лазерный ОХ</v>
      </c>
      <c r="F5" s="3">
        <v>3201</v>
      </c>
      <c r="G5" s="3" t="str">
        <f>LOOKUP(F5,Клиенты!$B$2:$B$10,Клиенты!$A$2:$A$10)</f>
        <v>Корпус ООО</v>
      </c>
      <c r="H5" s="3">
        <v>30</v>
      </c>
      <c r="I5" s="3">
        <f>IF(H5="","",H5*LOOKUP(D5,Товары!$A$2:$A$10,Товары!$C$2:$C$10))</f>
        <v>27000</v>
      </c>
      <c r="J5" s="3">
        <f>I5*LOOKUP(F5,Клиенты!$B$2:$B$10,Клиенты!$F$2:$F$10)</f>
        <v>0</v>
      </c>
      <c r="K5" s="15">
        <f t="shared" si="0"/>
        <v>27000</v>
      </c>
    </row>
    <row r="6" spans="1:11" outlineLevel="2" x14ac:dyDescent="0.25">
      <c r="A6" s="20" t="s">
        <v>61</v>
      </c>
      <c r="B6" s="21">
        <v>38018</v>
      </c>
      <c r="C6" s="22">
        <v>38111</v>
      </c>
      <c r="D6" s="6">
        <v>103</v>
      </c>
      <c r="E6" s="6" t="str">
        <f>LOOKUP(D6,Товары!$A$2:$A$10,Товары!$B$2:$B$10)</f>
        <v>Компьютер Р4-1700</v>
      </c>
      <c r="F6" s="6">
        <v>2301</v>
      </c>
      <c r="G6" s="6" t="str">
        <f>LOOKUP(F6,Клиенты!$B$2:$B$10,Клиенты!$A$2:$A$10)</f>
        <v>Компакт ОАО</v>
      </c>
      <c r="H6" s="6">
        <v>10</v>
      </c>
      <c r="I6" s="6">
        <f>IF(H6="","",H6*LOOKUP(D6,Товары!$A$2:$A$10,Товары!$C$2:$C$10))</f>
        <v>2200</v>
      </c>
      <c r="J6" s="6">
        <f>I6*LOOKUP(F6,Клиенты!$B$2:$B$10,Клиенты!$F$2:$F$10)</f>
        <v>0</v>
      </c>
      <c r="K6" s="19">
        <f t="shared" si="0"/>
        <v>2200</v>
      </c>
    </row>
    <row r="7" spans="1:11" outlineLevel="2" x14ac:dyDescent="0.25">
      <c r="A7" s="23" t="s">
        <v>61</v>
      </c>
      <c r="B7" s="24">
        <v>38019</v>
      </c>
      <c r="C7" s="25">
        <v>38142</v>
      </c>
      <c r="D7" s="3">
        <v>301</v>
      </c>
      <c r="E7" s="3" t="str">
        <f>LOOKUP(D7,Товары!$A$2:$A$10,Товары!$B$2:$B$10)</f>
        <v>Монитор 15"</v>
      </c>
      <c r="F7" s="3">
        <v>3301</v>
      </c>
      <c r="G7" s="3" t="str">
        <f>LOOKUP(F7,Клиенты!$B$2:$B$10,Клиенты!$A$2:$A$10)</f>
        <v>Финиш ЗАО</v>
      </c>
      <c r="H7" s="3">
        <v>30</v>
      </c>
      <c r="I7" s="3">
        <f>IF(H7="","",H7*LOOKUP(D7,Товары!$A$2:$A$10,Товары!$C$2:$C$10))</f>
        <v>6600</v>
      </c>
      <c r="J7" s="3">
        <f>I7*LOOKUP(F7,Клиенты!$B$2:$B$10,Клиенты!$F$2:$F$10)</f>
        <v>330</v>
      </c>
      <c r="K7" s="15">
        <f t="shared" si="0"/>
        <v>6270</v>
      </c>
    </row>
    <row r="8" spans="1:11" outlineLevel="2" x14ac:dyDescent="0.25">
      <c r="A8" s="20" t="s">
        <v>61</v>
      </c>
      <c r="B8" s="21">
        <v>38019</v>
      </c>
      <c r="C8" s="22">
        <v>38172</v>
      </c>
      <c r="D8" s="6">
        <v>203</v>
      </c>
      <c r="E8" s="6" t="str">
        <f>LOOKUP(D8,Товары!$A$2:$A$10,Товары!$B$2:$B$10)</f>
        <v>Принтер струйный Ц</v>
      </c>
      <c r="F8" s="6">
        <v>3201</v>
      </c>
      <c r="G8" s="6" t="str">
        <f>LOOKUP(F8,Клиенты!$B$2:$B$10,Клиенты!$A$2:$A$10)</f>
        <v>Корпус ООО</v>
      </c>
      <c r="H8" s="6">
        <v>20</v>
      </c>
      <c r="I8" s="6">
        <f>IF(H8="","",H8*LOOKUP(D8,Товары!$A$2:$A$10,Товары!$C$2:$C$10))</f>
        <v>5000</v>
      </c>
      <c r="J8" s="6">
        <f>I8*LOOKUP(F8,Клиенты!$B$2:$B$10,Клиенты!$F$2:$F$10)</f>
        <v>0</v>
      </c>
      <c r="K8" s="19">
        <f t="shared" si="0"/>
        <v>5000</v>
      </c>
    </row>
    <row r="9" spans="1:11" outlineLevel="1" x14ac:dyDescent="0.25">
      <c r="A9" s="23" t="s">
        <v>62</v>
      </c>
      <c r="B9" s="24">
        <v>38048</v>
      </c>
      <c r="C9" s="25">
        <v>38203</v>
      </c>
      <c r="D9" s="3">
        <v>302</v>
      </c>
      <c r="E9" s="3" t="str">
        <f>LOOKUP(D9,Товары!$A$2:$A$10,Товары!$B$2:$B$10)</f>
        <v>Монитор 17"</v>
      </c>
      <c r="F9" s="3">
        <v>2401</v>
      </c>
      <c r="G9" s="3" t="str">
        <f>LOOKUP(F9,Клиенты!$B$2:$B$10,Клиенты!$A$2:$A$10)</f>
        <v>Байт ЗАО</v>
      </c>
      <c r="H9" s="3">
        <v>10</v>
      </c>
      <c r="I9" s="3">
        <f>IF(H9="","",H9*LOOKUP(D9,Товары!$A$2:$A$10,Товары!$C$2:$C$10))</f>
        <v>3370</v>
      </c>
      <c r="J9" s="3">
        <f>I9*LOOKUP(F9,Клиенты!$B$2:$B$10,Клиенты!$F$2:$F$10)</f>
        <v>0</v>
      </c>
      <c r="K9" s="15">
        <f t="shared" si="0"/>
        <v>3370</v>
      </c>
    </row>
    <row r="10" spans="1:11" outlineLevel="1" x14ac:dyDescent="0.25">
      <c r="A10" s="20" t="s">
        <v>62</v>
      </c>
      <c r="B10" s="21">
        <v>38048</v>
      </c>
      <c r="C10" s="22">
        <v>38234</v>
      </c>
      <c r="D10" s="6">
        <v>303</v>
      </c>
      <c r="E10" s="6" t="str">
        <f>LOOKUP(D10,Товары!$A$2:$A$10,Товары!$B$2:$B$10)</f>
        <v>Монитор 19"</v>
      </c>
      <c r="F10" s="6">
        <v>3301</v>
      </c>
      <c r="G10" s="6" t="str">
        <f>LOOKUP(F10,Клиенты!$B$2:$B$10,Клиенты!$A$2:$A$10)</f>
        <v>Финиш ЗАО</v>
      </c>
      <c r="H10" s="6">
        <v>10</v>
      </c>
      <c r="I10" s="6">
        <f>IF(H10="","",H10*LOOKUP(D10,Товары!$A$2:$A$10,Товары!$C$2:$C$10))</f>
        <v>5180</v>
      </c>
      <c r="J10" s="6">
        <f>I10*LOOKUP(F10,Клиенты!$B$2:$B$10,Клиенты!$F$2:$F$10)</f>
        <v>259</v>
      </c>
      <c r="K10" s="19">
        <f t="shared" si="0"/>
        <v>4921</v>
      </c>
    </row>
    <row r="11" spans="1:11" outlineLevel="1" x14ac:dyDescent="0.25">
      <c r="A11" s="23" t="s">
        <v>62</v>
      </c>
      <c r="B11" s="24">
        <v>38052</v>
      </c>
      <c r="C11" s="25">
        <v>38264</v>
      </c>
      <c r="D11" s="3">
        <v>102</v>
      </c>
      <c r="E11" s="3" t="str">
        <f>LOOKUP(D11,Товары!$A$2:$A$10,Товары!$B$2:$B$10)</f>
        <v>Компьютер Р5-2500</v>
      </c>
      <c r="F11" s="3">
        <v>3301</v>
      </c>
      <c r="G11" s="3" t="str">
        <f>LOOKUP(F11,Клиенты!$B$2:$B$10,Клиенты!$A$2:$A$10)</f>
        <v>Финиш ЗАО</v>
      </c>
      <c r="H11" s="3">
        <v>20</v>
      </c>
      <c r="I11" s="3">
        <f>IF(H11="","",H11*LOOKUP(D11,Товары!$A$2:$A$10,Товары!$C$2:$C$10))</f>
        <v>7000</v>
      </c>
      <c r="J11" s="3">
        <f>I11*LOOKUP(F11,Клиенты!$B$2:$B$10,Клиенты!$F$2:$F$10)</f>
        <v>350</v>
      </c>
      <c r="K11" s="15">
        <f t="shared" si="0"/>
        <v>6650</v>
      </c>
    </row>
    <row r="12" spans="1:11" ht="15.75" outlineLevel="1" thickBot="1" x14ac:dyDescent="0.3">
      <c r="A12" s="27" t="s">
        <v>62</v>
      </c>
      <c r="B12" s="28">
        <v>38055</v>
      </c>
      <c r="C12" s="29">
        <v>38295</v>
      </c>
      <c r="D12" s="9">
        <v>103</v>
      </c>
      <c r="E12" s="9" t="str">
        <f>LOOKUP(D12,Товары!$A$2:$A$10,Товары!$B$2:$B$10)</f>
        <v>Компьютер Р4-1700</v>
      </c>
      <c r="F12" s="9">
        <v>3001</v>
      </c>
      <c r="G12" s="9" t="str">
        <f>LOOKUP(F12,Клиенты!$B$2:$B$10,Клиенты!$A$2:$A$10)</f>
        <v>Диск ООО</v>
      </c>
      <c r="H12" s="9">
        <v>10</v>
      </c>
      <c r="I12" s="9">
        <f>IF(H12="","",H12*LOOKUP(D12,Товары!$A$2:$A$10,Товары!$C$2:$C$10))</f>
        <v>2200</v>
      </c>
      <c r="J12" s="9">
        <f>I12*LOOKUP(F12,Клиенты!$B$2:$B$10,Клиенты!$F$2:$F$10)</f>
        <v>44</v>
      </c>
      <c r="K12" s="26">
        <f t="shared" si="0"/>
        <v>2156</v>
      </c>
    </row>
    <row r="13" spans="1:11" ht="15.75" thickTop="1" x14ac:dyDescent="0.25"/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>
      <selection activeCell="B16" sqref="B16"/>
    </sheetView>
  </sheetViews>
  <sheetFormatPr defaultRowHeight="15" x14ac:dyDescent="0.25"/>
  <cols>
    <col min="1" max="1" width="20.5703125" customWidth="1"/>
    <col min="2" max="2" width="21.85546875" style="32" customWidth="1"/>
    <col min="3" max="3" width="9" customWidth="1"/>
    <col min="4" max="4" width="20.28515625" style="42" customWidth="1"/>
    <col min="6" max="6" width="10.85546875" customWidth="1"/>
  </cols>
  <sheetData>
    <row r="1" spans="1:7" x14ac:dyDescent="0.25">
      <c r="A1" s="54" t="s">
        <v>63</v>
      </c>
      <c r="B1" s="55"/>
      <c r="C1" s="56"/>
      <c r="D1" s="38"/>
    </row>
    <row r="2" spans="1:7" x14ac:dyDescent="0.25">
      <c r="A2" s="33" t="s">
        <v>52</v>
      </c>
      <c r="B2" s="35">
        <v>38234</v>
      </c>
      <c r="C2" s="33" t="s">
        <v>51</v>
      </c>
      <c r="D2" s="39">
        <f>LOOKUP(Бланк!B2,Заказы!$C$2:$C$10,Заказы!$B$2:$B$10)</f>
        <v>38048</v>
      </c>
    </row>
    <row r="3" spans="1:7" x14ac:dyDescent="0.25">
      <c r="A3" s="34"/>
      <c r="B3" s="36"/>
      <c r="C3" s="34"/>
      <c r="D3" s="40"/>
    </row>
    <row r="4" spans="1:7" x14ac:dyDescent="0.25">
      <c r="A4" s="33" t="s">
        <v>0</v>
      </c>
      <c r="B4" s="37" t="str">
        <f>LOOKUP(Бланк!B2,Заказы!$C$2:$C$10,Заказы!$G$2:$G$10)</f>
        <v>Финиш ЗАО</v>
      </c>
      <c r="C4" s="33" t="s">
        <v>58</v>
      </c>
      <c r="D4" s="41">
        <f>LOOKUP(Бланк!B2,Заказы!$C$2:$C$10,Заказы!$J$2:$J$10)</f>
        <v>259</v>
      </c>
    </row>
    <row r="5" spans="1:7" x14ac:dyDescent="0.25">
      <c r="A5" s="34"/>
      <c r="B5" s="36"/>
      <c r="C5" s="34"/>
      <c r="D5" s="40"/>
    </row>
    <row r="6" spans="1:7" x14ac:dyDescent="0.25">
      <c r="A6" s="33" t="s">
        <v>64</v>
      </c>
      <c r="B6" s="35" t="str">
        <f>LOOKUP(Бланк!B2,Заказы!$C$2:$C$10,Заказы!$E$2:$E$10)</f>
        <v>Монитор 19"</v>
      </c>
      <c r="C6" s="33" t="s">
        <v>68</v>
      </c>
      <c r="D6" s="41">
        <f>LOOKUP(Бланк!B2,Заказы!$C$2:$C$10,Заказы!$I$2:$I$10)/LOOKUP(Бланк!B2,Заказы!$C$2:$C$10,Заказы!$H$2:$H$10)</f>
        <v>518</v>
      </c>
    </row>
    <row r="7" spans="1:7" x14ac:dyDescent="0.25">
      <c r="A7" s="34"/>
      <c r="B7" s="36"/>
      <c r="C7" s="34"/>
      <c r="D7" s="40"/>
    </row>
    <row r="8" spans="1:7" x14ac:dyDescent="0.25">
      <c r="A8" s="33" t="s">
        <v>65</v>
      </c>
      <c r="B8" s="35">
        <f>LOOKUP(Бланк!B2,Заказы!$C$2:$C$10,Заказы!$H$2:$H$10)</f>
        <v>10</v>
      </c>
      <c r="C8" s="33" t="s">
        <v>69</v>
      </c>
      <c r="D8" s="41">
        <f>B8*D6-D4</f>
        <v>4921</v>
      </c>
    </row>
    <row r="9" spans="1:7" x14ac:dyDescent="0.25">
      <c r="A9" s="34"/>
      <c r="B9" s="36"/>
      <c r="C9" s="34"/>
      <c r="D9" s="40"/>
    </row>
    <row r="10" spans="1:7" x14ac:dyDescent="0.25">
      <c r="A10" s="33" t="s">
        <v>66</v>
      </c>
      <c r="B10" s="35"/>
      <c r="C10" s="33" t="s">
        <v>4</v>
      </c>
      <c r="D10" s="41" t="str">
        <f>LOOKUP(2,1/($B$4=Клиенты!$A$2:$A$10),Клиенты!$E$2:$E$10)</f>
        <v>235-1756</v>
      </c>
    </row>
    <row r="11" spans="1:7" x14ac:dyDescent="0.25">
      <c r="A11" s="34"/>
      <c r="B11" s="36"/>
      <c r="C11" s="34"/>
      <c r="D11" s="40"/>
      <c r="F11" s="14" t="s">
        <v>71</v>
      </c>
      <c r="G11" s="14" t="s">
        <v>72</v>
      </c>
    </row>
    <row r="12" spans="1:7" x14ac:dyDescent="0.25">
      <c r="A12" s="33" t="s">
        <v>67</v>
      </c>
      <c r="B12" s="35"/>
      <c r="C12" s="33" t="s">
        <v>70</v>
      </c>
      <c r="D12" s="41"/>
    </row>
  </sheetData>
  <mergeCells count="1">
    <mergeCell ref="A1:C1"/>
  </mergeCells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81E7-018E-4CBE-9193-A6ACDAEAC611}">
  <dimension ref="A1:K12"/>
  <sheetViews>
    <sheetView workbookViewId="0">
      <selection activeCell="N11" sqref="N11"/>
    </sheetView>
  </sheetViews>
  <sheetFormatPr defaultRowHeight="15" x14ac:dyDescent="0.25"/>
  <cols>
    <col min="1" max="1" width="14.140625" customWidth="1"/>
    <col min="2" max="2" width="12.5703125" customWidth="1"/>
    <col min="3" max="3" width="10.5703125" customWidth="1"/>
    <col min="4" max="4" width="11.42578125" customWidth="1"/>
    <col min="5" max="5" width="11.140625" customWidth="1"/>
    <col min="6" max="6" width="9.140625" customWidth="1"/>
    <col min="7" max="7" width="11.5703125" customWidth="1"/>
    <col min="8" max="8" width="18.140625" customWidth="1"/>
    <col min="9" max="9" width="9.140625" customWidth="1"/>
    <col min="10" max="10" width="11.140625" customWidth="1"/>
  </cols>
  <sheetData>
    <row r="1" spans="1:11" x14ac:dyDescent="0.25">
      <c r="A1" s="57" t="s">
        <v>73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A2" s="58" t="s">
        <v>74</v>
      </c>
      <c r="B2" s="58"/>
      <c r="C2" s="58"/>
      <c r="D2" s="58"/>
      <c r="E2" s="58"/>
      <c r="F2" s="58"/>
      <c r="G2" s="58"/>
      <c r="H2" s="59" t="s">
        <v>75</v>
      </c>
      <c r="I2" s="59"/>
      <c r="J2" s="59"/>
      <c r="K2" s="44"/>
    </row>
    <row r="3" spans="1:11" x14ac:dyDescent="0.25">
      <c r="A3" s="46" t="s">
        <v>76</v>
      </c>
      <c r="B3" s="46" t="s">
        <v>77</v>
      </c>
      <c r="C3" s="46" t="s">
        <v>50</v>
      </c>
      <c r="D3" s="46" t="s">
        <v>78</v>
      </c>
      <c r="E3" s="46" t="s">
        <v>79</v>
      </c>
      <c r="F3" s="46" t="s">
        <v>80</v>
      </c>
      <c r="G3" s="46" t="s">
        <v>81</v>
      </c>
      <c r="H3" s="46" t="s">
        <v>82</v>
      </c>
      <c r="I3" s="46" t="s">
        <v>83</v>
      </c>
      <c r="J3" s="46" t="s">
        <v>84</v>
      </c>
      <c r="K3" s="48" t="s">
        <v>85</v>
      </c>
    </row>
    <row r="4" spans="1:11" x14ac:dyDescent="0.25">
      <c r="A4" s="43" t="s">
        <v>88</v>
      </c>
      <c r="B4" s="45">
        <v>6</v>
      </c>
      <c r="C4" s="43" t="s">
        <v>91</v>
      </c>
      <c r="D4" s="45">
        <v>250000</v>
      </c>
      <c r="E4" s="43">
        <f t="shared" ref="E4:E12" si="0">10000*B4</f>
        <v>60000</v>
      </c>
      <c r="F4" s="43">
        <f t="shared" ref="F4:F12" si="1">D4*0.2</f>
        <v>50000</v>
      </c>
      <c r="G4" s="43">
        <f t="shared" ref="G4:G12" si="2">SUM(D4:F4)</f>
        <v>360000</v>
      </c>
      <c r="H4" s="43">
        <f t="shared" ref="H4:H12" si="3">G4*0.12</f>
        <v>43200</v>
      </c>
      <c r="I4" s="43">
        <f t="shared" ref="I4:I12" si="4">G4*0.08</f>
        <v>28800</v>
      </c>
      <c r="J4" s="43">
        <f t="shared" ref="J4:J12" si="5">SUM(H4:I4)</f>
        <v>72000</v>
      </c>
      <c r="K4" s="43">
        <f t="shared" ref="K4:K12" si="6">G4-J4</f>
        <v>288000</v>
      </c>
    </row>
    <row r="5" spans="1:11" x14ac:dyDescent="0.25">
      <c r="A5" s="43" t="s">
        <v>88</v>
      </c>
      <c r="B5" s="45">
        <v>6</v>
      </c>
      <c r="C5" s="43" t="s">
        <v>92</v>
      </c>
      <c r="D5" s="45">
        <v>250000</v>
      </c>
      <c r="E5" s="43">
        <f t="shared" si="0"/>
        <v>60000</v>
      </c>
      <c r="F5" s="43">
        <f t="shared" si="1"/>
        <v>50000</v>
      </c>
      <c r="G5" s="43">
        <f t="shared" si="2"/>
        <v>360000</v>
      </c>
      <c r="H5" s="43">
        <f t="shared" si="3"/>
        <v>43200</v>
      </c>
      <c r="I5" s="43">
        <f t="shared" si="4"/>
        <v>28800</v>
      </c>
      <c r="J5" s="43">
        <f t="shared" si="5"/>
        <v>72000</v>
      </c>
      <c r="K5" s="43">
        <f t="shared" si="6"/>
        <v>288000</v>
      </c>
    </row>
    <row r="6" spans="1:11" x14ac:dyDescent="0.25">
      <c r="A6" s="43" t="s">
        <v>86</v>
      </c>
      <c r="B6" s="45">
        <v>10</v>
      </c>
      <c r="C6" s="43" t="s">
        <v>90</v>
      </c>
      <c r="D6" s="45">
        <v>250000</v>
      </c>
      <c r="E6" s="43">
        <f t="shared" si="0"/>
        <v>100000</v>
      </c>
      <c r="F6" s="43">
        <f t="shared" si="1"/>
        <v>50000</v>
      </c>
      <c r="G6" s="43">
        <f t="shared" si="2"/>
        <v>400000</v>
      </c>
      <c r="H6" s="43">
        <f t="shared" si="3"/>
        <v>48000</v>
      </c>
      <c r="I6" s="43">
        <f t="shared" si="4"/>
        <v>32000</v>
      </c>
      <c r="J6" s="43">
        <f t="shared" si="5"/>
        <v>80000</v>
      </c>
      <c r="K6" s="43">
        <f t="shared" si="6"/>
        <v>320000</v>
      </c>
    </row>
    <row r="7" spans="1:11" x14ac:dyDescent="0.25">
      <c r="A7" s="43" t="s">
        <v>86</v>
      </c>
      <c r="B7" s="45">
        <v>10</v>
      </c>
      <c r="C7" s="43" t="s">
        <v>91</v>
      </c>
      <c r="D7" s="45">
        <v>300000</v>
      </c>
      <c r="E7" s="43">
        <f t="shared" si="0"/>
        <v>100000</v>
      </c>
      <c r="F7" s="43">
        <f t="shared" si="1"/>
        <v>60000</v>
      </c>
      <c r="G7" s="43">
        <f t="shared" si="2"/>
        <v>460000</v>
      </c>
      <c r="H7" s="43">
        <f t="shared" si="3"/>
        <v>55200</v>
      </c>
      <c r="I7" s="43">
        <f t="shared" si="4"/>
        <v>36800</v>
      </c>
      <c r="J7" s="43">
        <f t="shared" si="5"/>
        <v>92000</v>
      </c>
      <c r="K7" s="43">
        <f t="shared" si="6"/>
        <v>368000</v>
      </c>
    </row>
    <row r="8" spans="1:11" x14ac:dyDescent="0.25">
      <c r="A8" s="43" t="s">
        <v>86</v>
      </c>
      <c r="B8" s="45">
        <v>10</v>
      </c>
      <c r="C8" s="43" t="s">
        <v>92</v>
      </c>
      <c r="D8" s="45">
        <v>180000</v>
      </c>
      <c r="E8" s="43">
        <f t="shared" si="0"/>
        <v>100000</v>
      </c>
      <c r="F8" s="43">
        <f t="shared" si="1"/>
        <v>36000</v>
      </c>
      <c r="G8" s="43">
        <f t="shared" si="2"/>
        <v>316000</v>
      </c>
      <c r="H8" s="43">
        <f t="shared" si="3"/>
        <v>37920</v>
      </c>
      <c r="I8" s="43">
        <f t="shared" si="4"/>
        <v>25280</v>
      </c>
      <c r="J8" s="43">
        <f t="shared" si="5"/>
        <v>63200</v>
      </c>
      <c r="K8" s="43">
        <f t="shared" si="6"/>
        <v>252800</v>
      </c>
    </row>
    <row r="9" spans="1:11" x14ac:dyDescent="0.25">
      <c r="A9" s="43" t="s">
        <v>87</v>
      </c>
      <c r="B9" s="45">
        <v>5</v>
      </c>
      <c r="C9" s="43" t="s">
        <v>91</v>
      </c>
      <c r="D9" s="45">
        <v>300000</v>
      </c>
      <c r="E9" s="43">
        <f t="shared" si="0"/>
        <v>50000</v>
      </c>
      <c r="F9" s="43">
        <f t="shared" si="1"/>
        <v>60000</v>
      </c>
      <c r="G9" s="43">
        <f t="shared" si="2"/>
        <v>410000</v>
      </c>
      <c r="H9" s="43">
        <f t="shared" si="3"/>
        <v>49200</v>
      </c>
      <c r="I9" s="43">
        <f t="shared" si="4"/>
        <v>32800</v>
      </c>
      <c r="J9" s="43">
        <f t="shared" si="5"/>
        <v>82000</v>
      </c>
      <c r="K9" s="43">
        <f t="shared" si="6"/>
        <v>328000</v>
      </c>
    </row>
    <row r="10" spans="1:11" x14ac:dyDescent="0.25">
      <c r="A10" s="43" t="s">
        <v>89</v>
      </c>
      <c r="B10" s="45">
        <v>4</v>
      </c>
      <c r="C10" s="43" t="s">
        <v>91</v>
      </c>
      <c r="D10" s="45">
        <v>150000</v>
      </c>
      <c r="E10" s="43">
        <f t="shared" si="0"/>
        <v>40000</v>
      </c>
      <c r="F10" s="43">
        <f t="shared" si="1"/>
        <v>30000</v>
      </c>
      <c r="G10" s="43">
        <f t="shared" si="2"/>
        <v>220000</v>
      </c>
      <c r="H10" s="43">
        <f t="shared" si="3"/>
        <v>26400</v>
      </c>
      <c r="I10" s="43">
        <f t="shared" si="4"/>
        <v>17600</v>
      </c>
      <c r="J10" s="43">
        <f t="shared" si="5"/>
        <v>44000</v>
      </c>
      <c r="K10" s="43">
        <f t="shared" si="6"/>
        <v>176000</v>
      </c>
    </row>
    <row r="11" spans="1:11" x14ac:dyDescent="0.25">
      <c r="A11" s="43" t="s">
        <v>89</v>
      </c>
      <c r="B11" s="45">
        <v>4</v>
      </c>
      <c r="C11" s="43" t="s">
        <v>92</v>
      </c>
      <c r="D11" s="45">
        <v>250000</v>
      </c>
      <c r="E11" s="43">
        <f t="shared" si="0"/>
        <v>40000</v>
      </c>
      <c r="F11" s="43">
        <f t="shared" si="1"/>
        <v>50000</v>
      </c>
      <c r="G11" s="43">
        <f t="shared" si="2"/>
        <v>340000</v>
      </c>
      <c r="H11" s="43">
        <f t="shared" si="3"/>
        <v>40800</v>
      </c>
      <c r="I11" s="43">
        <f t="shared" si="4"/>
        <v>27200</v>
      </c>
      <c r="J11" s="43">
        <f t="shared" si="5"/>
        <v>68000</v>
      </c>
      <c r="K11" s="43">
        <f t="shared" si="6"/>
        <v>272000</v>
      </c>
    </row>
    <row r="12" spans="1:11" x14ac:dyDescent="0.25">
      <c r="A12" s="43" t="s">
        <v>89</v>
      </c>
      <c r="B12" s="45">
        <v>4</v>
      </c>
      <c r="C12" s="43" t="s">
        <v>93</v>
      </c>
      <c r="D12" s="45">
        <v>300000</v>
      </c>
      <c r="E12" s="43">
        <f t="shared" si="0"/>
        <v>40000</v>
      </c>
      <c r="F12" s="43">
        <f t="shared" si="1"/>
        <v>60000</v>
      </c>
      <c r="G12" s="43">
        <f t="shared" si="2"/>
        <v>400000</v>
      </c>
      <c r="H12" s="43">
        <f t="shared" si="3"/>
        <v>48000</v>
      </c>
      <c r="I12" s="43">
        <f t="shared" si="4"/>
        <v>32000</v>
      </c>
      <c r="J12" s="43">
        <f t="shared" si="5"/>
        <v>80000</v>
      </c>
      <c r="K12" s="43">
        <f t="shared" si="6"/>
        <v>320000</v>
      </c>
    </row>
  </sheetData>
  <sortState ref="A4:K12">
    <sortCondition ref="A4:A12"/>
  </sortState>
  <mergeCells count="3">
    <mergeCell ref="A1:K1"/>
    <mergeCell ref="A2:G2"/>
    <mergeCell ref="H2:J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8869-C0D0-4CCD-94FF-2120350DEB02}">
  <dimension ref="A1:K17"/>
  <sheetViews>
    <sheetView workbookViewId="0">
      <selection activeCell="M7" sqref="M7"/>
    </sheetView>
  </sheetViews>
  <sheetFormatPr defaultRowHeight="15" outlineLevelRow="2" x14ac:dyDescent="0.25"/>
  <cols>
    <col min="1" max="1" width="13.42578125" customWidth="1"/>
    <col min="2" max="2" width="12.7109375" customWidth="1"/>
    <col min="3" max="3" width="18.140625" customWidth="1"/>
    <col min="4" max="4" width="10.7109375" customWidth="1"/>
    <col min="7" max="7" width="11.42578125" customWidth="1"/>
    <col min="8" max="8" width="18.85546875" customWidth="1"/>
    <col min="10" max="10" width="12" customWidth="1"/>
  </cols>
  <sheetData>
    <row r="1" spans="1:11" x14ac:dyDescent="0.25">
      <c r="A1" s="57" t="s">
        <v>73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A2" s="58" t="s">
        <v>74</v>
      </c>
      <c r="B2" s="58"/>
      <c r="C2" s="58"/>
      <c r="D2" s="58"/>
      <c r="E2" s="58"/>
      <c r="F2" s="58"/>
      <c r="G2" s="58"/>
      <c r="H2" s="59" t="s">
        <v>75</v>
      </c>
      <c r="I2" s="59"/>
      <c r="J2" s="59"/>
      <c r="K2" s="44"/>
    </row>
    <row r="3" spans="1:11" x14ac:dyDescent="0.25">
      <c r="A3" s="46" t="s">
        <v>76</v>
      </c>
      <c r="B3" s="46" t="s">
        <v>77</v>
      </c>
      <c r="C3" s="46" t="s">
        <v>50</v>
      </c>
      <c r="D3" s="46" t="s">
        <v>78</v>
      </c>
      <c r="E3" s="46" t="s">
        <v>79</v>
      </c>
      <c r="F3" s="46" t="s">
        <v>80</v>
      </c>
      <c r="G3" s="46" t="s">
        <v>81</v>
      </c>
      <c r="H3" s="46" t="s">
        <v>82</v>
      </c>
      <c r="I3" s="46" t="s">
        <v>83</v>
      </c>
      <c r="J3" s="46" t="s">
        <v>84</v>
      </c>
      <c r="K3" s="48" t="s">
        <v>85</v>
      </c>
    </row>
    <row r="4" spans="1:11" outlineLevel="2" x14ac:dyDescent="0.25">
      <c r="A4" s="43" t="s">
        <v>86</v>
      </c>
      <c r="B4" s="45">
        <v>10</v>
      </c>
      <c r="C4" s="43" t="s">
        <v>90</v>
      </c>
      <c r="D4" s="45">
        <v>250000</v>
      </c>
      <c r="E4" s="43">
        <f>10000*B4</f>
        <v>100000</v>
      </c>
      <c r="F4" s="43">
        <f>D4*0.2</f>
        <v>50000</v>
      </c>
      <c r="G4" s="43">
        <f>SUM(D4:F4)</f>
        <v>400000</v>
      </c>
      <c r="H4" s="43">
        <f>G4*0.12</f>
        <v>48000</v>
      </c>
      <c r="I4" s="43">
        <f>G4*0.08</f>
        <v>32000</v>
      </c>
      <c r="J4" s="43">
        <f>SUM(H4:I4)</f>
        <v>80000</v>
      </c>
      <c r="K4" s="43">
        <f>G4-J4</f>
        <v>320000</v>
      </c>
    </row>
    <row r="5" spans="1:11" outlineLevel="1" x14ac:dyDescent="0.25">
      <c r="A5" s="43"/>
      <c r="B5" s="45"/>
      <c r="C5" s="49" t="s">
        <v>94</v>
      </c>
      <c r="D5" s="45"/>
      <c r="E5" s="43"/>
      <c r="F5" s="43"/>
      <c r="G5" s="43">
        <f>G4</f>
        <v>400000</v>
      </c>
      <c r="H5" s="43"/>
      <c r="I5" s="43"/>
      <c r="J5" s="43">
        <f>SUBTOTAL(1,J4:J4)</f>
        <v>80000</v>
      </c>
      <c r="K5" s="43">
        <f>SUBTOTAL(1,K4:K4)</f>
        <v>320000</v>
      </c>
    </row>
    <row r="6" spans="1:11" outlineLevel="2" x14ac:dyDescent="0.25">
      <c r="A6" s="43" t="s">
        <v>88</v>
      </c>
      <c r="B6" s="45">
        <v>6</v>
      </c>
      <c r="C6" s="43" t="s">
        <v>91</v>
      </c>
      <c r="D6" s="45">
        <v>250000</v>
      </c>
      <c r="E6" s="43">
        <f>10000*B6</f>
        <v>60000</v>
      </c>
      <c r="F6" s="43">
        <f>D6*0.2</f>
        <v>50000</v>
      </c>
      <c r="G6" s="43">
        <f>SUM(D6:F6)</f>
        <v>360000</v>
      </c>
      <c r="H6" s="43">
        <f t="shared" ref="H6:H16" si="0">G6*0.12</f>
        <v>43200</v>
      </c>
      <c r="I6" s="43">
        <f t="shared" ref="I6:I16" si="1">G6*0.08</f>
        <v>28800</v>
      </c>
      <c r="J6" s="43">
        <f>SUM(H6:I6)</f>
        <v>72000</v>
      </c>
      <c r="K6" s="43">
        <f>G6-J6</f>
        <v>288000</v>
      </c>
    </row>
    <row r="7" spans="1:11" outlineLevel="2" x14ac:dyDescent="0.25">
      <c r="A7" s="43" t="s">
        <v>86</v>
      </c>
      <c r="B7" s="45">
        <v>10</v>
      </c>
      <c r="C7" s="43" t="s">
        <v>91</v>
      </c>
      <c r="D7" s="45">
        <v>300000</v>
      </c>
      <c r="E7" s="43">
        <f>10000*B7</f>
        <v>100000</v>
      </c>
      <c r="F7" s="43">
        <f>D7*0.2</f>
        <v>60000</v>
      </c>
      <c r="G7" s="43">
        <f>SUM(D7:F7)</f>
        <v>460000</v>
      </c>
      <c r="H7" s="43">
        <f t="shared" si="0"/>
        <v>55200</v>
      </c>
      <c r="I7" s="43">
        <f t="shared" si="1"/>
        <v>36800</v>
      </c>
      <c r="J7" s="43">
        <f>SUM(H7:I7)</f>
        <v>92000</v>
      </c>
      <c r="K7" s="43">
        <f>G7-J7</f>
        <v>368000</v>
      </c>
    </row>
    <row r="8" spans="1:11" outlineLevel="2" x14ac:dyDescent="0.25">
      <c r="A8" s="43" t="s">
        <v>87</v>
      </c>
      <c r="B8" s="45">
        <v>5</v>
      </c>
      <c r="C8" s="43" t="s">
        <v>91</v>
      </c>
      <c r="D8" s="45">
        <v>300000</v>
      </c>
      <c r="E8" s="43">
        <f>10000*B8</f>
        <v>50000</v>
      </c>
      <c r="F8" s="43">
        <f>D8*0.2</f>
        <v>60000</v>
      </c>
      <c r="G8" s="43">
        <f>SUM(D8:F8)</f>
        <v>410000</v>
      </c>
      <c r="H8" s="43">
        <f t="shared" si="0"/>
        <v>49200</v>
      </c>
      <c r="I8" s="43">
        <f t="shared" si="1"/>
        <v>32800</v>
      </c>
      <c r="J8" s="43">
        <f>SUM(H8:I8)</f>
        <v>82000</v>
      </c>
      <c r="K8" s="43">
        <f>G8-J8</f>
        <v>328000</v>
      </c>
    </row>
    <row r="9" spans="1:11" outlineLevel="2" x14ac:dyDescent="0.25">
      <c r="A9" s="43" t="s">
        <v>89</v>
      </c>
      <c r="B9" s="45">
        <v>4</v>
      </c>
      <c r="C9" s="43" t="s">
        <v>91</v>
      </c>
      <c r="D9" s="45">
        <v>150000</v>
      </c>
      <c r="E9" s="43">
        <f>10000*B9</f>
        <v>40000</v>
      </c>
      <c r="F9" s="43">
        <f>D9*0.2</f>
        <v>30000</v>
      </c>
      <c r="G9" s="43">
        <f>SUM(D9:F9)</f>
        <v>220000</v>
      </c>
      <c r="H9" s="43">
        <f t="shared" si="0"/>
        <v>26400</v>
      </c>
      <c r="I9" s="43">
        <f t="shared" si="1"/>
        <v>17600</v>
      </c>
      <c r="J9" s="43">
        <f>SUM(H9:I9)</f>
        <v>44000</v>
      </c>
      <c r="K9" s="43">
        <f>G9-J9</f>
        <v>176000</v>
      </c>
    </row>
    <row r="10" spans="1:11" outlineLevel="1" x14ac:dyDescent="0.25">
      <c r="A10" s="43"/>
      <c r="B10" s="45"/>
      <c r="C10" s="49" t="s">
        <v>95</v>
      </c>
      <c r="D10" s="45"/>
      <c r="E10" s="43"/>
      <c r="F10" s="43"/>
      <c r="G10" s="43">
        <f>SUM(G6:G9)</f>
        <v>1450000</v>
      </c>
      <c r="H10" s="43">
        <f t="shared" si="0"/>
        <v>174000</v>
      </c>
      <c r="I10" s="43">
        <f t="shared" si="1"/>
        <v>116000</v>
      </c>
      <c r="J10" s="43">
        <f>SUBTOTAL(1,J6:J9)</f>
        <v>72500</v>
      </c>
      <c r="K10" s="43">
        <f>SUBTOTAL(1,K6:K9)</f>
        <v>290000</v>
      </c>
    </row>
    <row r="11" spans="1:11" outlineLevel="2" x14ac:dyDescent="0.25">
      <c r="A11" s="43" t="s">
        <v>88</v>
      </c>
      <c r="B11" s="45">
        <v>6</v>
      </c>
      <c r="C11" s="43" t="s">
        <v>92</v>
      </c>
      <c r="D11" s="45">
        <v>250000</v>
      </c>
      <c r="E11" s="43">
        <f>10000*B11</f>
        <v>60000</v>
      </c>
      <c r="F11" s="43">
        <f>D11*0.2</f>
        <v>50000</v>
      </c>
      <c r="G11" s="43">
        <f>SUM(D11:F11)</f>
        <v>360000</v>
      </c>
      <c r="H11" s="43">
        <f t="shared" si="0"/>
        <v>43200</v>
      </c>
      <c r="I11" s="43">
        <f t="shared" si="1"/>
        <v>28800</v>
      </c>
      <c r="J11" s="43">
        <f>SUM(H11:I11)</f>
        <v>72000</v>
      </c>
      <c r="K11" s="43">
        <f>G11-J11</f>
        <v>288000</v>
      </c>
    </row>
    <row r="12" spans="1:11" outlineLevel="2" x14ac:dyDescent="0.25">
      <c r="A12" s="43" t="s">
        <v>86</v>
      </c>
      <c r="B12" s="45">
        <v>10</v>
      </c>
      <c r="C12" s="43" t="s">
        <v>92</v>
      </c>
      <c r="D12" s="45">
        <v>180000</v>
      </c>
      <c r="E12" s="43">
        <f>10000*B12</f>
        <v>100000</v>
      </c>
      <c r="F12" s="43">
        <f>D12*0.2</f>
        <v>36000</v>
      </c>
      <c r="G12" s="43">
        <f>SUM(D12:F12)</f>
        <v>316000</v>
      </c>
      <c r="H12" s="43">
        <f t="shared" si="0"/>
        <v>37920</v>
      </c>
      <c r="I12" s="43">
        <f t="shared" si="1"/>
        <v>25280</v>
      </c>
      <c r="J12" s="43">
        <f>SUM(H12:I12)</f>
        <v>63200</v>
      </c>
      <c r="K12" s="43">
        <f>G12-J12</f>
        <v>252800</v>
      </c>
    </row>
    <row r="13" spans="1:11" outlineLevel="2" x14ac:dyDescent="0.25">
      <c r="A13" s="43" t="s">
        <v>89</v>
      </c>
      <c r="B13" s="45">
        <v>4</v>
      </c>
      <c r="C13" s="43" t="s">
        <v>92</v>
      </c>
      <c r="D13" s="45">
        <v>250000</v>
      </c>
      <c r="E13" s="43">
        <f>10000*B13</f>
        <v>40000</v>
      </c>
      <c r="F13" s="43">
        <f>D13*0.2</f>
        <v>50000</v>
      </c>
      <c r="G13" s="43">
        <f>SUM(D13:F13)</f>
        <v>340000</v>
      </c>
      <c r="H13" s="43">
        <f t="shared" si="0"/>
        <v>40800</v>
      </c>
      <c r="I13" s="43">
        <f t="shared" si="1"/>
        <v>27200</v>
      </c>
      <c r="J13" s="43">
        <f>SUM(H13:I13)</f>
        <v>68000</v>
      </c>
      <c r="K13" s="43">
        <f>G13-J13</f>
        <v>272000</v>
      </c>
    </row>
    <row r="14" spans="1:11" outlineLevel="1" x14ac:dyDescent="0.25">
      <c r="A14" s="43"/>
      <c r="B14" s="45"/>
      <c r="C14" s="49" t="s">
        <v>96</v>
      </c>
      <c r="D14" s="45"/>
      <c r="E14" s="43"/>
      <c r="F14" s="43"/>
      <c r="G14" s="43">
        <f>SUM(G11:G13)</f>
        <v>1016000</v>
      </c>
      <c r="H14" s="43">
        <f t="shared" si="0"/>
        <v>121920</v>
      </c>
      <c r="I14" s="43">
        <f t="shared" si="1"/>
        <v>81280</v>
      </c>
      <c r="J14" s="43">
        <f>SUBTOTAL(1,J11:J13)</f>
        <v>67733.333333333328</v>
      </c>
      <c r="K14" s="43">
        <f>SUBTOTAL(1,K11:K13)</f>
        <v>270933.33333333331</v>
      </c>
    </row>
    <row r="15" spans="1:11" outlineLevel="2" x14ac:dyDescent="0.25">
      <c r="A15" s="43" t="s">
        <v>89</v>
      </c>
      <c r="B15" s="45">
        <v>4</v>
      </c>
      <c r="C15" s="43" t="s">
        <v>93</v>
      </c>
      <c r="D15" s="45">
        <v>300000</v>
      </c>
      <c r="E15" s="43">
        <f>10000*B15</f>
        <v>40000</v>
      </c>
      <c r="F15" s="43">
        <f>D15*0.2</f>
        <v>60000</v>
      </c>
      <c r="G15" s="43">
        <f>SUM(D15:F15)</f>
        <v>400000</v>
      </c>
      <c r="H15" s="43">
        <f t="shared" si="0"/>
        <v>48000</v>
      </c>
      <c r="I15" s="43">
        <f t="shared" si="1"/>
        <v>32000</v>
      </c>
      <c r="J15" s="43">
        <f>SUM(H15:I15)</f>
        <v>80000</v>
      </c>
      <c r="K15" s="43">
        <f>G15-J15</f>
        <v>320000</v>
      </c>
    </row>
    <row r="16" spans="1:11" outlineLevel="1" x14ac:dyDescent="0.25">
      <c r="A16" s="50"/>
      <c r="B16" s="51"/>
      <c r="C16" s="52" t="s">
        <v>97</v>
      </c>
      <c r="D16" s="51"/>
      <c r="E16" s="50"/>
      <c r="F16" s="50"/>
      <c r="G16" s="53">
        <f>G15</f>
        <v>400000</v>
      </c>
      <c r="H16" s="53">
        <f t="shared" si="0"/>
        <v>48000</v>
      </c>
      <c r="I16" s="53">
        <f t="shared" si="1"/>
        <v>32000</v>
      </c>
      <c r="J16" s="50">
        <f>SUBTOTAL(1,J15:J15)</f>
        <v>80000</v>
      </c>
      <c r="K16" s="50">
        <f>SUBTOTAL(1,K15:K15)</f>
        <v>320000</v>
      </c>
    </row>
    <row r="17" spans="1:11" x14ac:dyDescent="0.25">
      <c r="A17" s="50"/>
      <c r="B17" s="51"/>
      <c r="C17" s="52" t="s">
        <v>98</v>
      </c>
      <c r="D17" s="51"/>
      <c r="E17" s="50"/>
      <c r="F17" s="50"/>
      <c r="G17" s="50">
        <f>G5+G10+G14+G16</f>
        <v>3266000</v>
      </c>
      <c r="H17" s="50"/>
      <c r="I17" s="50"/>
      <c r="J17" s="50">
        <f>SUBTOTAL(1,J4:J15)</f>
        <v>72577.777777777781</v>
      </c>
      <c r="K17" s="50">
        <f>SUBTOTAL(1,K4:K15)</f>
        <v>290311.11111111112</v>
      </c>
    </row>
  </sheetData>
  <sortState ref="A4:K15">
    <sortCondition descending="1" ref="C4:C15"/>
  </sortState>
  <mergeCells count="3">
    <mergeCell ref="A1:K1"/>
    <mergeCell ref="A2:G2"/>
    <mergeCell ref="H2:J2"/>
  </mergeCells>
  <pageMargins left="0.7" right="0.7" top="0.75" bottom="0.75" header="0.3" footer="0.3"/>
  <pageSetup paperSize="9" orientation="portrait" r:id="rId1"/>
  <rowBreaks count="4" manualBreakCount="4">
    <brk id="5" max="16383" man="1"/>
    <brk id="10" max="16383" man="1"/>
    <brk id="14" max="16383" man="1"/>
    <brk id="1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A3FED-EF9E-4DE7-A5E1-D086C3FB7F81}">
  <dimension ref="A1:I7"/>
  <sheetViews>
    <sheetView workbookViewId="0">
      <selection activeCell="D10" sqref="D10"/>
    </sheetView>
  </sheetViews>
  <sheetFormatPr defaultRowHeight="15" x14ac:dyDescent="0.25"/>
  <sheetData>
    <row r="1" spans="1:9" x14ac:dyDescent="0.25">
      <c r="A1" s="57" t="s">
        <v>99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74</v>
      </c>
      <c r="B2" s="58"/>
      <c r="C2" s="58"/>
      <c r="D2" s="58"/>
      <c r="E2" s="58"/>
      <c r="F2" s="59" t="s">
        <v>75</v>
      </c>
      <c r="G2" s="59"/>
      <c r="H2" s="59"/>
      <c r="I2" s="44"/>
    </row>
    <row r="3" spans="1:9" x14ac:dyDescent="0.25">
      <c r="A3" s="46" t="s">
        <v>76</v>
      </c>
      <c r="B3" s="46" t="s">
        <v>78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83</v>
      </c>
      <c r="H3" s="46" t="s">
        <v>84</v>
      </c>
      <c r="I3" s="48" t="s">
        <v>85</v>
      </c>
    </row>
    <row r="4" spans="1:9" x14ac:dyDescent="0.25">
      <c r="A4" s="43" t="s">
        <v>88</v>
      </c>
      <c r="B4" s="45">
        <v>250000</v>
      </c>
      <c r="C4" s="43">
        <v>60000</v>
      </c>
      <c r="D4" s="43">
        <f t="shared" ref="D4:D7" si="0">B4*0.2</f>
        <v>50000</v>
      </c>
      <c r="E4" s="43">
        <f t="shared" ref="E4:E7" si="1">SUM(B4:D4)</f>
        <v>360000</v>
      </c>
      <c r="F4" s="43">
        <f t="shared" ref="F4:F7" si="2">E4*0.12</f>
        <v>43200</v>
      </c>
      <c r="G4" s="43">
        <f t="shared" ref="G4:G7" si="3">E4*0.08</f>
        <v>28800</v>
      </c>
      <c r="H4" s="43">
        <f t="shared" ref="H4:H7" si="4">SUM(F4:G4)</f>
        <v>72000</v>
      </c>
      <c r="I4" s="43">
        <f t="shared" ref="I4:I7" si="5">E4-H4</f>
        <v>288000</v>
      </c>
    </row>
    <row r="5" spans="1:9" x14ac:dyDescent="0.25">
      <c r="A5" s="43" t="s">
        <v>86</v>
      </c>
      <c r="B5" s="45">
        <v>300000</v>
      </c>
      <c r="C5" s="43">
        <v>100000</v>
      </c>
      <c r="D5" s="43">
        <f t="shared" si="0"/>
        <v>60000</v>
      </c>
      <c r="E5" s="43">
        <f t="shared" si="1"/>
        <v>460000</v>
      </c>
      <c r="F5" s="43">
        <f t="shared" si="2"/>
        <v>55200</v>
      </c>
      <c r="G5" s="43">
        <f t="shared" si="3"/>
        <v>36800</v>
      </c>
      <c r="H5" s="43">
        <f t="shared" si="4"/>
        <v>92000</v>
      </c>
      <c r="I5" s="43">
        <f t="shared" si="5"/>
        <v>368000</v>
      </c>
    </row>
    <row r="6" spans="1:9" x14ac:dyDescent="0.25">
      <c r="A6" s="43" t="s">
        <v>87</v>
      </c>
      <c r="B6" s="45">
        <v>300000</v>
      </c>
      <c r="C6" s="43">
        <v>50000</v>
      </c>
      <c r="D6" s="43">
        <f t="shared" si="0"/>
        <v>60000</v>
      </c>
      <c r="E6" s="43">
        <f t="shared" si="1"/>
        <v>410000</v>
      </c>
      <c r="F6" s="43">
        <f t="shared" si="2"/>
        <v>49200</v>
      </c>
      <c r="G6" s="43">
        <f t="shared" si="3"/>
        <v>32800</v>
      </c>
      <c r="H6" s="43">
        <f t="shared" si="4"/>
        <v>82000</v>
      </c>
      <c r="I6" s="43">
        <f t="shared" si="5"/>
        <v>328000</v>
      </c>
    </row>
    <row r="7" spans="1:9" x14ac:dyDescent="0.25">
      <c r="A7" s="43" t="s">
        <v>89</v>
      </c>
      <c r="B7" s="45">
        <v>150000</v>
      </c>
      <c r="C7" s="43">
        <v>40000</v>
      </c>
      <c r="D7" s="43">
        <f t="shared" si="0"/>
        <v>30000</v>
      </c>
      <c r="E7" s="43">
        <f t="shared" si="1"/>
        <v>220000</v>
      </c>
      <c r="F7" s="43">
        <f t="shared" si="2"/>
        <v>26400</v>
      </c>
      <c r="G7" s="43">
        <f t="shared" si="3"/>
        <v>17600</v>
      </c>
      <c r="H7" s="43">
        <f t="shared" si="4"/>
        <v>44000</v>
      </c>
      <c r="I7" s="43">
        <f t="shared" si="5"/>
        <v>176000</v>
      </c>
    </row>
  </sheetData>
  <mergeCells count="3">
    <mergeCell ref="A1:I1"/>
    <mergeCell ref="A2:E2"/>
    <mergeCell ref="F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3706F-5C49-4977-9C5B-7DB189E48DC1}">
  <dimension ref="A1:I7"/>
  <sheetViews>
    <sheetView workbookViewId="0">
      <selection activeCell="E12" sqref="E12"/>
    </sheetView>
  </sheetViews>
  <sheetFormatPr defaultRowHeight="15" x14ac:dyDescent="0.25"/>
  <sheetData>
    <row r="1" spans="1:9" x14ac:dyDescent="0.25">
      <c r="A1" s="57" t="s">
        <v>100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74</v>
      </c>
      <c r="B2" s="58"/>
      <c r="C2" s="58"/>
      <c r="D2" s="58"/>
      <c r="E2" s="58"/>
      <c r="F2" s="59" t="s">
        <v>75</v>
      </c>
      <c r="G2" s="59"/>
      <c r="H2" s="59"/>
      <c r="I2" s="44"/>
    </row>
    <row r="3" spans="1:9" x14ac:dyDescent="0.25">
      <c r="A3" s="46" t="s">
        <v>76</v>
      </c>
      <c r="B3" s="46" t="s">
        <v>78</v>
      </c>
      <c r="C3" s="46" t="s">
        <v>79</v>
      </c>
      <c r="D3" s="46" t="s">
        <v>80</v>
      </c>
      <c r="E3" s="46" t="s">
        <v>81</v>
      </c>
      <c r="F3" s="46" t="s">
        <v>82</v>
      </c>
      <c r="G3" s="46" t="s">
        <v>83</v>
      </c>
      <c r="H3" s="46" t="s">
        <v>84</v>
      </c>
      <c r="I3" s="48" t="s">
        <v>85</v>
      </c>
    </row>
    <row r="4" spans="1:9" x14ac:dyDescent="0.25">
      <c r="A4" s="43" t="s">
        <v>88</v>
      </c>
      <c r="B4" s="45">
        <v>250000</v>
      </c>
      <c r="C4" s="43">
        <v>60000</v>
      </c>
      <c r="D4" s="43">
        <f t="shared" ref="D4:D6" si="0">B4*0.2</f>
        <v>50000</v>
      </c>
      <c r="E4" s="43">
        <f t="shared" ref="E4:E6" si="1">SUM(B4:D4)</f>
        <v>360000</v>
      </c>
      <c r="F4" s="43">
        <f t="shared" ref="F4:F7" si="2">E4*0.12</f>
        <v>43200</v>
      </c>
      <c r="G4" s="43">
        <f t="shared" ref="G4:G6" si="3">E4*0.08</f>
        <v>28800</v>
      </c>
      <c r="H4" s="43">
        <f t="shared" ref="H4:H6" si="4">SUM(F4:G4)</f>
        <v>72000</v>
      </c>
      <c r="I4" s="43">
        <f t="shared" ref="I4:I6" si="5">E4-H4</f>
        <v>288000</v>
      </c>
    </row>
    <row r="5" spans="1:9" x14ac:dyDescent="0.25">
      <c r="A5" s="43" t="s">
        <v>86</v>
      </c>
      <c r="B5" s="45">
        <v>180000</v>
      </c>
      <c r="C5" s="43">
        <v>100000</v>
      </c>
      <c r="D5" s="43">
        <f t="shared" si="0"/>
        <v>36000</v>
      </c>
      <c r="E5" s="43">
        <f t="shared" si="1"/>
        <v>316000</v>
      </c>
      <c r="F5" s="43">
        <f t="shared" si="2"/>
        <v>37920</v>
      </c>
      <c r="G5" s="43">
        <f t="shared" si="3"/>
        <v>25280</v>
      </c>
      <c r="H5" s="43">
        <f t="shared" si="4"/>
        <v>63200</v>
      </c>
      <c r="I5" s="43">
        <f t="shared" si="5"/>
        <v>252800</v>
      </c>
    </row>
    <row r="6" spans="1:9" x14ac:dyDescent="0.25">
      <c r="A6" s="43" t="s">
        <v>89</v>
      </c>
      <c r="B6" s="45">
        <v>250000</v>
      </c>
      <c r="C6" s="43">
        <v>40000</v>
      </c>
      <c r="D6" s="43">
        <f t="shared" si="0"/>
        <v>50000</v>
      </c>
      <c r="E6" s="43">
        <f t="shared" si="1"/>
        <v>340000</v>
      </c>
      <c r="F6" s="43">
        <f t="shared" si="2"/>
        <v>40800</v>
      </c>
      <c r="G6" s="43">
        <f t="shared" si="3"/>
        <v>27200</v>
      </c>
      <c r="H6" s="43">
        <f t="shared" si="4"/>
        <v>68000</v>
      </c>
      <c r="I6" s="43">
        <f t="shared" si="5"/>
        <v>272000</v>
      </c>
    </row>
    <row r="7" spans="1:9" x14ac:dyDescent="0.25">
      <c r="A7" s="43" t="s">
        <v>87</v>
      </c>
      <c r="B7" s="45">
        <v>180000</v>
      </c>
      <c r="C7" s="43">
        <v>100000</v>
      </c>
      <c r="D7" s="43">
        <f t="shared" ref="D7" si="6">B7*0.2</f>
        <v>36000</v>
      </c>
      <c r="E7" s="43">
        <f t="shared" ref="E7" si="7">SUM(B7:D7)</f>
        <v>316000</v>
      </c>
      <c r="F7" s="43">
        <f t="shared" si="2"/>
        <v>37920</v>
      </c>
      <c r="G7" s="43">
        <f t="shared" ref="G7" si="8">E7*0.08</f>
        <v>25280</v>
      </c>
      <c r="H7" s="43">
        <f t="shared" ref="H7" si="9">SUM(F7:G7)</f>
        <v>63200</v>
      </c>
      <c r="I7" s="43">
        <f t="shared" ref="I7" si="10">E7-H7</f>
        <v>252800</v>
      </c>
    </row>
  </sheetData>
  <mergeCells count="3">
    <mergeCell ref="A1:I1"/>
    <mergeCell ref="A2:E2"/>
    <mergeCell ref="F2:H2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0748-3A0D-4F9D-B3AB-C946072FF0B3}">
  <dimension ref="A1:I5"/>
  <sheetViews>
    <sheetView workbookViewId="0">
      <selection activeCell="B4" sqref="B4"/>
    </sheetView>
  </sheetViews>
  <sheetFormatPr defaultRowHeight="15" x14ac:dyDescent="0.25"/>
  <sheetData>
    <row r="1" spans="1:9" x14ac:dyDescent="0.25"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</row>
    <row r="2" spans="1:9" x14ac:dyDescent="0.25">
      <c r="A2" t="s">
        <v>88</v>
      </c>
      <c r="B2">
        <v>500000</v>
      </c>
      <c r="C2">
        <v>120000</v>
      </c>
      <c r="D2">
        <v>100000</v>
      </c>
      <c r="E2">
        <v>720000</v>
      </c>
      <c r="F2">
        <v>86400</v>
      </c>
      <c r="G2">
        <v>57600</v>
      </c>
      <c r="H2">
        <v>144000</v>
      </c>
      <c r="I2">
        <v>576000</v>
      </c>
    </row>
    <row r="3" spans="1:9" x14ac:dyDescent="0.25">
      <c r="A3" t="s">
        <v>86</v>
      </c>
      <c r="B3">
        <v>480000</v>
      </c>
      <c r="C3">
        <v>200000</v>
      </c>
      <c r="D3">
        <v>96000</v>
      </c>
      <c r="E3">
        <v>776000</v>
      </c>
      <c r="F3">
        <v>93120</v>
      </c>
      <c r="G3">
        <v>62080</v>
      </c>
      <c r="H3">
        <v>155200</v>
      </c>
      <c r="I3">
        <v>620800</v>
      </c>
    </row>
    <row r="4" spans="1:9" x14ac:dyDescent="0.25">
      <c r="A4" t="s">
        <v>89</v>
      </c>
      <c r="B4">
        <v>400000</v>
      </c>
      <c r="C4">
        <v>80000</v>
      </c>
      <c r="D4">
        <v>80000</v>
      </c>
      <c r="E4">
        <v>560000</v>
      </c>
      <c r="F4">
        <v>67200</v>
      </c>
      <c r="G4">
        <v>44800</v>
      </c>
      <c r="H4">
        <v>112000</v>
      </c>
      <c r="I4">
        <v>448000</v>
      </c>
    </row>
    <row r="5" spans="1:9" x14ac:dyDescent="0.25">
      <c r="A5" t="s">
        <v>87</v>
      </c>
      <c r="B5">
        <v>480000</v>
      </c>
      <c r="C5">
        <v>150000</v>
      </c>
      <c r="D5">
        <v>96000</v>
      </c>
      <c r="E5">
        <v>726000</v>
      </c>
      <c r="F5">
        <v>87120</v>
      </c>
      <c r="G5">
        <v>58080</v>
      </c>
      <c r="H5">
        <v>145200</v>
      </c>
      <c r="I5">
        <v>580800</v>
      </c>
    </row>
  </sheetData>
  <dataConsolidate leftLabels="1" topLabels="1">
    <dataRefs count="2">
      <dataRef ref="A3:I7" sheet="Ноябрь" r:id="rId1"/>
      <dataRef ref="A3:I7" sheet="Октябрь" r:id="rId2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Клиенты</vt:lpstr>
      <vt:lpstr>Товары</vt:lpstr>
      <vt:lpstr>Заказы</vt:lpstr>
      <vt:lpstr>Бланк</vt:lpstr>
      <vt:lpstr>Ведомость</vt:lpstr>
      <vt:lpstr>Ведомость 2</vt:lpstr>
      <vt:lpstr>Октябрь</vt:lpstr>
      <vt:lpstr>Ноябрь</vt:lpstr>
      <vt:lpstr>Консолидация</vt:lpstr>
      <vt:lpstr>Сентябрь</vt:lpstr>
      <vt:lpstr>Октябрь 2</vt:lpstr>
      <vt:lpstr>Ноябрь 2</vt:lpstr>
      <vt:lpstr>Консолидация 2</vt:lpstr>
      <vt:lpstr>Сентябрь 3</vt:lpstr>
      <vt:lpstr>Октябрь 3</vt:lpstr>
      <vt:lpstr>Ноябрь 3</vt:lpstr>
      <vt:lpstr>Консолидация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2019-11-03T14:47:59Z</dcterms:modified>
</cp:coreProperties>
</file>