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KKu\Task_ERMK\Маркировка\"/>
    </mc:Choice>
  </mc:AlternateContent>
  <bookViews>
    <workbookView xWindow="0" yWindow="0" windowWidth="11490" windowHeight="4650" activeTab="3"/>
  </bookViews>
  <sheets>
    <sheet name="Справочник" sheetId="1" r:id="rId1"/>
    <sheet name="Склад" sheetId="5" r:id="rId2"/>
    <sheet name="СкладПоТоварам" sheetId="8" r:id="rId3"/>
    <sheet name="СкладПоПартиям" sheetId="7" r:id="rId4"/>
    <sheet name="Операции" sheetId="6" r:id="rId5"/>
    <sheet name="Сентябрь" sheetId="2" r:id="rId6"/>
    <sheet name="Октябрь" sheetId="3" r:id="rId7"/>
    <sheet name="Ноябрь" sheetId="4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8" l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D2" i="7"/>
  <c r="D4" i="7"/>
  <c r="D6" i="7"/>
  <c r="D8" i="7"/>
  <c r="D10" i="7"/>
  <c r="D12" i="7"/>
  <c r="D14" i="7"/>
  <c r="D16" i="7"/>
  <c r="D18" i="7"/>
  <c r="D20" i="7"/>
  <c r="D22" i="7"/>
  <c r="D26" i="7"/>
  <c r="D24" i="7"/>
  <c r="D28" i="7"/>
  <c r="D30" i="7"/>
  <c r="D32" i="7"/>
  <c r="D34" i="7"/>
  <c r="D36" i="7"/>
  <c r="D38" i="7"/>
  <c r="D40" i="7"/>
  <c r="D42" i="7"/>
  <c r="D44" i="7"/>
  <c r="D46" i="7"/>
  <c r="D48" i="7"/>
  <c r="D50" i="7"/>
  <c r="D52" i="7"/>
  <c r="D54" i="7"/>
  <c r="D56" i="7"/>
  <c r="D58" i="7"/>
  <c r="D3" i="7"/>
  <c r="D5" i="7"/>
  <c r="D7" i="7"/>
  <c r="D9" i="7"/>
  <c r="D11" i="7"/>
  <c r="D13" i="7"/>
  <c r="D15" i="7"/>
  <c r="D17" i="7"/>
  <c r="D19" i="7"/>
  <c r="D21" i="7"/>
  <c r="D23" i="7"/>
  <c r="D27" i="7"/>
  <c r="D25" i="7"/>
  <c r="D29" i="7"/>
  <c r="D31" i="7"/>
  <c r="D33" i="7"/>
  <c r="D35" i="7"/>
  <c r="D37" i="7"/>
  <c r="D39" i="7"/>
  <c r="D41" i="7"/>
  <c r="D43" i="7"/>
  <c r="D45" i="7"/>
  <c r="D47" i="7"/>
  <c r="D49" i="7"/>
  <c r="D51" i="7"/>
  <c r="D53" i="7"/>
  <c r="D55" i="7"/>
  <c r="D57" i="7"/>
  <c r="D59" i="7"/>
  <c r="E11" i="7"/>
  <c r="E54" i="7"/>
  <c r="E56" i="7"/>
  <c r="E58" i="7"/>
  <c r="E5" i="7"/>
  <c r="E7" i="7"/>
  <c r="E9" i="7"/>
  <c r="E13" i="7"/>
  <c r="E15" i="7"/>
  <c r="E17" i="7"/>
  <c r="E21" i="7"/>
  <c r="E23" i="7"/>
  <c r="E27" i="7"/>
  <c r="E29" i="7"/>
  <c r="E31" i="7"/>
  <c r="E33" i="7"/>
  <c r="E37" i="7"/>
  <c r="E39" i="7"/>
  <c r="E41" i="7"/>
  <c r="E45" i="7"/>
  <c r="E47" i="7"/>
  <c r="E49" i="7"/>
  <c r="E53" i="7"/>
  <c r="E55" i="7"/>
  <c r="E57" i="7"/>
  <c r="G54" i="7"/>
  <c r="G56" i="7"/>
  <c r="G58" i="7"/>
  <c r="G3" i="7"/>
  <c r="G5" i="7"/>
  <c r="G7" i="7"/>
  <c r="G9" i="7"/>
  <c r="G11" i="7"/>
  <c r="G13" i="7"/>
  <c r="G15" i="7"/>
  <c r="G17" i="7"/>
  <c r="G19" i="7"/>
  <c r="G21" i="7"/>
  <c r="G23" i="7"/>
  <c r="G27" i="7"/>
  <c r="G25" i="7"/>
  <c r="G29" i="7"/>
  <c r="G31" i="7"/>
  <c r="G33" i="7"/>
  <c r="G35" i="7"/>
  <c r="G37" i="7"/>
  <c r="G39" i="7"/>
  <c r="G41" i="7"/>
  <c r="G43" i="7"/>
  <c r="G45" i="7"/>
  <c r="G47" i="7"/>
  <c r="G49" i="7"/>
  <c r="G51" i="7"/>
  <c r="G53" i="7"/>
  <c r="G55" i="7"/>
  <c r="G57" i="7"/>
  <c r="G59" i="7"/>
  <c r="G46" i="7"/>
  <c r="E36" i="7"/>
  <c r="G30" i="7"/>
  <c r="E28" i="7"/>
  <c r="E24" i="7"/>
  <c r="G22" i="7"/>
  <c r="G16" i="7"/>
  <c r="G14" i="7"/>
  <c r="E12" i="7"/>
  <c r="G10" i="7"/>
  <c r="G8" i="7"/>
  <c r="G6" i="7"/>
  <c r="F13" i="6"/>
  <c r="F14" i="6"/>
  <c r="F15" i="6"/>
  <c r="F16" i="6"/>
  <c r="F17" i="6"/>
  <c r="F18" i="6"/>
  <c r="F19" i="6"/>
  <c r="F20" i="6"/>
  <c r="F21" i="6"/>
  <c r="F22" i="6"/>
  <c r="I13" i="6"/>
  <c r="I14" i="6"/>
  <c r="I15" i="6"/>
  <c r="I16" i="6"/>
  <c r="I17" i="6"/>
  <c r="I18" i="6"/>
  <c r="I19" i="6"/>
  <c r="I20" i="6"/>
  <c r="I21" i="6"/>
  <c r="I22" i="6"/>
  <c r="J13" i="6"/>
  <c r="J14" i="6"/>
  <c r="J15" i="6"/>
  <c r="J16" i="6"/>
  <c r="J17" i="6"/>
  <c r="J18" i="6"/>
  <c r="J19" i="6"/>
  <c r="J20" i="6"/>
  <c r="J21" i="6"/>
  <c r="J22" i="6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 s="1"/>
  <c r="F3" i="6"/>
  <c r="F4" i="6"/>
  <c r="F5" i="6"/>
  <c r="F6" i="6"/>
  <c r="F7" i="6"/>
  <c r="F8" i="6"/>
  <c r="F9" i="6"/>
  <c r="F10" i="6"/>
  <c r="F11" i="6"/>
  <c r="F12" i="6"/>
  <c r="J3" i="6"/>
  <c r="J4" i="6"/>
  <c r="J5" i="6"/>
  <c r="J6" i="6"/>
  <c r="J7" i="6"/>
  <c r="J8" i="6"/>
  <c r="J9" i="6"/>
  <c r="J10" i="6"/>
  <c r="J11" i="6"/>
  <c r="J12" i="6"/>
  <c r="K3" i="6"/>
  <c r="L3" i="6" s="1"/>
  <c r="K4" i="6"/>
  <c r="L4" i="6" s="1"/>
  <c r="K5" i="6"/>
  <c r="L5" i="6" s="1"/>
  <c r="K6" i="6"/>
  <c r="L6" i="6" s="1"/>
  <c r="K7" i="6"/>
  <c r="L7" i="6" s="1"/>
  <c r="K8" i="6"/>
  <c r="L8" i="6" s="1"/>
  <c r="K9" i="6"/>
  <c r="L9" i="6" s="1"/>
  <c r="K10" i="6"/>
  <c r="L10" i="6" s="1"/>
  <c r="K11" i="6"/>
  <c r="L11" i="6" s="1"/>
  <c r="K12" i="6"/>
  <c r="L12" i="6" s="1"/>
  <c r="I12" i="6"/>
  <c r="I11" i="6"/>
  <c r="I10" i="6"/>
  <c r="I9" i="6"/>
  <c r="I8" i="6"/>
  <c r="I7" i="6"/>
  <c r="I6" i="6"/>
  <c r="I5" i="6"/>
  <c r="I4" i="6"/>
  <c r="I3" i="6"/>
  <c r="D41" i="8" l="1"/>
  <c r="D37" i="8"/>
  <c r="D25" i="8"/>
  <c r="D21" i="8"/>
  <c r="D9" i="8"/>
  <c r="D5" i="8"/>
  <c r="D51" i="8"/>
  <c r="D43" i="8"/>
  <c r="D39" i="8"/>
  <c r="D31" i="8"/>
  <c r="D27" i="8"/>
  <c r="D19" i="8"/>
  <c r="D15" i="8"/>
  <c r="D7" i="8"/>
  <c r="D45" i="8"/>
  <c r="D29" i="8"/>
  <c r="D13" i="8"/>
  <c r="D47" i="8"/>
  <c r="D35" i="8"/>
  <c r="D23" i="8"/>
  <c r="D11" i="8"/>
  <c r="D3" i="8"/>
  <c r="D50" i="8"/>
  <c r="D46" i="8"/>
  <c r="D42" i="8"/>
  <c r="D38" i="8"/>
  <c r="D34" i="8"/>
  <c r="D30" i="8"/>
  <c r="D26" i="8"/>
  <c r="D22" i="8"/>
  <c r="D18" i="8"/>
  <c r="D14" i="8"/>
  <c r="D10" i="8"/>
  <c r="D6" i="8"/>
  <c r="D2" i="8"/>
  <c r="D49" i="8"/>
  <c r="D33" i="8"/>
  <c r="D17" i="8"/>
  <c r="D48" i="8"/>
  <c r="D44" i="8"/>
  <c r="D40" i="8"/>
  <c r="D36" i="8"/>
  <c r="D32" i="8"/>
  <c r="D28" i="8"/>
  <c r="D24" i="8"/>
  <c r="D20" i="8"/>
  <c r="D16" i="8"/>
  <c r="D12" i="8"/>
  <c r="D8" i="8"/>
  <c r="D4" i="8"/>
  <c r="E59" i="7"/>
  <c r="E51" i="7"/>
  <c r="E43" i="7"/>
  <c r="E35" i="7"/>
  <c r="E25" i="7"/>
  <c r="E19" i="7"/>
  <c r="E3" i="7"/>
  <c r="E34" i="7"/>
  <c r="G2" i="7"/>
  <c r="E4" i="7"/>
  <c r="G18" i="7"/>
  <c r="E20" i="7"/>
  <c r="G38" i="7"/>
  <c r="E42" i="7"/>
  <c r="E44" i="7"/>
  <c r="E50" i="7"/>
  <c r="E52" i="7"/>
  <c r="E26" i="7"/>
  <c r="E32" i="7"/>
  <c r="E40" i="7"/>
  <c r="E48" i="7"/>
  <c r="E6" i="7"/>
  <c r="E14" i="7"/>
  <c r="G26" i="7"/>
  <c r="G32" i="7"/>
  <c r="G40" i="7"/>
  <c r="G48" i="7"/>
  <c r="E2" i="7"/>
  <c r="E8" i="7"/>
  <c r="E10" i="7"/>
  <c r="E16" i="7"/>
  <c r="E18" i="7"/>
  <c r="E22" i="7"/>
  <c r="E30" i="7"/>
  <c r="E38" i="7"/>
  <c r="E46" i="7"/>
  <c r="G24" i="7"/>
  <c r="G34" i="7"/>
  <c r="G42" i="7"/>
  <c r="G50" i="7"/>
  <c r="G4" i="7"/>
  <c r="G12" i="7"/>
  <c r="G20" i="7"/>
  <c r="G28" i="7"/>
  <c r="G36" i="7"/>
  <c r="G44" i="7"/>
  <c r="G52" i="7"/>
  <c r="K4" i="2"/>
  <c r="K5" i="2"/>
  <c r="K6" i="2"/>
  <c r="K7" i="2"/>
  <c r="K8" i="2"/>
  <c r="K9" i="2"/>
  <c r="K10" i="2"/>
  <c r="K11" i="2"/>
  <c r="K12" i="2"/>
  <c r="K3" i="2"/>
  <c r="J3" i="2"/>
  <c r="J4" i="2"/>
  <c r="J5" i="2"/>
  <c r="J6" i="2"/>
  <c r="J7" i="2"/>
  <c r="J8" i="2"/>
  <c r="J9" i="2"/>
  <c r="J10" i="2"/>
  <c r="J11" i="2"/>
  <c r="J12" i="2"/>
  <c r="E16" i="8" l="1"/>
  <c r="E27" i="8"/>
  <c r="E34" i="8"/>
  <c r="E4" i="8"/>
  <c r="E24" i="8"/>
  <c r="E26" i="8"/>
  <c r="E7" i="8"/>
  <c r="E23" i="8"/>
  <c r="E32" i="8"/>
  <c r="E18" i="8"/>
  <c r="E50" i="8"/>
  <c r="E15" i="8"/>
  <c r="E20" i="8"/>
  <c r="E8" i="8"/>
  <c r="E40" i="8"/>
  <c r="E10" i="8"/>
  <c r="E42" i="8"/>
  <c r="E12" i="8"/>
  <c r="E28" i="8"/>
  <c r="E44" i="8"/>
  <c r="E14" i="8"/>
  <c r="E30" i="8"/>
  <c r="E46" i="8"/>
  <c r="E11" i="8"/>
  <c r="E5" i="8"/>
  <c r="E9" i="8"/>
  <c r="E13" i="8"/>
  <c r="E17" i="8"/>
  <c r="E21" i="8"/>
  <c r="E25" i="8"/>
  <c r="E29" i="8"/>
  <c r="E33" i="8"/>
  <c r="E37" i="8"/>
  <c r="E41" i="8"/>
  <c r="E35" i="8"/>
  <c r="E39" i="8"/>
  <c r="E43" i="8"/>
  <c r="E47" i="8"/>
  <c r="E51" i="8"/>
  <c r="E49" i="8"/>
  <c r="E45" i="8"/>
  <c r="E48" i="8"/>
  <c r="E2" i="8"/>
  <c r="E31" i="8"/>
  <c r="E36" i="8"/>
  <c r="E6" i="8"/>
  <c r="E22" i="8"/>
  <c r="E38" i="8"/>
  <c r="E19" i="8"/>
  <c r="E3" i="8"/>
  <c r="F3" i="2"/>
  <c r="A2" i="5" l="1"/>
  <c r="A3" i="5"/>
  <c r="A27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C26" i="5" l="1"/>
  <c r="E26" i="5"/>
  <c r="C22" i="5"/>
  <c r="E22" i="5"/>
  <c r="C18" i="5"/>
  <c r="E18" i="5"/>
  <c r="C14" i="5"/>
  <c r="E14" i="5"/>
  <c r="C10" i="5"/>
  <c r="E10" i="5"/>
  <c r="C6" i="5"/>
  <c r="E6" i="5"/>
  <c r="I3" i="5"/>
  <c r="E3" i="5"/>
  <c r="C25" i="5"/>
  <c r="E25" i="5"/>
  <c r="C21" i="5"/>
  <c r="E21" i="5"/>
  <c r="C17" i="5"/>
  <c r="E17" i="5"/>
  <c r="C13" i="5"/>
  <c r="E13" i="5"/>
  <c r="C9" i="5"/>
  <c r="E9" i="5"/>
  <c r="C5" i="5"/>
  <c r="E5" i="5"/>
  <c r="I2" i="5"/>
  <c r="E2" i="5"/>
  <c r="C24" i="5"/>
  <c r="E24" i="5"/>
  <c r="C20" i="5"/>
  <c r="E20" i="5"/>
  <c r="C16" i="5"/>
  <c r="E16" i="5"/>
  <c r="C12" i="5"/>
  <c r="E12" i="5"/>
  <c r="C8" i="5"/>
  <c r="E8" i="5"/>
  <c r="C4" i="5"/>
  <c r="E4" i="5"/>
  <c r="C23" i="5"/>
  <c r="E23" i="5"/>
  <c r="C19" i="5"/>
  <c r="E19" i="5"/>
  <c r="C15" i="5"/>
  <c r="E15" i="5"/>
  <c r="C11" i="5"/>
  <c r="E11" i="5"/>
  <c r="C7" i="5"/>
  <c r="E7" i="5"/>
  <c r="B27" i="5"/>
  <c r="E27" i="5"/>
  <c r="F26" i="5"/>
  <c r="F22" i="5"/>
  <c r="F18" i="5"/>
  <c r="F14" i="5"/>
  <c r="F10" i="5"/>
  <c r="F6" i="5"/>
  <c r="C2" i="5"/>
  <c r="G25" i="5"/>
  <c r="G21" i="5"/>
  <c r="G17" i="5"/>
  <c r="G13" i="5"/>
  <c r="G9" i="5"/>
  <c r="G5" i="5"/>
  <c r="I26" i="5"/>
  <c r="I22" i="5"/>
  <c r="I18" i="5"/>
  <c r="I14" i="5"/>
  <c r="I10" i="5"/>
  <c r="I6" i="5"/>
  <c r="B2" i="5"/>
  <c r="F25" i="5"/>
  <c r="F21" i="5"/>
  <c r="F17" i="5"/>
  <c r="F13" i="5"/>
  <c r="F9" i="5"/>
  <c r="F5" i="5"/>
  <c r="G2" i="5"/>
  <c r="G24" i="5"/>
  <c r="G20" i="5"/>
  <c r="G16" i="5"/>
  <c r="G12" i="5"/>
  <c r="G8" i="5"/>
  <c r="G4" i="5"/>
  <c r="I25" i="5"/>
  <c r="I21" i="5"/>
  <c r="I17" i="5"/>
  <c r="I13" i="5"/>
  <c r="I9" i="5"/>
  <c r="I5" i="5"/>
  <c r="B3" i="5"/>
  <c r="F2" i="5"/>
  <c r="F24" i="5"/>
  <c r="F20" i="5"/>
  <c r="F16" i="5"/>
  <c r="F12" i="5"/>
  <c r="F8" i="5"/>
  <c r="F4" i="5"/>
  <c r="G27" i="5"/>
  <c r="G23" i="5"/>
  <c r="G19" i="5"/>
  <c r="G15" i="5"/>
  <c r="G11" i="5"/>
  <c r="G7" i="5"/>
  <c r="G3" i="5"/>
  <c r="I24" i="5"/>
  <c r="I20" i="5"/>
  <c r="I16" i="5"/>
  <c r="I12" i="5"/>
  <c r="I8" i="5"/>
  <c r="I4" i="5"/>
  <c r="F27" i="5"/>
  <c r="F23" i="5"/>
  <c r="F19" i="5"/>
  <c r="F15" i="5"/>
  <c r="F11" i="5"/>
  <c r="F7" i="5"/>
  <c r="F3" i="5"/>
  <c r="G26" i="5"/>
  <c r="G22" i="5"/>
  <c r="G18" i="5"/>
  <c r="G14" i="5"/>
  <c r="G10" i="5"/>
  <c r="G6" i="5"/>
  <c r="I27" i="5"/>
  <c r="I23" i="5"/>
  <c r="I19" i="5"/>
  <c r="I15" i="5"/>
  <c r="I11" i="5"/>
  <c r="I7" i="5"/>
  <c r="C3" i="5"/>
  <c r="B23" i="5"/>
  <c r="D23" i="5" s="1"/>
  <c r="B11" i="5"/>
  <c r="C27" i="5"/>
  <c r="D27" i="5" s="1"/>
  <c r="B26" i="5"/>
  <c r="B22" i="5"/>
  <c r="B18" i="5"/>
  <c r="B14" i="5"/>
  <c r="D14" i="5" s="1"/>
  <c r="B10" i="5"/>
  <c r="B6" i="5"/>
  <c r="D6" i="5" s="1"/>
  <c r="B15" i="5"/>
  <c r="B25" i="5"/>
  <c r="D25" i="5" s="1"/>
  <c r="B21" i="5"/>
  <c r="B17" i="5"/>
  <c r="D17" i="5" s="1"/>
  <c r="B13" i="5"/>
  <c r="B9" i="5"/>
  <c r="D9" i="5" s="1"/>
  <c r="B5" i="5"/>
  <c r="B19" i="5"/>
  <c r="D19" i="5" s="1"/>
  <c r="B7" i="5"/>
  <c r="B24" i="5"/>
  <c r="D24" i="5" s="1"/>
  <c r="B20" i="5"/>
  <c r="B16" i="5"/>
  <c r="D16" i="5" s="1"/>
  <c r="B12" i="5"/>
  <c r="B8" i="5"/>
  <c r="D8" i="5" s="1"/>
  <c r="B4" i="5"/>
  <c r="K12" i="3"/>
  <c r="L12" i="3" s="1"/>
  <c r="J12" i="3"/>
  <c r="I12" i="3"/>
  <c r="F12" i="3"/>
  <c r="K11" i="3"/>
  <c r="L11" i="3" s="1"/>
  <c r="J11" i="3"/>
  <c r="I11" i="3"/>
  <c r="F11" i="3"/>
  <c r="K10" i="3"/>
  <c r="L10" i="3" s="1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K7" i="3"/>
  <c r="L7" i="3" s="1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K3" i="3"/>
  <c r="L3" i="3" s="1"/>
  <c r="J3" i="3"/>
  <c r="I3" i="3"/>
  <c r="F3" i="3"/>
  <c r="L4" i="2"/>
  <c r="L5" i="2"/>
  <c r="L6" i="2"/>
  <c r="L7" i="2"/>
  <c r="L8" i="2"/>
  <c r="L9" i="2"/>
  <c r="L10" i="2"/>
  <c r="L11" i="2"/>
  <c r="L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L3" i="2"/>
  <c r="I3" i="2"/>
  <c r="D4" i="5" l="1"/>
  <c r="H4" i="5" s="1"/>
  <c r="D20" i="5"/>
  <c r="D5" i="5"/>
  <c r="D21" i="5"/>
  <c r="D10" i="5"/>
  <c r="H10" i="5" s="1"/>
  <c r="D26" i="5"/>
  <c r="D22" i="5"/>
  <c r="D12" i="5"/>
  <c r="H12" i="5" s="1"/>
  <c r="D7" i="5"/>
  <c r="H7" i="5" s="1"/>
  <c r="D13" i="5"/>
  <c r="D15" i="5"/>
  <c r="H15" i="5" s="1"/>
  <c r="D18" i="5"/>
  <c r="H18" i="5" s="1"/>
  <c r="D11" i="5"/>
  <c r="H11" i="5" s="1"/>
  <c r="H13" i="5"/>
  <c r="H9" i="5"/>
  <c r="H25" i="5"/>
  <c r="H27" i="5"/>
  <c r="H16" i="5"/>
  <c r="H5" i="5"/>
  <c r="H21" i="5"/>
  <c r="H8" i="5"/>
  <c r="H24" i="5"/>
  <c r="D2" i="5"/>
  <c r="H19" i="5"/>
  <c r="H17" i="5"/>
  <c r="H14" i="5"/>
  <c r="H6" i="5"/>
  <c r="H22" i="5"/>
  <c r="H23" i="5"/>
  <c r="H20" i="5"/>
  <c r="H26" i="5"/>
  <c r="H2" i="5"/>
  <c r="D3" i="5"/>
  <c r="H3" i="5" s="1"/>
  <c r="F2" i="8"/>
  <c r="C3" i="8" s="1"/>
  <c r="F3" i="8" s="1"/>
  <c r="C4" i="8" s="1"/>
  <c r="F4" i="8" s="1"/>
  <c r="C5" i="8" s="1"/>
  <c r="F5" i="8" s="1"/>
  <c r="C6" i="8" s="1"/>
  <c r="F6" i="8" s="1"/>
  <c r="C7" i="8" s="1"/>
  <c r="F7" i="8" s="1"/>
  <c r="C8" i="8" s="1"/>
  <c r="F8" i="8" s="1"/>
  <c r="C9" i="8" s="1"/>
  <c r="F9" i="8" s="1"/>
  <c r="C10" i="8" s="1"/>
  <c r="F10" i="8" s="1"/>
  <c r="C11" i="8" s="1"/>
  <c r="F11" i="8" s="1"/>
  <c r="C12" i="8" s="1"/>
  <c r="F12" i="8" s="1"/>
  <c r="C13" i="8" s="1"/>
  <c r="F13" i="8" s="1"/>
  <c r="C14" i="8" s="1"/>
  <c r="F14" i="8" s="1"/>
  <c r="C15" i="8" s="1"/>
  <c r="F15" i="8" s="1"/>
  <c r="C16" i="8" s="1"/>
  <c r="F16" i="8" s="1"/>
  <c r="C17" i="8" s="1"/>
  <c r="F17" i="8" s="1"/>
  <c r="C18" i="8" s="1"/>
  <c r="F18" i="8" s="1"/>
  <c r="C19" i="8" s="1"/>
  <c r="F19" i="8" s="1"/>
  <c r="C20" i="8" s="1"/>
  <c r="F20" i="8" s="1"/>
  <c r="C21" i="8" s="1"/>
  <c r="F21" i="8" s="1"/>
  <c r="C22" i="8" s="1"/>
  <c r="F22" i="8" s="1"/>
  <c r="C23" i="8" s="1"/>
  <c r="F23" i="8" s="1"/>
  <c r="C24" i="8" s="1"/>
  <c r="F24" i="8" s="1"/>
  <c r="C25" i="8" s="1"/>
  <c r="F25" i="8" s="1"/>
  <c r="C26" i="8" s="1"/>
  <c r="F26" i="8" s="1"/>
  <c r="C27" i="8" s="1"/>
  <c r="F27" i="8" s="1"/>
  <c r="C28" i="8" s="1"/>
  <c r="F28" i="8" s="1"/>
  <c r="C29" i="8" s="1"/>
  <c r="F29" i="8" s="1"/>
  <c r="C30" i="8" s="1"/>
  <c r="F30" i="8" s="1"/>
  <c r="C31" i="8" s="1"/>
  <c r="F31" i="8" s="1"/>
  <c r="C32" i="8" s="1"/>
  <c r="F32" i="8" s="1"/>
  <c r="C33" i="8" s="1"/>
  <c r="F33" i="8" s="1"/>
  <c r="C34" i="8" s="1"/>
  <c r="F34" i="8" s="1"/>
  <c r="C35" i="8" s="1"/>
  <c r="F35" i="8" s="1"/>
  <c r="C36" i="8" s="1"/>
  <c r="F36" i="8" s="1"/>
  <c r="C37" i="8" s="1"/>
  <c r="F37" i="8" s="1"/>
  <c r="C38" i="8" s="1"/>
  <c r="F38" i="8" s="1"/>
  <c r="C39" i="8" s="1"/>
  <c r="F39" i="8" s="1"/>
  <c r="C40" i="8" s="1"/>
  <c r="F40" i="8" s="1"/>
  <c r="C41" i="8" s="1"/>
  <c r="F41" i="8" s="1"/>
  <c r="C42" i="8" s="1"/>
  <c r="F42" i="8" s="1"/>
  <c r="C43" i="8" s="1"/>
  <c r="F43" i="8" s="1"/>
  <c r="C44" i="8" s="1"/>
  <c r="F44" i="8" s="1"/>
  <c r="C45" i="8" s="1"/>
  <c r="F45" i="8" s="1"/>
  <c r="C46" i="8" s="1"/>
  <c r="F46" i="8" s="1"/>
  <c r="C47" i="8" s="1"/>
  <c r="F47" i="8" s="1"/>
  <c r="C48" i="8" s="1"/>
  <c r="F48" i="8" s="1"/>
  <c r="C49" i="8" s="1"/>
  <c r="F49" i="8" s="1"/>
  <c r="C50" i="8" s="1"/>
  <c r="F50" i="8" s="1"/>
  <c r="C51" i="8" s="1"/>
  <c r="F51" i="8" s="1"/>
  <c r="C2" i="7"/>
  <c r="F2" i="7"/>
  <c r="C3" i="7" s="1"/>
  <c r="F3" i="7" s="1"/>
  <c r="C4" i="7" s="1"/>
  <c r="F4" i="7" s="1"/>
  <c r="C5" i="7" s="1"/>
  <c r="F5" i="7" s="1"/>
  <c r="C6" i="7" s="1"/>
  <c r="F6" i="7" s="1"/>
  <c r="C7" i="7" s="1"/>
  <c r="F7" i="7" s="1"/>
  <c r="C8" i="7" s="1"/>
  <c r="F8" i="7" s="1"/>
  <c r="C9" i="7" s="1"/>
  <c r="F9" i="7" s="1"/>
  <c r="C10" i="7" s="1"/>
  <c r="F10" i="7" s="1"/>
  <c r="C11" i="7" s="1"/>
  <c r="F11" i="7" s="1"/>
  <c r="C12" i="7" s="1"/>
  <c r="F12" i="7" s="1"/>
  <c r="C13" i="7" s="1"/>
  <c r="F13" i="7" s="1"/>
  <c r="C14" i="7" s="1"/>
  <c r="F14" i="7" s="1"/>
  <c r="C15" i="7" s="1"/>
  <c r="F15" i="7" s="1"/>
  <c r="C16" i="7" s="1"/>
  <c r="F16" i="7" s="1"/>
  <c r="C17" i="7" s="1"/>
  <c r="F17" i="7" s="1"/>
  <c r="C18" i="7" s="1"/>
  <c r="F18" i="7" s="1"/>
  <c r="C19" i="7" s="1"/>
  <c r="F19" i="7" s="1"/>
  <c r="C20" i="7" s="1"/>
  <c r="F20" i="7" s="1"/>
  <c r="C21" i="7" s="1"/>
  <c r="F21" i="7" s="1"/>
  <c r="C22" i="7" s="1"/>
  <c r="F22" i="7" s="1"/>
  <c r="C23" i="7" s="1"/>
  <c r="F23" i="7" s="1"/>
  <c r="C24" i="7" s="1"/>
  <c r="F24" i="7" s="1"/>
  <c r="C25" i="7" s="1"/>
  <c r="F25" i="7" s="1"/>
  <c r="C26" i="7" s="1"/>
  <c r="F26" i="7" s="1"/>
  <c r="C27" i="7" s="1"/>
  <c r="F27" i="7" s="1"/>
  <c r="C28" i="7" s="1"/>
  <c r="F28" i="7" s="1"/>
  <c r="C29" i="7" s="1"/>
  <c r="F29" i="7" s="1"/>
  <c r="C30" i="7" s="1"/>
  <c r="F30" i="7" s="1"/>
  <c r="C31" i="7" s="1"/>
  <c r="F31" i="7" s="1"/>
  <c r="C32" i="7" s="1"/>
  <c r="F32" i="7" s="1"/>
  <c r="C33" i="7" s="1"/>
  <c r="F33" i="7" s="1"/>
  <c r="C34" i="7" s="1"/>
  <c r="F34" i="7" s="1"/>
  <c r="C35" i="7" s="1"/>
  <c r="F35" i="7" s="1"/>
  <c r="C36" i="7" s="1"/>
  <c r="F36" i="7" s="1"/>
  <c r="C37" i="7" s="1"/>
  <c r="F37" i="7" s="1"/>
  <c r="C38" i="7" s="1"/>
  <c r="F38" i="7" s="1"/>
  <c r="C39" i="7" s="1"/>
  <c r="F39" i="7" s="1"/>
  <c r="C40" i="7" s="1"/>
  <c r="F40" i="7" s="1"/>
  <c r="C41" i="7" s="1"/>
  <c r="F41" i="7" s="1"/>
  <c r="C42" i="7" s="1"/>
  <c r="F42" i="7" s="1"/>
  <c r="C43" i="7" s="1"/>
  <c r="F43" i="7" s="1"/>
  <c r="C44" i="7" s="1"/>
  <c r="F44" i="7" s="1"/>
  <c r="C45" i="7" s="1"/>
  <c r="F45" i="7" s="1"/>
  <c r="C46" i="7" s="1"/>
  <c r="F46" i="7" s="1"/>
  <c r="C47" i="7" s="1"/>
  <c r="F47" i="7" s="1"/>
  <c r="C48" i="7" s="1"/>
  <c r="F48" i="7" s="1"/>
  <c r="C49" i="7" s="1"/>
  <c r="F49" i="7" s="1"/>
  <c r="C50" i="7" s="1"/>
  <c r="F50" i="7" s="1"/>
  <c r="C51" i="7" s="1"/>
  <c r="F51" i="7" s="1"/>
  <c r="C52" i="7" s="1"/>
  <c r="F52" i="7" s="1"/>
  <c r="C53" i="7" s="1"/>
  <c r="F53" i="7" s="1"/>
  <c r="C54" i="7" s="1"/>
  <c r="F54" i="7" s="1"/>
  <c r="C55" i="7" s="1"/>
  <c r="F55" i="7" s="1"/>
  <c r="C56" i="7" s="1"/>
  <c r="F56" i="7" s="1"/>
  <c r="C57" i="7" s="1"/>
  <c r="F57" i="7" s="1"/>
  <c r="C58" i="7" s="1"/>
  <c r="F58" i="7" s="1"/>
  <c r="C59" i="7" s="1"/>
  <c r="F59" i="7" s="1"/>
</calcChain>
</file>

<file path=xl/sharedStrings.xml><?xml version="1.0" encoding="utf-8"?>
<sst xmlns="http://schemas.openxmlformats.org/spreadsheetml/2006/main" count="378" uniqueCount="83">
  <si>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</si>
  <si>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</si>
  <si>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</si>
  <si>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</si>
  <si>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</si>
  <si>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</si>
  <si>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</si>
  <si>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</si>
  <si>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</si>
  <si>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</si>
  <si>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</si>
  <si>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</si>
  <si>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</si>
  <si>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</si>
  <si>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</si>
  <si>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</si>
  <si>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</si>
  <si>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</si>
  <si>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</si>
  <si>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</si>
  <si>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</si>
  <si>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</si>
  <si>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</si>
  <si>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ББББББ</t>
  </si>
  <si>
    <t>ВВВВВ</t>
  </si>
  <si>
    <t>ДДДДД</t>
  </si>
  <si>
    <t>ЕЕЕЕЕЕЕ</t>
  </si>
  <si>
    <t>ЖЖЖЖ</t>
  </si>
  <si>
    <t>ЗЗЗЗЗЗ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</si>
  <si>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</si>
  <si>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</si>
  <si>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</si>
  <si>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</si>
  <si>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</si>
  <si>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</si>
  <si>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</si>
  <si>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</si>
  <si>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</si>
  <si>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</si>
  <si>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</si>
  <si>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</si>
  <si>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</si>
  <si>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</si>
  <si>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</si>
  <si>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</si>
  <si>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</si>
  <si>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</si>
  <si>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</si>
  <si>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</si>
  <si>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</si>
  <si>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</si>
  <si>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</si>
  <si>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</si>
  <si>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</si>
  <si>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</si>
  <si>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</si>
  <si>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</si>
  <si>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</si>
  <si>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</si>
  <si>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</si>
  <si>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</si>
  <si>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</si>
  <si>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</si>
  <si>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</si>
  <si>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</si>
  <si>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</si>
  <si>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</si>
  <si>
    <t>ААААА серия 0345</t>
  </si>
  <si>
    <t>ААААА серия 0777</t>
  </si>
  <si>
    <t>ААААА серия 0999</t>
  </si>
  <si>
    <t>ГГГГГГ серия 0111</t>
  </si>
  <si>
    <t xml:space="preserve"> ГГГГГГ серия 0022</t>
  </si>
  <si>
    <t>ИИИИИ серия 0988</t>
  </si>
  <si>
    <t>ИИИИИ серия 0333</t>
  </si>
  <si>
    <t>Месяц</t>
  </si>
  <si>
    <t>Остаток на начало месяца</t>
  </si>
  <si>
    <t>Остаток на конец месяца</t>
  </si>
  <si>
    <t>ГГГГГГ</t>
  </si>
  <si>
    <t>ААААА</t>
  </si>
  <si>
    <t>ИИИИИ</t>
  </si>
  <si>
    <t>Наименование ПАРТИИ</t>
  </si>
  <si>
    <t>Наименование ТОВАРА</t>
  </si>
  <si>
    <t>ГГГГГГ серия 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</si>
</sst>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[$-F419]yyyy\,\ mm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" fillId="0" borderId="2" xfId="0" applyFont="1" applyBorder="1"/>
  </cellXfs>
  <cellStyles count="1">
    <cellStyle name="Обычный" xfId="0" builtinId="0"/>
  </cellStyles>
  <dxfs count="2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6" formatCode="[$-F419]yyyy\,\ mmmm;@"/>
    </dxf>
    <dxf>
      <numFmt numFmtId="0" formatCode="General"/>
    </dxf>
    <dxf>
      <numFmt numFmtId="0" formatCode="General"/>
    </dxf>
    <dxf>
      <numFmt numFmtId="0" formatCode="General"/>
    </dxf>
    <dxf>
      <numFmt numFmtId="166" formatCode="[$-F419]yyyy\,\ mmmm;@"/>
    </dxf>
    <dxf>
      <numFmt numFmtId="19" formatCode="dd/mm/yyyy"/>
    </dxf>
    <dxf>
      <numFmt numFmtId="19" formatCode="dd/mm/yyyy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13" totalsRowShown="0">
  <autoFilter ref="A1:A13"/>
  <tableColumns count="1">
    <tableColumn id="1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14" totalsRowShown="0">
  <autoFilter ref="C1:C14"/>
  <tableColumns count="1">
    <tableColumn id="1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E1:E4" totalsRowShown="0">
  <autoFilter ref="E1:E4"/>
  <tableColumns count="1">
    <tableColumn id="1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G1:J30" totalsRowShown="0">
  <autoFilter ref="G1:J30"/>
  <tableColumns count="4">
    <tableColumn id="1" name="Наименование"/>
    <tableColumn id="2" name="Ед.изм"/>
    <tableColumn id="3" name="Цена"/>
    <tableColumn id="4" name="Срок годности" dataDxfId="2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Таблица9" displayName="Таблица9" ref="A1:I27" totalsRowShown="0">
  <autoFilter ref="A1:I27"/>
  <tableColumns count="9">
    <tableColumn id="1" name="Наименование">
      <calculatedColumnFormula>Таблица4[Наименование]</calculatedColumnFormula>
    </tableColumn>
    <tableColumn id="2" name="Приход">
      <calculatedColumnFormula>SUMPRODUCT(Таблица6[Введено]*(Таблица6[Наименование]=A2)*(Таблица6[Вид движ]="Приход"))</calculatedColumnFormula>
    </tableColumn>
    <tableColumn id="3" name="Расход">
      <calculatedColumnFormula>SUMPRODUCT(Таблица6[Введено]*(Таблица6[Наименование]=A2)*(Таблица6[Вид движ]="Расход"))</calculatedColumnFormula>
    </tableColumn>
    <tableColumn id="4" name="Остаток на 1 октября">
      <calculatedColumnFormula>B2-C2</calculatedColumnFormula>
    </tableColumn>
    <tableColumn id="5" name="Срок годности" dataDxfId="24"/>
    <tableColumn id="6" name="Приход2">
      <calculatedColumnFormula>SUMPRODUCT(Таблица68[Введено]*(Таблица6[Наименование]=A2)*(Таблица68[Вид движ]="Приход"))</calculatedColumnFormula>
    </tableColumn>
    <tableColumn id="7" name="Расход2">
      <calculatedColumnFormula>SUMPRODUCT(Таблица68[Введено]*(Таблица6[Наименование]=A2)*(Таблица68[Вид движ]="Расход"))</calculatedColumnFormula>
    </tableColumn>
    <tableColumn id="8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name="Срок годности2" dataDxfId="23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0" name="Таблица9911" displayName="Таблица9911" ref="A1:F51" totalsRowShown="0">
  <autoFilter ref="A1:F51"/>
  <sortState ref="A2:F53">
    <sortCondition ref="A2:A53"/>
    <sortCondition ref="B2:B53"/>
  </sortState>
  <tableColumns count="6">
    <tableColumn id="1" name="Наименование"/>
    <tableColumn id="11" name="Месяц" dataDxfId="5"/>
    <tableColumn id="12" name="Остаток на начало месяца" dataDxfId="4">
      <calculatedColumnFormula>IFERROR((A2=A1)*F1,0)</calculatedColumnFormula>
    </tableColumn>
    <tableColumn id="2" name="Приход" dataDxfId="2">
      <calculatedColumnFormula>SUMPRODUCT((NOT(ISERR(SEARCH(A2,Таблица99[Наименование]))))*Таблица99[Приход]*(Таблица99[Месяц]=B2))</calculatedColumnFormula>
    </tableColumn>
    <tableColumn id="3" name="Расход" dataDxfId="1">
      <calculatedColumnFormula>SUMPRODUCT((NOT(ISERR(SEARCH(A2,Таблица99[Наименование]))))*Таблица99[Расход]*(Таблица99[Месяц]=B2))</calculatedColumnFormula>
    </tableColumn>
    <tableColumn id="4" name="Остаток на конец месяца" dataDxfId="3">
      <calculatedColumnFormula>Таблица9911[[#This Row],[Остаток на начало месяца]]+Таблица9911[[#This Row],[Приход]]-Таблица9911[[#This Row],[Расход]]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Таблица99" displayName="Таблица99" ref="A1:G59" totalsRowShown="0">
  <autoFilter ref="A1:G59"/>
  <sortState ref="A2:G59">
    <sortCondition ref="A2:A59"/>
    <sortCondition ref="B2:B59"/>
  </sortState>
  <tableColumns count="7">
    <tableColumn id="1" name="Наименование">
      <calculatedColumnFormula>Таблица4[Наименование]</calculatedColumnFormula>
    </tableColumn>
    <tableColumn id="11" name="Месяц" dataDxfId="9"/>
    <tableColumn id="12" name="Остаток на начало месяца" dataDxfId="7">
      <calculatedColumnFormula>IFERROR((A2=A1)*F1,0)</calculatedColumnFormula>
    </tableColumn>
    <tableColumn id="2" name="Приход" dataDxfId="8">
      <calculatedColumnFormula>SUMPRODUCT(Таблица66[Введено]*(Таблица66[Наименование ПАРТИИ]=A2)*(Таблица66[Вид движ]="Приход")*(YEAR(Таблица66[Дата])=YEAR(B2))*(MONTH(Таблица66[Дата])=MONTH(B2)))</calculatedColumnFormula>
    </tableColumn>
    <tableColumn id="3" name="Расход">
      <calculatedColumnFormula>SUMPRODUCT(Таблица6[Введено]*(Таблица6[Наименование]=A2)*(Таблица6[Вид движ]="Расход"))</calculatedColumnFormula>
    </tableColumn>
    <tableColumn id="4" name="Остаток на конец месяца" dataDxfId="6">
      <calculatedColumnFormula>Таблица99[[#This Row],[Остаток на начало месяца]]+Таблица99[[#This Row],[Приход]]-Таблица99[[#This Row],[Расход]]</calculatedColumnFormula>
    </tableColumn>
    <tableColumn id="5" name="Срок годности" dataDxfId="10">
      <calculatedColumnFormula>IF(VLOOKUP(Таблица99[Наименование],Таблица4[],4,0)="","",VLOOKUP(Таблица99[Наименование],Таблица4[],4,0))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" name="Таблица66" displayName="Таблица66" ref="A2:M22" totalsRowShown="0" headerRowDxfId="14" headerRowBorderDxfId="12" tableBorderDxfId="13">
  <autoFilter ref="A2:M22"/>
  <tableColumns count="13">
    <tableColumn id="1" name="Дата"/>
    <tableColumn id="2" name="Поставщик"/>
    <tableColumn id="3" name="Получатель"/>
    <tableColumn id="4" name="Накладная"/>
    <tableColumn id="5" name="Наименование ПАРТИИ"/>
    <tableColumn id="6" name="Ед.изм">
      <calculatedColumnFormula>IF(ISNA(VLOOKUP(Таблица66[[#This Row],[Наименование ПАРТИИ]],Таблица4[],2,0)),"",VLOOKUP(Таблица66[[#This Row],[Наименование ПАРТИИ]],Таблица4[],2,0))</calculatedColumnFormula>
    </tableColumn>
    <tableColumn id="7" name="Вид движ"/>
    <tableColumn id="8" name="Введено"/>
    <tableColumn id="9" name="кол-во">
      <calculatedColumnFormula>IF(G3="Расход",H3*(-1),H3)</calculatedColumnFormula>
    </tableColumn>
    <tableColumn id="10" name="срок годн." dataDxfId="11">
      <calculatedColumnFormula>IF(ISNA(VLOOKUP(Таблица66[[#This Row],[Наименование ПАРТИИ]],Таблица4[],4,0)),"",VLOOKUP(Таблица66[[#This Row],[Наименование ПАРТИИ]],Таблица4[],4,0))</calculatedColumnFormula>
    </tableColumn>
    <tableColumn id="11" name="цена за ед.">
      <calculatedColumnFormula>IF(ISNA(VLOOKUP(Таблица66[[#This Row],[Наименование ПАРТИИ]],Таблица4[],3,0)),"",VLOOKUP(Таблица66[[#This Row],[Наименование ПАРТИИ]],Таблица4[],3,0))</calculatedColumnFormula>
    </tableColumn>
    <tableColumn id="12" name="Стоимость">
      <calculatedColumnFormula>Таблица66[[#This Row],[Введено]]*Таблица66[[#This Row],[цена за ед.]]</calculatedColumnFormula>
    </tableColumn>
    <tableColumn id="13" name="Наименование ТОВАРА" dataDxfId="0">
      <calculatedColumnFormula>TRIM(LEFT(Таблица66[[#This Row],[Наименование ПАРТИИ]],IFERROR(SEARCH("серия",Таблица66[[#This Row],[Наименование ПАРТИИ]])-1, LEN(Таблица66[[#This Row],[Наименование ПАРТИИ]]))))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6" name="Таблица6" displayName="Таблица6" ref="A2:L12" totalsRowShown="0" headerRowDxfId="22" headerRowBorderDxfId="21" tableBorderDxfId="20">
  <autoFilter ref="A2:L12"/>
  <tableColumns count="12">
    <tableColumn id="1" name="Дата"/>
    <tableColumn id="2" name="Поставщик"/>
    <tableColumn id="3" name="Получатель"/>
    <tableColumn id="4" name="Накладная"/>
    <tableColumn id="5" name="Наименование"/>
    <tableColumn id="6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name="Вид движ"/>
    <tableColumn id="8" name="Введено"/>
    <tableColumn id="9" name="кол-во">
      <calculatedColumnFormula>IF(G3="Расход",H3*(-1),H3)</calculatedColumnFormula>
    </tableColumn>
    <tableColumn id="10" name="срок годн." dataDxfId="19">
      <calculatedColumnFormula>IF(ISNA(VLOOKUP(Таблица6[[#This Row],[Наименование]],Таблица4[],4,0)),"",VLOOKUP(Таблица6[[#This Row],[Наименование]],Таблица4[],4,0))</calculatedColumnFormula>
    </tableColumn>
    <tableColumn id="11" name="цена за ед.">
      <calculatedColumnFormula>IF(ISNA(VLOOKUP(Таблица6[[#This Row],[Наименование]],Таблица4[],3,0)),"",VLOOKUP(Таблица6[[#This Row],[Наименование]],Таблица4[],3,0))</calculatedColumnFormula>
    </tableColumn>
    <tableColumn id="12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7" name="Таблица68" displayName="Таблица68" ref="A2:L12" totalsRowShown="0" headerRowDxfId="18" headerRowBorderDxfId="17" tableBorderDxfId="16">
  <autoFilter ref="A2:L12"/>
  <tableColumns count="12">
    <tableColumn id="1" name="Дата"/>
    <tableColumn id="2" name="Поставщик"/>
    <tableColumn id="3" name="Получатель"/>
    <tableColumn id="4" name="Накладная"/>
    <tableColumn id="5" name="Наименование"/>
    <tableColumn id="6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name="Вид движ"/>
    <tableColumn id="8" name="Введено"/>
    <tableColumn id="9" name="кол-во">
      <calculatedColumnFormula>IF(G3="Расход",H3*(-1),H3)</calculatedColumnFormula>
    </tableColumn>
    <tableColumn id="10" name="срок годн." dataDxfId="15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8" sqref="G8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9.28515625" customWidth="1"/>
    <col min="10" max="10" width="14.28515625" customWidth="1"/>
  </cols>
  <sheetData>
    <row r="1" spans="1:10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  <c r="I1" t="s">
        <v>21</v>
      </c>
      <c r="J1" t="s">
        <v>22</v>
      </c>
    </row>
    <row r="2" spans="1:10" x14ac:dyDescent="0.25">
      <c r="A2" t="s">
        <v>1</v>
      </c>
      <c r="C2" t="s">
        <v>6</v>
      </c>
      <c r="E2" t="s">
        <v>15</v>
      </c>
      <c r="G2" t="s">
        <v>67</v>
      </c>
      <c r="H2" t="s">
        <v>45</v>
      </c>
      <c r="I2" s="4">
        <v>1</v>
      </c>
      <c r="J2" s="1">
        <v>43831</v>
      </c>
    </row>
    <row r="3" spans="1:10" x14ac:dyDescent="0.25">
      <c r="A3" t="s">
        <v>2</v>
      </c>
      <c r="C3" t="s">
        <v>7</v>
      </c>
      <c r="E3" t="s">
        <v>16</v>
      </c>
      <c r="G3" t="s">
        <v>68</v>
      </c>
      <c r="H3" t="s">
        <v>45</v>
      </c>
      <c r="I3">
        <v>1.5</v>
      </c>
      <c r="J3" s="1">
        <v>43739</v>
      </c>
    </row>
    <row r="4" spans="1:10" x14ac:dyDescent="0.25">
      <c r="A4" t="s">
        <v>3</v>
      </c>
      <c r="C4" t="s">
        <v>8</v>
      </c>
      <c r="E4" t="s">
        <v>17</v>
      </c>
      <c r="G4" t="s">
        <v>69</v>
      </c>
      <c r="H4" t="s">
        <v>45</v>
      </c>
      <c r="I4">
        <v>2.5</v>
      </c>
      <c r="J4" s="1">
        <v>43740</v>
      </c>
    </row>
    <row r="5" spans="1:10" x14ac:dyDescent="0.25">
      <c r="A5" t="s">
        <v>4</v>
      </c>
      <c r="C5" t="s">
        <v>9</v>
      </c>
      <c r="G5" t="s">
        <v>23</v>
      </c>
      <c r="H5" t="s">
        <v>46</v>
      </c>
      <c r="I5">
        <v>2</v>
      </c>
      <c r="J5" s="1">
        <v>43741</v>
      </c>
    </row>
    <row r="6" spans="1:10" x14ac:dyDescent="0.25">
      <c r="C6" t="s">
        <v>10</v>
      </c>
      <c r="G6" t="s">
        <v>24</v>
      </c>
      <c r="H6" t="s">
        <v>47</v>
      </c>
      <c r="I6">
        <v>3</v>
      </c>
      <c r="J6" s="1">
        <v>43742</v>
      </c>
    </row>
    <row r="7" spans="1:10" x14ac:dyDescent="0.25">
      <c r="C7" t="s">
        <v>11</v>
      </c>
      <c r="G7" t="s">
        <v>82</v>
      </c>
      <c r="H7" t="s">
        <v>45</v>
      </c>
      <c r="I7">
        <v>3.5</v>
      </c>
      <c r="J7" s="1">
        <v>43743</v>
      </c>
    </row>
    <row r="8" spans="1:10" x14ac:dyDescent="0.25">
      <c r="C8" t="s">
        <v>12</v>
      </c>
      <c r="G8" t="s">
        <v>70</v>
      </c>
      <c r="H8" t="s">
        <v>45</v>
      </c>
      <c r="I8">
        <v>4.5</v>
      </c>
      <c r="J8" s="1">
        <v>43744</v>
      </c>
    </row>
    <row r="9" spans="1:10" x14ac:dyDescent="0.25">
      <c r="C9" t="s">
        <v>13</v>
      </c>
      <c r="G9" t="s">
        <v>25</v>
      </c>
      <c r="H9" t="s">
        <v>46</v>
      </c>
      <c r="I9">
        <v>4</v>
      </c>
      <c r="J9" s="1">
        <v>43745</v>
      </c>
    </row>
    <row r="10" spans="1:10" x14ac:dyDescent="0.25">
      <c r="C10" t="s">
        <v>14</v>
      </c>
      <c r="G10" t="s">
        <v>26</v>
      </c>
      <c r="H10" t="s">
        <v>47</v>
      </c>
      <c r="I10">
        <v>5</v>
      </c>
      <c r="J10" s="1">
        <v>43746</v>
      </c>
    </row>
    <row r="11" spans="1:10" x14ac:dyDescent="0.25">
      <c r="G11" t="s">
        <v>27</v>
      </c>
      <c r="H11" t="s">
        <v>45</v>
      </c>
      <c r="I11">
        <v>6</v>
      </c>
      <c r="J11" s="1">
        <v>43747</v>
      </c>
    </row>
    <row r="12" spans="1:10" x14ac:dyDescent="0.25">
      <c r="G12" t="s">
        <v>28</v>
      </c>
      <c r="H12" t="s">
        <v>46</v>
      </c>
      <c r="I12">
        <v>7</v>
      </c>
      <c r="J12" s="1">
        <v>43748</v>
      </c>
    </row>
    <row r="13" spans="1:10" x14ac:dyDescent="0.25">
      <c r="G13" t="s">
        <v>72</v>
      </c>
      <c r="H13" t="s">
        <v>47</v>
      </c>
      <c r="I13">
        <v>8.5</v>
      </c>
      <c r="J13" s="1">
        <v>43749</v>
      </c>
    </row>
    <row r="14" spans="1:10" x14ac:dyDescent="0.25">
      <c r="G14" t="s">
        <v>73</v>
      </c>
      <c r="H14" t="s">
        <v>47</v>
      </c>
      <c r="I14">
        <v>9.5</v>
      </c>
      <c r="J14" s="1">
        <v>43750</v>
      </c>
    </row>
    <row r="15" spans="1:10" x14ac:dyDescent="0.25">
      <c r="G15" t="s">
        <v>29</v>
      </c>
      <c r="H15" t="s">
        <v>45</v>
      </c>
      <c r="I15">
        <v>10</v>
      </c>
      <c r="J15" s="1">
        <v>43751</v>
      </c>
    </row>
    <row r="16" spans="1:10" x14ac:dyDescent="0.25">
      <c r="G16" t="s">
        <v>30</v>
      </c>
      <c r="H16" t="s">
        <v>46</v>
      </c>
      <c r="I16">
        <v>11</v>
      </c>
      <c r="J16" s="1">
        <v>43752</v>
      </c>
    </row>
    <row r="17" spans="7:10" x14ac:dyDescent="0.25">
      <c r="G17" t="s">
        <v>31</v>
      </c>
      <c r="H17" t="s">
        <v>47</v>
      </c>
      <c r="I17">
        <v>12</v>
      </c>
      <c r="J17" s="1">
        <v>43753</v>
      </c>
    </row>
    <row r="18" spans="7:10" x14ac:dyDescent="0.25">
      <c r="G18" t="s">
        <v>32</v>
      </c>
      <c r="H18" t="s">
        <v>45</v>
      </c>
      <c r="I18">
        <v>12</v>
      </c>
      <c r="J18" s="1">
        <v>43754</v>
      </c>
    </row>
    <row r="19" spans="7:10" x14ac:dyDescent="0.25">
      <c r="G19" t="s">
        <v>33</v>
      </c>
      <c r="H19" t="s">
        <v>46</v>
      </c>
      <c r="I19">
        <v>12</v>
      </c>
      <c r="J19" s="1">
        <v>43755</v>
      </c>
    </row>
    <row r="20" spans="7:10" x14ac:dyDescent="0.25">
      <c r="G20" t="s">
        <v>34</v>
      </c>
      <c r="H20" t="s">
        <v>47</v>
      </c>
      <c r="I20">
        <v>12</v>
      </c>
      <c r="J20" s="1">
        <v>43756</v>
      </c>
    </row>
    <row r="21" spans="7:10" x14ac:dyDescent="0.25">
      <c r="G21" t="s">
        <v>35</v>
      </c>
      <c r="H21" t="s">
        <v>45</v>
      </c>
      <c r="I21">
        <v>12</v>
      </c>
      <c r="J21" s="1">
        <v>43757</v>
      </c>
    </row>
    <row r="22" spans="7:10" x14ac:dyDescent="0.25">
      <c r="G22" t="s">
        <v>36</v>
      </c>
      <c r="H22" t="s">
        <v>46</v>
      </c>
      <c r="I22">
        <v>12</v>
      </c>
      <c r="J22" s="1">
        <v>43758</v>
      </c>
    </row>
    <row r="23" spans="7:10" x14ac:dyDescent="0.25">
      <c r="G23" t="s">
        <v>37</v>
      </c>
      <c r="H23" t="s">
        <v>47</v>
      </c>
      <c r="I23">
        <v>12</v>
      </c>
      <c r="J23" s="1">
        <v>43759</v>
      </c>
    </row>
    <row r="24" spans="7:10" x14ac:dyDescent="0.25">
      <c r="G24" t="s">
        <v>38</v>
      </c>
      <c r="H24" t="s">
        <v>45</v>
      </c>
      <c r="I24">
        <v>12</v>
      </c>
      <c r="J24" s="1">
        <v>43760</v>
      </c>
    </row>
    <row r="25" spans="7:10" x14ac:dyDescent="0.25">
      <c r="G25" t="s">
        <v>39</v>
      </c>
      <c r="H25" t="s">
        <v>46</v>
      </c>
      <c r="I25">
        <v>12</v>
      </c>
      <c r="J25" s="1">
        <v>43761</v>
      </c>
    </row>
    <row r="26" spans="7:10" x14ac:dyDescent="0.25">
      <c r="G26" t="s">
        <v>40</v>
      </c>
      <c r="H26" t="s">
        <v>47</v>
      </c>
      <c r="I26">
        <v>12</v>
      </c>
      <c r="J26" s="1">
        <v>43762</v>
      </c>
    </row>
    <row r="27" spans="7:10" x14ac:dyDescent="0.25">
      <c r="G27" t="s">
        <v>41</v>
      </c>
      <c r="H27" t="s">
        <v>45</v>
      </c>
      <c r="I27">
        <v>12</v>
      </c>
      <c r="J27" s="1">
        <v>43763</v>
      </c>
    </row>
    <row r="28" spans="7:10" x14ac:dyDescent="0.25">
      <c r="G28" t="s">
        <v>42</v>
      </c>
      <c r="H28" t="s">
        <v>46</v>
      </c>
      <c r="I28">
        <v>12</v>
      </c>
      <c r="J28" s="1">
        <v>43764</v>
      </c>
    </row>
    <row r="29" spans="7:10" x14ac:dyDescent="0.25">
      <c r="G29" t="s">
        <v>43</v>
      </c>
      <c r="H29" t="s">
        <v>47</v>
      </c>
      <c r="I29">
        <v>12</v>
      </c>
      <c r="J29" s="1">
        <v>43765</v>
      </c>
    </row>
    <row r="30" spans="7:10" x14ac:dyDescent="0.25">
      <c r="G30" t="s">
        <v>44</v>
      </c>
      <c r="H30" t="s">
        <v>48</v>
      </c>
      <c r="I30">
        <v>12</v>
      </c>
      <c r="J30" s="1">
        <v>43766</v>
      </c>
    </row>
  </sheetData>
  <phoneticPr fontId="2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" sqref="A2"/>
    </sheetView>
  </sheetViews>
  <sheetFormatPr defaultRowHeight="15" x14ac:dyDescent="0.25"/>
  <cols>
    <col min="1" max="1" width="19.140625" customWidth="1"/>
    <col min="2" max="3" width="11.85546875" customWidth="1"/>
    <col min="4" max="4" width="19.710937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62</v>
      </c>
      <c r="E1" t="s">
        <v>22</v>
      </c>
      <c r="F1" t="s">
        <v>63</v>
      </c>
      <c r="G1" t="s">
        <v>64</v>
      </c>
      <c r="H1" t="s">
        <v>65</v>
      </c>
      <c r="I1" t="s">
        <v>66</v>
      </c>
    </row>
    <row r="2" spans="1:9" x14ac:dyDescent="0.25">
      <c r="A2" t="str">
        <f>Таблица4[Наименование]</f>
        <v>ААААА серия 0345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3</v>
      </c>
      <c r="D2">
        <f>Таблица9[[#This Row],[Приход]]-Таблица9[[#This Row],[Расход]]</f>
        <v>7</v>
      </c>
      <c r="E2" s="1">
        <f>IF(VLOOKUP(Таблица9[Наименование],Таблица4[],4,0)="","",VLOOKUP(Таблица9[Наименование],Таблица4[],4,0))</f>
        <v>43831</v>
      </c>
      <c r="F2">
        <f>SUMPRODUCT(Таблица68[Введено]*(Таблица6[Наименование]=A2)*(Таблица68[Вид движ]="Приход"))</f>
        <v>40</v>
      </c>
      <c r="G2">
        <f>SUMPRODUCT(Таблица68[Введено]*(Таблица6[Наименование]=A2)*(Таблица68[Вид движ]="Расход"))</f>
        <v>2</v>
      </c>
      <c r="H2">
        <f>Таблица9[[#This Row],[Остаток на 1 октября]]+Таблица9[[#This Row],[Приход2]]-Таблица9[[#This Row],[Расход2]]</f>
        <v>45</v>
      </c>
      <c r="I2" s="1">
        <f>IF(VLOOKUP(Таблица9[Наименование],Таблица4[],4,0)="","",VLOOKUP(Таблица9[Наименование],Таблица4[],4,0))</f>
        <v>43831</v>
      </c>
    </row>
    <row r="3" spans="1:9" x14ac:dyDescent="0.25">
      <c r="A3" t="str">
        <f>Таблица4[Наименование]</f>
        <v>ААААА серия 0777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0</v>
      </c>
      <c r="D3">
        <f>B3-C3</f>
        <v>0</v>
      </c>
      <c r="E3" s="1">
        <f>IF(VLOOKUP(Таблица9[Наименование],Таблица4[],4,0)="","",VLOOKUP(Таблица9[Наименование],Таблица4[],4,0))</f>
        <v>43739</v>
      </c>
      <c r="F3">
        <f>SUMPRODUCT(Таблица68[Введено]*(Таблица6[Наименование]=A3)*(Таблица68[Вид движ]="Приход"))</f>
        <v>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0</v>
      </c>
      <c r="I3" s="1">
        <f>IF(VLOOKUP(Таблица9[Наименование],Таблица4[],4,0)="","",VLOOKUP(Таблица9[Наименование],Таблица4[],4,0))</f>
        <v>43739</v>
      </c>
    </row>
    <row r="4" spans="1:9" x14ac:dyDescent="0.25">
      <c r="A4" t="str">
        <f>Таблица4[Наименование]</f>
        <v>ААААА серия 0999</v>
      </c>
      <c r="B4">
        <f>SUMPRODUCT(Таблица6[Введено]*(Таблица6[Наименование]=A4)*(Таблица6[Вид движ]="Приход"))</f>
        <v>0</v>
      </c>
      <c r="C4">
        <f>SUMPRODUCT(Таблица6[Введено]*(Таблица6[Наименование]=A4)*(Таблица6[Вид движ]="Расход"))</f>
        <v>0</v>
      </c>
      <c r="D4">
        <f t="shared" ref="D4:D27" si="0">B4-C4</f>
        <v>0</v>
      </c>
      <c r="E4" s="1">
        <f>IF(VLOOKUP(Таблица9[Наименование],Таблица4[],4,0)="","",VLOOKUP(Таблица9[Наименование],Таблица4[],4,0))</f>
        <v>43740</v>
      </c>
      <c r="F4">
        <f>SUMPRODUCT(Таблица68[Введено]*(Таблица6[Наименование]=A4)*(Таблица68[Вид движ]="Приход"))</f>
        <v>0</v>
      </c>
      <c r="G4">
        <f>SUMPRODUCT(Таблица68[Введено]*(Таблица6[Наименование]=A4)*(Таблица68[Вид движ]="Расход"))</f>
        <v>0</v>
      </c>
      <c r="H4">
        <f>Таблица9[[#This Row],[Остаток на 1 октября]]+Таблица9[[#This Row],[Приход2]]-Таблица9[[#This Row],[Расход2]]</f>
        <v>0</v>
      </c>
      <c r="I4" s="1">
        <f>IF(VLOOKUP(Таблица9[Наименование],Таблица4[],4,0)="","",VLOOKUP(Таблица9[Наименование],Таблица4[],4,0))</f>
        <v>43740</v>
      </c>
    </row>
    <row r="5" spans="1:9" x14ac:dyDescent="0.25">
      <c r="A5" t="str">
        <f>Таблица4[Наименование]</f>
        <v>ББББББ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IF(VLOOKUP(Таблица9[Наименование],Таблица4[],4,0)="","",VLOOKUP(Таблица9[Наименование],Таблица4[],4,0))</f>
        <v>43741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>
        <f>IF(VLOOKUP(Таблица9[Наименование],Таблица4[],4,0)="","",VLOOKUP(Таблица9[Наименование],Таблица4[],4,0))</f>
        <v>43741</v>
      </c>
    </row>
    <row r="6" spans="1:9" x14ac:dyDescent="0.25">
      <c r="A6" t="str">
        <f>Таблица4[Наименование]</f>
        <v>ВВВВВ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IF(VLOOKUP(Таблица9[Наименование],Таблица4[],4,0)="","",VLOOKUP(Таблица9[Наименование],Таблица4[],4,0))</f>
        <v>43742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>
        <f>IF(VLOOKUP(Таблица9[Наименование],Таблица4[],4,0)="","",VLOOKUP(Таблица9[Наименование],Таблица4[],4,0))</f>
        <v>43742</v>
      </c>
    </row>
    <row r="7" spans="1:9" x14ac:dyDescent="0.25">
      <c r="A7" t="str">
        <f>Таблица4[Наименование]</f>
        <v>ГГГГГГ серия 0022</v>
      </c>
      <c r="B7">
        <f>SUMPRODUCT(Таблица6[Введено]*(Таблица6[Наименование]=A7)*(Таблица6[Вид движ]="Приход"))</f>
        <v>0</v>
      </c>
      <c r="C7">
        <f>SUMPRODUCT(Таблица6[Введено]*(Таблица6[Наименование]=A7)*(Таблица6[Вид движ]="Расход"))</f>
        <v>0</v>
      </c>
      <c r="D7">
        <f t="shared" si="0"/>
        <v>0</v>
      </c>
      <c r="E7" s="1">
        <f>IF(VLOOKUP(Таблица9[Наименование],Таблица4[],4,0)="","",VLOOKUP(Таблица9[Наименование],Таблица4[],4,0))</f>
        <v>43743</v>
      </c>
      <c r="F7">
        <f>SUMPRODUCT(Таблица68[Введено]*(Таблица6[Наименование]=A7)*(Таблица68[Вид движ]="Приход"))</f>
        <v>0</v>
      </c>
      <c r="G7">
        <f>SUMPRODUCT(Таблица68[Введено]*(Таблица6[Наименование]=A7)*(Таблица68[Вид движ]="Расход"))</f>
        <v>0</v>
      </c>
      <c r="H7">
        <f>Таблица9[[#This Row],[Остаток на 1 октября]]+Таблица9[[#This Row],[Приход2]]-Таблица9[[#This Row],[Расход2]]</f>
        <v>0</v>
      </c>
      <c r="I7" s="1">
        <f>IF(VLOOKUP(Таблица9[Наименование],Таблица4[],4,0)="","",VLOOKUP(Таблица9[Наименование],Таблица4[],4,0))</f>
        <v>43743</v>
      </c>
    </row>
    <row r="8" spans="1:9" x14ac:dyDescent="0.25">
      <c r="A8" t="str">
        <f>Таблица4[Наименование]</f>
        <v>ГГГГГГ серия 0111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IF(VLOOKUP(Таблица9[Наименование],Таблица4[],4,0)="","",VLOOKUP(Таблица9[Наименование],Таблица4[],4,0))</f>
        <v>43744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>
        <f>IF(VLOOKUP(Таблица9[Наименование],Таблица4[],4,0)="","",VLOOKUP(Таблица9[Наименование],Таблица4[],4,0))</f>
        <v>43744</v>
      </c>
    </row>
    <row r="9" spans="1:9" x14ac:dyDescent="0.25">
      <c r="A9" t="str">
        <f>Таблица4[Наименование]</f>
        <v>ДДДДД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IF(VLOOKUP(Таблица9[Наименование],Таблица4[],4,0)="","",VLOOKUP(Таблица9[Наименование],Таблица4[],4,0))</f>
        <v>43745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>
        <f>IF(VLOOKUP(Таблица9[Наименование],Таблица4[],4,0)="","",VLOOKUP(Таблица9[Наименование],Таблица4[],4,0))</f>
        <v>43745</v>
      </c>
    </row>
    <row r="10" spans="1:9" x14ac:dyDescent="0.25">
      <c r="A10" t="str">
        <f>Таблица4[Наименование]</f>
        <v>ЕЕЕЕЕЕЕ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1</v>
      </c>
      <c r="D10">
        <f t="shared" si="0"/>
        <v>-1</v>
      </c>
      <c r="E10" s="1">
        <f>IF(VLOOKUP(Таблица9[Наименование],Таблица4[],4,0)="","",VLOOKUP(Таблица9[Наименование],Таблица4[],4,0))</f>
        <v>43746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1</v>
      </c>
      <c r="H10">
        <f>Таблица9[[#This Row],[Остаток на 1 октября]]+Таблица9[[#This Row],[Приход2]]-Таблица9[[#This Row],[Расход2]]</f>
        <v>-2</v>
      </c>
      <c r="I10" s="1">
        <f>IF(VLOOKUP(Таблица9[Наименование],Таблица4[],4,0)="","",VLOOKUP(Таблица9[Наименование],Таблица4[],4,0))</f>
        <v>43746</v>
      </c>
    </row>
    <row r="11" spans="1:9" x14ac:dyDescent="0.25">
      <c r="A11" t="str">
        <f>Таблица4[Наименование]</f>
        <v>ЖЖЖЖ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IF(VLOOKUP(Таблица9[Наименование],Таблица4[],4,0)="","",VLOOKUP(Таблица9[Наименование],Таблица4[],4,0))</f>
        <v>43747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>
        <f>IF(VLOOKUP(Таблица9[Наименование],Таблица4[],4,0)="","",VLOOKUP(Таблица9[Наименование],Таблица4[],4,0))</f>
        <v>43747</v>
      </c>
    </row>
    <row r="12" spans="1:9" x14ac:dyDescent="0.25">
      <c r="A12" t="str">
        <f>Таблица4[Наименование]</f>
        <v>ЗЗЗЗЗЗ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IF(VLOOKUP(Таблица9[Наименование],Таблица4[],4,0)="","",VLOOKUP(Таблица9[Наименование],Таблица4[],4,0))</f>
        <v>43748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>
        <f>IF(VLOOKUP(Таблица9[Наименование],Таблица4[],4,0)="","",VLOOKUP(Таблица9[Наименование],Таблица4[],4,0))</f>
        <v>43748</v>
      </c>
    </row>
    <row r="13" spans="1:9" x14ac:dyDescent="0.25">
      <c r="A13" t="str">
        <f>Таблица4[Наименование]</f>
        <v>ИИИИИ серия 0988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2</v>
      </c>
      <c r="D13">
        <f t="shared" si="0"/>
        <v>-2</v>
      </c>
      <c r="E13" s="1">
        <f>IF(VLOOKUP(Таблица9[Наименование],Таблица4[],4,0)="","",VLOOKUP(Таблица9[Наименование],Таблица4[],4,0))</f>
        <v>43749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2</v>
      </c>
      <c r="H13">
        <f>Таблица9[[#This Row],[Остаток на 1 октября]]+Таблица9[[#This Row],[Приход2]]-Таблица9[[#This Row],[Расход2]]</f>
        <v>-4</v>
      </c>
      <c r="I13" s="1">
        <f>IF(VLOOKUP(Таблица9[Наименование],Таблица4[],4,0)="","",VLOOKUP(Таблица9[Наименование],Таблица4[],4,0))</f>
        <v>43749</v>
      </c>
    </row>
    <row r="14" spans="1:9" x14ac:dyDescent="0.25">
      <c r="A14" t="str">
        <f>Таблица4[Наименование]</f>
        <v>ИИИИИ серия 0333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IF(VLOOKUP(Таблица9[Наименование],Таблица4[],4,0)="","",VLOOKUP(Таблица9[Наименование],Таблица4[],4,0))</f>
        <v>43750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>
        <f>IF(VLOOKUP(Таблица9[Наименование],Таблица4[],4,0)="","",VLOOKUP(Таблица9[Наименование],Таблица4[],4,0))</f>
        <v>43750</v>
      </c>
    </row>
    <row r="15" spans="1:9" x14ac:dyDescent="0.25">
      <c r="A15" t="str">
        <f>Таблица4[Наименование]</f>
        <v>ККККК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IF(VLOOKUP(Таблица9[Наименование],Таблица4[],4,0)="","",VLOOKUP(Таблица9[Наименование],Таблица4[],4,0))</f>
        <v>43751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>
        <f>IF(VLOOKUP(Таблица9[Наименование],Таблица4[],4,0)="","",VLOOKUP(Таблица9[Наименование],Таблица4[],4,0))</f>
        <v>43751</v>
      </c>
    </row>
    <row r="16" spans="1:9" x14ac:dyDescent="0.25">
      <c r="A16" t="str">
        <f>Таблица4[Наименование]</f>
        <v>ЛЛЛЛЛ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IF(VLOOKUP(Таблица9[Наименование],Таблица4[],4,0)="","",VLOOKUP(Таблица9[Наименование],Таблица4[],4,0))</f>
        <v>43752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>
        <f>IF(VLOOKUP(Таблица9[Наименование],Таблица4[],4,0)="","",VLOOKUP(Таблица9[Наименование],Таблица4[],4,0))</f>
        <v>43752</v>
      </c>
    </row>
    <row r="17" spans="1:9" x14ac:dyDescent="0.25">
      <c r="A17" t="str">
        <f>Таблица4[Наименование]</f>
        <v>ММММ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IF(VLOOKUP(Таблица9[Наименование],Таблица4[],4,0)="","",VLOOKUP(Таблица9[Наименование],Таблица4[],4,0))</f>
        <v>43753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>
        <f>IF(VLOOKUP(Таблица9[Наименование],Таблица4[],4,0)="","",VLOOKUP(Таблица9[Наименование],Таблица4[],4,0))</f>
        <v>43753</v>
      </c>
    </row>
    <row r="18" spans="1:9" x14ac:dyDescent="0.25">
      <c r="A18" t="str">
        <f>Таблица4[Наименование]</f>
        <v>ННННН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IF(VLOOKUP(Таблица9[Наименование],Таблица4[],4,0)="","",VLOOKUP(Таблица9[Наименование],Таблица4[],4,0))</f>
        <v>43754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>
        <f>IF(VLOOKUP(Таблица9[Наименование],Таблица4[],4,0)="","",VLOOKUP(Таблица9[Наименование],Таблица4[],4,0))</f>
        <v>43754</v>
      </c>
    </row>
    <row r="19" spans="1:9" x14ac:dyDescent="0.25">
      <c r="A19" t="str">
        <f>Таблица4[Наименование]</f>
        <v>ООООО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IF(VLOOKUP(Таблица9[Наименование],Таблица4[],4,0)="","",VLOOKUP(Таблица9[Наименование],Таблица4[],4,0))</f>
        <v>43755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>
        <f>IF(VLOOKUP(Таблица9[Наименование],Таблица4[],4,0)="","",VLOOKUP(Таблица9[Наименование],Таблица4[],4,0))</f>
        <v>43755</v>
      </c>
    </row>
    <row r="20" spans="1:9" x14ac:dyDescent="0.25">
      <c r="A20" t="str">
        <f>Таблица4[Наименование]</f>
        <v>ПППП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IF(VLOOKUP(Таблица9[Наименование],Таблица4[],4,0)="","",VLOOKUP(Таблица9[Наименование],Таблица4[],4,0))</f>
        <v>43756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>
        <f>IF(VLOOKUP(Таблица9[Наименование],Таблица4[],4,0)="","",VLOOKUP(Таблица9[Наименование],Таблица4[],4,0))</f>
        <v>43756</v>
      </c>
    </row>
    <row r="21" spans="1:9" x14ac:dyDescent="0.25">
      <c r="A21" t="str">
        <f>Таблица4[Наименование]</f>
        <v>РРРРР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IF(VLOOKUP(Таблица9[Наименование],Таблица4[],4,0)="","",VLOOKUP(Таблица9[Наименование],Таблица4[],4,0))</f>
        <v>43757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>
        <f>IF(VLOOKUP(Таблица9[Наименование],Таблица4[],4,0)="","",VLOOKUP(Таблица9[Наименование],Таблица4[],4,0))</f>
        <v>43757</v>
      </c>
    </row>
    <row r="22" spans="1:9" x14ac:dyDescent="0.25">
      <c r="A22" t="str">
        <f>Таблица4[Наименование]</f>
        <v>ССССС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IF(VLOOKUP(Таблица9[Наименование],Таблица4[],4,0)="","",VLOOKUP(Таблица9[Наименование],Таблица4[],4,0))</f>
        <v>43758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>
        <f>IF(VLOOKUP(Таблица9[Наименование],Таблица4[],4,0)="","",VLOOKUP(Таблица9[Наименование],Таблица4[],4,0))</f>
        <v>43758</v>
      </c>
    </row>
    <row r="23" spans="1:9" x14ac:dyDescent="0.25">
      <c r="A23" t="str">
        <f>Таблица4[Наименование]</f>
        <v>ТТТТТ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IF(VLOOKUP(Таблица9[Наименование],Таблица4[],4,0)="","",VLOOKUP(Таблица9[Наименование],Таблица4[],4,0))</f>
        <v>43759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>
        <f>IF(VLOOKUP(Таблица9[Наименование],Таблица4[],4,0)="","",VLOOKUP(Таблица9[Наименование],Таблица4[],4,0))</f>
        <v>43759</v>
      </c>
    </row>
    <row r="24" spans="1:9" x14ac:dyDescent="0.25">
      <c r="A24" t="str">
        <f>Таблица4[Наименование]</f>
        <v>УУУУУ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IF(VLOOKUP(Таблица9[Наименование],Таблица4[],4,0)="","",VLOOKUP(Таблица9[Наименование],Таблица4[],4,0))</f>
        <v>43760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>
        <f>IF(VLOOKUP(Таблица9[Наименование],Таблица4[],4,0)="","",VLOOKUP(Таблица9[Наименование],Таблица4[],4,0))</f>
        <v>43760</v>
      </c>
    </row>
    <row r="25" spans="1:9" x14ac:dyDescent="0.25">
      <c r="A25" t="str">
        <f>Таблица4[Наименование]</f>
        <v>ФФФФ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IF(VLOOKUP(Таблица9[Наименование],Таблица4[],4,0)="","",VLOOKUP(Таблица9[Наименование],Таблица4[],4,0))</f>
        <v>43761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>
        <f>IF(VLOOKUP(Таблица9[Наименование],Таблица4[],4,0)="","",VLOOKUP(Таблица9[Наименование],Таблица4[],4,0))</f>
        <v>43761</v>
      </c>
    </row>
    <row r="26" spans="1:9" x14ac:dyDescent="0.25">
      <c r="A26" t="str">
        <f>Таблица4[Наименование]</f>
        <v>ХХХХХ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IF(VLOOKUP(Таблица9[Наименование],Таблица4[],4,0)="","",VLOOKUP(Таблица9[Наименование],Таблица4[],4,0))</f>
        <v>43762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>
        <f>IF(VLOOKUP(Таблица9[Наименование],Таблица4[],4,0)="","",VLOOKUP(Таблица9[Наименование],Таблица4[],4,0))</f>
        <v>43762</v>
      </c>
    </row>
    <row r="27" spans="1:9" x14ac:dyDescent="0.25">
      <c r="A27" t="str">
        <f>Таблица4[Наименование]</f>
        <v>ЦЦЦЦЦ</v>
      </c>
      <c r="B27">
        <f>SUMPRODUCT(Таблица6[Введено]*(Таблица6[Наименование]=A27)*(Таблица6[Вид движ]="Приход"))</f>
        <v>0</v>
      </c>
      <c r="C27">
        <f>SUMPRODUCT(Таблица6[Введено]*(Таблица6[Наименование]=A27)*(Таблица6[Вид движ]="Расход"))</f>
        <v>0</v>
      </c>
      <c r="D27">
        <f t="shared" si="0"/>
        <v>0</v>
      </c>
      <c r="E27" s="1">
        <f>IF(VLOOKUP(Таблица9[Наименование],Таблица4[],4,0)="","",VLOOKUP(Таблица9[Наименование],Таблица4[],4,0))</f>
        <v>43763</v>
      </c>
      <c r="F27">
        <f>SUMPRODUCT(Таблица68[Введено]*(Таблица6[Наименование]=A27)*(Таблица68[Вид движ]="Приход"))</f>
        <v>0</v>
      </c>
      <c r="G27">
        <f>SUMPRODUCT(Таблица68[Введено]*(Таблица6[Наименование]=A27)*(Таблица68[Вид движ]="Расход"))</f>
        <v>0</v>
      </c>
      <c r="H27">
        <f>Таблица9[[#This Row],[Остаток на 1 октября]]+Таблица9[[#This Row],[Приход2]]-Таблица9[[#This Row],[Расход2]]</f>
        <v>0</v>
      </c>
      <c r="I27" s="1">
        <f>IF(VLOOKUP(Таблица9[Наименование],Таблица4[],4,0)="","",VLOOKUP(Таблица9[Наименование],Таблица4[],4,0))</f>
        <v>43763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1"/>
  <sheetViews>
    <sheetView workbookViewId="0">
      <selection activeCell="C2" sqref="C2"/>
    </sheetView>
  </sheetViews>
  <sheetFormatPr defaultRowHeight="15" x14ac:dyDescent="0.25"/>
  <cols>
    <col min="1" max="2" width="19.140625" customWidth="1"/>
    <col min="3" max="3" width="27.42578125" bestFit="1" customWidth="1"/>
    <col min="4" max="5" width="11.85546875" customWidth="1"/>
    <col min="6" max="6" width="26.5703125" bestFit="1" customWidth="1"/>
    <col min="7" max="7" width="17.5703125" customWidth="1"/>
    <col min="8" max="8" width="13.140625" customWidth="1"/>
    <col min="9" max="9" width="11.85546875" customWidth="1"/>
    <col min="10" max="10" width="24.42578125" customWidth="1"/>
    <col min="11" max="11" width="11.85546875" customWidth="1"/>
  </cols>
  <sheetData>
    <row r="1" spans="1:6" x14ac:dyDescent="0.25">
      <c r="A1" t="s">
        <v>19</v>
      </c>
      <c r="B1" t="s">
        <v>74</v>
      </c>
      <c r="C1" t="s">
        <v>75</v>
      </c>
      <c r="D1" t="s">
        <v>15</v>
      </c>
      <c r="E1" t="s">
        <v>16</v>
      </c>
      <c r="F1" t="s">
        <v>76</v>
      </c>
    </row>
    <row r="2" spans="1:6" x14ac:dyDescent="0.25">
      <c r="A2" t="s">
        <v>78</v>
      </c>
      <c r="B2" s="5">
        <v>43709</v>
      </c>
      <c r="C2" s="6">
        <f>IFERROR((A2=A1)*F1,0)</f>
        <v>0</v>
      </c>
      <c r="D2">
        <f>SUMPRODUCT((NOT(ISERR(SEARCH(A2,Таблица99[Наименование]))))*Таблица99[Приход]*(Таблица99[Месяц]=B2))</f>
        <v>10</v>
      </c>
      <c r="E2">
        <f>SUMPRODUCT((NOT(ISERR(SEARCH(A2,Таблица99[Наименование]))))*Таблица99[Расход]*(Таблица99[Месяц]=B2))</f>
        <v>3</v>
      </c>
      <c r="F2">
        <f>Таблица9911[[#This Row],[Остаток на начало месяца]]+Таблица9911[[#This Row],[Приход]]-Таблица9911[[#This Row],[Расход]]</f>
        <v>7</v>
      </c>
    </row>
    <row r="3" spans="1:6" x14ac:dyDescent="0.25">
      <c r="A3" t="s">
        <v>78</v>
      </c>
      <c r="B3" s="5">
        <v>43739</v>
      </c>
      <c r="C3" s="6">
        <f>IFERROR((A3=A2)*F2,0)</f>
        <v>7</v>
      </c>
      <c r="D3">
        <f>SUMPRODUCT((NOT(ISERR(SEARCH(A3,Таблица99[Наименование]))))*Таблица99[Приход]*(Таблица99[Месяц]=B3))</f>
        <v>20</v>
      </c>
      <c r="E3">
        <f>SUMPRODUCT((NOT(ISERR(SEARCH(A3,Таблица99[Наименование]))))*Таблица99[Расход]*(Таблица99[Месяц]=B3))</f>
        <v>3</v>
      </c>
      <c r="F3">
        <f>Таблица9911[[#This Row],[Остаток на начало месяца]]+Таблица9911[[#This Row],[Приход]]-Таблица9911[[#This Row],[Расход]]</f>
        <v>24</v>
      </c>
    </row>
    <row r="4" spans="1:6" x14ac:dyDescent="0.25">
      <c r="A4" t="s">
        <v>23</v>
      </c>
      <c r="B4" s="5">
        <v>43709</v>
      </c>
      <c r="C4" s="6">
        <f>IFERROR((A4=A3)*F3,0)</f>
        <v>0</v>
      </c>
      <c r="D4">
        <f>SUMPRODUCT((NOT(ISERR(SEARCH(A4,Таблица99[Наименование]))))*Таблица99[Приход]*(Таблица99[Месяц]=B4))</f>
        <v>0</v>
      </c>
      <c r="E4">
        <f>SUMPRODUCT((NOT(ISERR(SEARCH(A4,Таблица99[Наименование]))))*Таблица99[Расход]*(Таблица99[Месяц]=B4))</f>
        <v>0</v>
      </c>
      <c r="F4">
        <f>Таблица9911[[#This Row],[Остаток на начало месяца]]+Таблица9911[[#This Row],[Приход]]-Таблица9911[[#This Row],[Расход]]</f>
        <v>0</v>
      </c>
    </row>
    <row r="5" spans="1:6" x14ac:dyDescent="0.25">
      <c r="A5" t="s">
        <v>23</v>
      </c>
      <c r="B5" s="5">
        <v>43739</v>
      </c>
      <c r="C5" s="6">
        <f>IFERROR((A5=A4)*F4,0)</f>
        <v>0</v>
      </c>
      <c r="D5">
        <f>SUMPRODUCT((NOT(ISERR(SEARCH(A5,Таблица99[Наименование]))))*Таблица99[Приход]*(Таблица99[Месяц]=B5))</f>
        <v>0</v>
      </c>
      <c r="E5">
        <f>SUMPRODUCT((NOT(ISERR(SEARCH(A5,Таблица99[Наименование]))))*Таблица99[Расход]*(Таблица99[Месяц]=B5))</f>
        <v>0</v>
      </c>
      <c r="F5">
        <f>Таблица9911[[#This Row],[Остаток на начало месяца]]+Таблица9911[[#This Row],[Приход]]-Таблица9911[[#This Row],[Расход]]</f>
        <v>0</v>
      </c>
    </row>
    <row r="6" spans="1:6" x14ac:dyDescent="0.25">
      <c r="A6" t="s">
        <v>24</v>
      </c>
      <c r="B6" s="5">
        <v>43709</v>
      </c>
      <c r="C6" s="6">
        <f>IFERROR((A6=A5)*F5,0)</f>
        <v>0</v>
      </c>
      <c r="D6">
        <f>SUMPRODUCT((NOT(ISERR(SEARCH(A6,Таблица99[Наименование]))))*Таблица99[Приход]*(Таблица99[Месяц]=B6))</f>
        <v>0</v>
      </c>
      <c r="E6">
        <f>SUMPRODUCT((NOT(ISERR(SEARCH(A6,Таблица99[Наименование]))))*Таблица99[Расход]*(Таблица99[Месяц]=B6))</f>
        <v>0</v>
      </c>
      <c r="F6">
        <f>Таблица9911[[#This Row],[Остаток на начало месяца]]+Таблица9911[[#This Row],[Приход]]-Таблица9911[[#This Row],[Расход]]</f>
        <v>0</v>
      </c>
    </row>
    <row r="7" spans="1:6" x14ac:dyDescent="0.25">
      <c r="A7" t="s">
        <v>24</v>
      </c>
      <c r="B7" s="5">
        <v>43739</v>
      </c>
      <c r="C7" s="6">
        <f>IFERROR((A7=A6)*F6,0)</f>
        <v>0</v>
      </c>
      <c r="D7">
        <f>SUMPRODUCT((NOT(ISERR(SEARCH(A7,Таблица99[Наименование]))))*Таблица99[Приход]*(Таблица99[Месяц]=B7))</f>
        <v>0</v>
      </c>
      <c r="E7">
        <f>SUMPRODUCT((NOT(ISERR(SEARCH(A7,Таблица99[Наименование]))))*Таблица99[Расход]*(Таблица99[Месяц]=B7))</f>
        <v>0</v>
      </c>
      <c r="F7">
        <f>Таблица9911[[#This Row],[Остаток на начало месяца]]+Таблица9911[[#This Row],[Приход]]-Таблица9911[[#This Row],[Расход]]</f>
        <v>0</v>
      </c>
    </row>
    <row r="8" spans="1:6" x14ac:dyDescent="0.25">
      <c r="A8" t="s">
        <v>77</v>
      </c>
      <c r="B8" s="5">
        <v>43709</v>
      </c>
      <c r="C8" s="6">
        <f>IFERROR((A8=A7)*F7,0)</f>
        <v>0</v>
      </c>
      <c r="D8">
        <f>SUMPRODUCT((NOT(ISERR(SEARCH(A8,Таблица99[Наименование]))))*Таблица99[Приход]*(Таблица99[Месяц]=B8))</f>
        <v>10</v>
      </c>
      <c r="E8">
        <f>SUMPRODUCT((NOT(ISERR(SEARCH(A8,Таблица99[Наименование]))))*Таблица99[Расход]*(Таблица99[Месяц]=B8))</f>
        <v>0</v>
      </c>
      <c r="F8">
        <f>Таблица9911[[#This Row],[Остаток на начало месяца]]+Таблица9911[[#This Row],[Приход]]-Таблица9911[[#This Row],[Расход]]</f>
        <v>10</v>
      </c>
    </row>
    <row r="9" spans="1:6" x14ac:dyDescent="0.25">
      <c r="A9" t="s">
        <v>77</v>
      </c>
      <c r="B9" s="5">
        <v>43739</v>
      </c>
      <c r="C9" s="6">
        <f>IFERROR((A9=A8)*F8,0)</f>
        <v>10</v>
      </c>
      <c r="D9">
        <f>SUMPRODUCT((NOT(ISERR(SEARCH(A9,Таблица99[Наименование]))))*Таблица99[Приход]*(Таблица99[Месяц]=B9))</f>
        <v>20</v>
      </c>
      <c r="E9">
        <f>SUMPRODUCT((NOT(ISERR(SEARCH(A9,Таблица99[Наименование]))))*Таблица99[Расход]*(Таблица99[Месяц]=B9))</f>
        <v>0</v>
      </c>
      <c r="F9">
        <f>Таблица9911[[#This Row],[Остаток на начало месяца]]+Таблица9911[[#This Row],[Приход]]-Таблица9911[[#This Row],[Расход]]</f>
        <v>30</v>
      </c>
    </row>
    <row r="10" spans="1:6" x14ac:dyDescent="0.25">
      <c r="A10" t="s">
        <v>25</v>
      </c>
      <c r="B10" s="5">
        <v>43709</v>
      </c>
      <c r="C10" s="6">
        <f>IFERROR((A10=A9)*F9,0)</f>
        <v>0</v>
      </c>
      <c r="D10">
        <f>SUMPRODUCT((NOT(ISERR(SEARCH(A10,Таблица99[Наименование]))))*Таблица99[Приход]*(Таблица99[Месяц]=B10))</f>
        <v>0</v>
      </c>
      <c r="E10">
        <f>SUMPRODUCT((NOT(ISERR(SEARCH(A10,Таблица99[Наименование]))))*Таблица99[Расход]*(Таблица99[Месяц]=B10))</f>
        <v>0</v>
      </c>
      <c r="F10">
        <f>Таблица9911[[#This Row],[Остаток на начало месяца]]+Таблица9911[[#This Row],[Приход]]-Таблица9911[[#This Row],[Расход]]</f>
        <v>0</v>
      </c>
    </row>
    <row r="11" spans="1:6" x14ac:dyDescent="0.25">
      <c r="A11" t="s">
        <v>25</v>
      </c>
      <c r="B11" s="5">
        <v>43739</v>
      </c>
      <c r="C11" s="6">
        <f>IFERROR((A11=A10)*F10,0)</f>
        <v>0</v>
      </c>
      <c r="D11">
        <f>SUMPRODUCT((NOT(ISERR(SEARCH(A11,Таблица99[Наименование]))))*Таблица99[Приход]*(Таблица99[Месяц]=B11))</f>
        <v>0</v>
      </c>
      <c r="E11">
        <f>SUMPRODUCT((NOT(ISERR(SEARCH(A11,Таблица99[Наименование]))))*Таблица99[Расход]*(Таблица99[Месяц]=B11))</f>
        <v>0</v>
      </c>
      <c r="F11">
        <f>Таблица9911[[#This Row],[Остаток на начало месяца]]+Таблица9911[[#This Row],[Приход]]-Таблица9911[[#This Row],[Расход]]</f>
        <v>0</v>
      </c>
    </row>
    <row r="12" spans="1:6" x14ac:dyDescent="0.25">
      <c r="A12" t="s">
        <v>26</v>
      </c>
      <c r="B12" s="5">
        <v>43709</v>
      </c>
      <c r="C12" s="6">
        <f>IFERROR((A12=A11)*F11,0)</f>
        <v>0</v>
      </c>
      <c r="D12">
        <f>SUMPRODUCT((NOT(ISERR(SEARCH(A12,Таблица99[Наименование]))))*Таблица99[Приход]*(Таблица99[Месяц]=B12))</f>
        <v>0</v>
      </c>
      <c r="E12">
        <f>SUMPRODUCT((NOT(ISERR(SEARCH(A12,Таблица99[Наименование]))))*Таблица99[Расход]*(Таблица99[Месяц]=B12))</f>
        <v>1</v>
      </c>
      <c r="F12">
        <f>Таблица9911[[#This Row],[Остаток на начало месяца]]+Таблица9911[[#This Row],[Приход]]-Таблица9911[[#This Row],[Расход]]</f>
        <v>-1</v>
      </c>
    </row>
    <row r="13" spans="1:6" x14ac:dyDescent="0.25">
      <c r="A13" t="s">
        <v>26</v>
      </c>
      <c r="B13" s="5">
        <v>43739</v>
      </c>
      <c r="C13" s="6">
        <f>IFERROR((A13=A12)*F12,0)</f>
        <v>-1</v>
      </c>
      <c r="D13">
        <f>SUMPRODUCT((NOT(ISERR(SEARCH(A13,Таблица99[Наименование]))))*Таблица99[Приход]*(Таблица99[Месяц]=B13))</f>
        <v>0</v>
      </c>
      <c r="E13">
        <f>SUMPRODUCT((NOT(ISERR(SEARCH(A13,Таблица99[Наименование]))))*Таблица99[Расход]*(Таблица99[Месяц]=B13))</f>
        <v>1</v>
      </c>
      <c r="F13">
        <f>Таблица9911[[#This Row],[Остаток на начало месяца]]+Таблица9911[[#This Row],[Приход]]-Таблица9911[[#This Row],[Расход]]</f>
        <v>-2</v>
      </c>
    </row>
    <row r="14" spans="1:6" x14ac:dyDescent="0.25">
      <c r="A14" t="s">
        <v>27</v>
      </c>
      <c r="B14" s="5">
        <v>43709</v>
      </c>
      <c r="C14" s="6">
        <f>IFERROR((A14=A13)*F13,0)</f>
        <v>0</v>
      </c>
      <c r="D14">
        <f>SUMPRODUCT((NOT(ISERR(SEARCH(A14,Таблица99[Наименование]))))*Таблица99[Приход]*(Таблица99[Месяц]=B14))</f>
        <v>0</v>
      </c>
      <c r="E14">
        <f>SUMPRODUCT((NOT(ISERR(SEARCH(A14,Таблица99[Наименование]))))*Таблица99[Расход]*(Таблица99[Месяц]=B14))</f>
        <v>0</v>
      </c>
      <c r="F14">
        <f>Таблица9911[[#This Row],[Остаток на начало месяца]]+Таблица9911[[#This Row],[Приход]]-Таблица9911[[#This Row],[Расход]]</f>
        <v>0</v>
      </c>
    </row>
    <row r="15" spans="1:6" x14ac:dyDescent="0.25">
      <c r="A15" t="s">
        <v>27</v>
      </c>
      <c r="B15" s="5">
        <v>43739</v>
      </c>
      <c r="C15" s="6">
        <f>IFERROR((A15=A14)*F14,0)</f>
        <v>0</v>
      </c>
      <c r="D15">
        <f>SUMPRODUCT((NOT(ISERR(SEARCH(A15,Таблица99[Наименование]))))*Таблица99[Приход]*(Таблица99[Месяц]=B15))</f>
        <v>0</v>
      </c>
      <c r="E15">
        <f>SUMPRODUCT((NOT(ISERR(SEARCH(A15,Таблица99[Наименование]))))*Таблица99[Расход]*(Таблица99[Месяц]=B15))</f>
        <v>0</v>
      </c>
      <c r="F15">
        <f>Таблица9911[[#This Row],[Остаток на начало месяца]]+Таблица9911[[#This Row],[Приход]]-Таблица9911[[#This Row],[Расход]]</f>
        <v>0</v>
      </c>
    </row>
    <row r="16" spans="1:6" x14ac:dyDescent="0.25">
      <c r="A16" t="s">
        <v>28</v>
      </c>
      <c r="B16" s="5">
        <v>43709</v>
      </c>
      <c r="C16" s="6">
        <f>IFERROR((A16=A15)*F15,0)</f>
        <v>0</v>
      </c>
      <c r="D16">
        <f>SUMPRODUCT((NOT(ISERR(SEARCH(A16,Таблица99[Наименование]))))*Таблица99[Приход]*(Таблица99[Месяц]=B16))</f>
        <v>0</v>
      </c>
      <c r="E16">
        <f>SUMPRODUCT((NOT(ISERR(SEARCH(A16,Таблица99[Наименование]))))*Таблица99[Расход]*(Таблица99[Месяц]=B16))</f>
        <v>0</v>
      </c>
      <c r="F16">
        <f>Таблица9911[[#This Row],[Остаток на начало месяца]]+Таблица9911[[#This Row],[Приход]]-Таблица9911[[#This Row],[Расход]]</f>
        <v>0</v>
      </c>
    </row>
    <row r="17" spans="1:6" x14ac:dyDescent="0.25">
      <c r="A17" t="s">
        <v>28</v>
      </c>
      <c r="B17" s="5">
        <v>43739</v>
      </c>
      <c r="C17" s="6">
        <f>IFERROR((A17=A16)*F16,0)</f>
        <v>0</v>
      </c>
      <c r="D17">
        <f>SUMPRODUCT((NOT(ISERR(SEARCH(A17,Таблица99[Наименование]))))*Таблица99[Приход]*(Таблица99[Месяц]=B17))</f>
        <v>0</v>
      </c>
      <c r="E17">
        <f>SUMPRODUCT((NOT(ISERR(SEARCH(A17,Таблица99[Наименование]))))*Таблица99[Расход]*(Таблица99[Месяц]=B17))</f>
        <v>0</v>
      </c>
      <c r="F17">
        <f>Таблица9911[[#This Row],[Остаток на начало месяца]]+Таблица9911[[#This Row],[Приход]]-Таблица9911[[#This Row],[Расход]]</f>
        <v>0</v>
      </c>
    </row>
    <row r="18" spans="1:6" x14ac:dyDescent="0.25">
      <c r="A18" t="s">
        <v>79</v>
      </c>
      <c r="B18" s="5">
        <v>43709</v>
      </c>
      <c r="C18" s="6">
        <f>IFERROR((A18=A17)*F17,0)</f>
        <v>0</v>
      </c>
      <c r="D18">
        <f>SUMPRODUCT((NOT(ISERR(SEARCH(A18,Таблица99[Наименование]))))*Таблица99[Приход]*(Таблица99[Месяц]=B18))</f>
        <v>0</v>
      </c>
      <c r="E18">
        <f>SUMPRODUCT((NOT(ISERR(SEARCH(A18,Таблица99[Наименование]))))*Таблица99[Расход]*(Таблица99[Месяц]=B18))</f>
        <v>2</v>
      </c>
      <c r="F18">
        <f>Таблица9911[[#This Row],[Остаток на начало месяца]]+Таблица9911[[#This Row],[Приход]]-Таблица9911[[#This Row],[Расход]]</f>
        <v>-2</v>
      </c>
    </row>
    <row r="19" spans="1:6" x14ac:dyDescent="0.25">
      <c r="A19" t="s">
        <v>79</v>
      </c>
      <c r="B19" s="5">
        <v>43739</v>
      </c>
      <c r="C19" s="6">
        <f>IFERROR((A19=A18)*F18,0)</f>
        <v>-2</v>
      </c>
      <c r="D19">
        <f>SUMPRODUCT((NOT(ISERR(SEARCH(A19,Таблица99[Наименование]))))*Таблица99[Приход]*(Таблица99[Месяц]=B19))</f>
        <v>10</v>
      </c>
      <c r="E19">
        <f>SUMPRODUCT((NOT(ISERR(SEARCH(A19,Таблица99[Наименование]))))*Таблица99[Расход]*(Таблица99[Месяц]=B19))</f>
        <v>2</v>
      </c>
      <c r="F19">
        <f>Таблица9911[[#This Row],[Остаток на начало месяца]]+Таблица9911[[#This Row],[Приход]]-Таблица9911[[#This Row],[Расход]]</f>
        <v>6</v>
      </c>
    </row>
    <row r="20" spans="1:6" x14ac:dyDescent="0.25">
      <c r="A20" t="s">
        <v>29</v>
      </c>
      <c r="B20" s="5">
        <v>43709</v>
      </c>
      <c r="C20" s="6">
        <f>IFERROR((A20=A19)*F19,0)</f>
        <v>0</v>
      </c>
      <c r="D20">
        <f>SUMPRODUCT((NOT(ISERR(SEARCH(A20,Таблица99[Наименование]))))*Таблица99[Приход]*(Таблица99[Месяц]=B20))</f>
        <v>0</v>
      </c>
      <c r="E20">
        <f>SUMPRODUCT((NOT(ISERR(SEARCH(A20,Таблица99[Наименование]))))*Таблица99[Расход]*(Таблица99[Месяц]=B20))</f>
        <v>0</v>
      </c>
      <c r="F20">
        <f>Таблица9911[[#This Row],[Остаток на начало месяца]]+Таблица9911[[#This Row],[Приход]]-Таблица9911[[#This Row],[Расход]]</f>
        <v>0</v>
      </c>
    </row>
    <row r="21" spans="1:6" x14ac:dyDescent="0.25">
      <c r="A21" t="s">
        <v>29</v>
      </c>
      <c r="B21" s="5">
        <v>43739</v>
      </c>
      <c r="C21" s="6">
        <f>IFERROR((A21=A20)*F20,0)</f>
        <v>0</v>
      </c>
      <c r="D21">
        <f>SUMPRODUCT((NOT(ISERR(SEARCH(A21,Таблица99[Наименование]))))*Таблица99[Приход]*(Таблица99[Месяц]=B21))</f>
        <v>0</v>
      </c>
      <c r="E21">
        <f>SUMPRODUCT((NOT(ISERR(SEARCH(A21,Таблица99[Наименование]))))*Таблица99[Расход]*(Таблица99[Месяц]=B21))</f>
        <v>0</v>
      </c>
      <c r="F21">
        <f>Таблица9911[[#This Row],[Остаток на начало месяца]]+Таблица9911[[#This Row],[Приход]]-Таблица9911[[#This Row],[Расход]]</f>
        <v>0</v>
      </c>
    </row>
    <row r="22" spans="1:6" x14ac:dyDescent="0.25">
      <c r="A22" t="s">
        <v>30</v>
      </c>
      <c r="B22" s="5">
        <v>43709</v>
      </c>
      <c r="C22" s="6">
        <f>IFERROR((A22=A21)*F21,0)</f>
        <v>0</v>
      </c>
      <c r="D22">
        <f>SUMPRODUCT((NOT(ISERR(SEARCH(A22,Таблица99[Наименование]))))*Таблица99[Приход]*(Таблица99[Месяц]=B22))</f>
        <v>0</v>
      </c>
      <c r="E22">
        <f>SUMPRODUCT((NOT(ISERR(SEARCH(A22,Таблица99[Наименование]))))*Таблица99[Расход]*(Таблица99[Месяц]=B22))</f>
        <v>0</v>
      </c>
      <c r="F22">
        <f>Таблица9911[[#This Row],[Остаток на начало месяца]]+Таблица9911[[#This Row],[Приход]]-Таблица9911[[#This Row],[Расход]]</f>
        <v>0</v>
      </c>
    </row>
    <row r="23" spans="1:6" x14ac:dyDescent="0.25">
      <c r="A23" t="s">
        <v>30</v>
      </c>
      <c r="B23" s="5">
        <v>43739</v>
      </c>
      <c r="C23" s="6">
        <f>IFERROR((A23=A22)*F22,0)</f>
        <v>0</v>
      </c>
      <c r="D23">
        <f>SUMPRODUCT((NOT(ISERR(SEARCH(A23,Таблица99[Наименование]))))*Таблица99[Приход]*(Таблица99[Месяц]=B23))</f>
        <v>0</v>
      </c>
      <c r="E23">
        <f>SUMPRODUCT((NOT(ISERR(SEARCH(A23,Таблица99[Наименование]))))*Таблица99[Расход]*(Таблица99[Месяц]=B23))</f>
        <v>0</v>
      </c>
      <c r="F23">
        <f>Таблица9911[[#This Row],[Остаток на начало месяца]]+Таблица9911[[#This Row],[Приход]]-Таблица9911[[#This Row],[Расход]]</f>
        <v>0</v>
      </c>
    </row>
    <row r="24" spans="1:6" x14ac:dyDescent="0.25">
      <c r="A24" t="s">
        <v>31</v>
      </c>
      <c r="B24" s="5">
        <v>43709</v>
      </c>
      <c r="C24" s="6">
        <f>IFERROR((A24=A23)*F23,0)</f>
        <v>0</v>
      </c>
      <c r="D24">
        <f>SUMPRODUCT((NOT(ISERR(SEARCH(A24,Таблица99[Наименование]))))*Таблица99[Приход]*(Таблица99[Месяц]=B24))</f>
        <v>0</v>
      </c>
      <c r="E24">
        <f>SUMPRODUCT((NOT(ISERR(SEARCH(A24,Таблица99[Наименование]))))*Таблица99[Расход]*(Таблица99[Месяц]=B24))</f>
        <v>0</v>
      </c>
      <c r="F24">
        <f>Таблица9911[[#This Row],[Остаток на начало месяца]]+Таблица9911[[#This Row],[Приход]]-Таблица9911[[#This Row],[Расход]]</f>
        <v>0</v>
      </c>
    </row>
    <row r="25" spans="1:6" x14ac:dyDescent="0.25">
      <c r="A25" t="s">
        <v>31</v>
      </c>
      <c r="B25" s="5">
        <v>43739</v>
      </c>
      <c r="C25" s="6">
        <f>IFERROR((A25=A24)*F24,0)</f>
        <v>0</v>
      </c>
      <c r="D25">
        <f>SUMPRODUCT((NOT(ISERR(SEARCH(A25,Таблица99[Наименование]))))*Таблица99[Приход]*(Таблица99[Месяц]=B25))</f>
        <v>0</v>
      </c>
      <c r="E25">
        <f>SUMPRODUCT((NOT(ISERR(SEARCH(A25,Таблица99[Наименование]))))*Таблица99[Расход]*(Таблица99[Месяц]=B25))</f>
        <v>0</v>
      </c>
      <c r="F25">
        <f>Таблица9911[[#This Row],[Остаток на начало месяца]]+Таблица9911[[#This Row],[Приход]]-Таблица9911[[#This Row],[Расход]]</f>
        <v>0</v>
      </c>
    </row>
    <row r="26" spans="1:6" x14ac:dyDescent="0.25">
      <c r="A26" t="s">
        <v>32</v>
      </c>
      <c r="B26" s="5">
        <v>43709</v>
      </c>
      <c r="C26" s="6">
        <f>IFERROR((A26=A25)*F25,0)</f>
        <v>0</v>
      </c>
      <c r="D26">
        <f>SUMPRODUCT((NOT(ISERR(SEARCH(A26,Таблица99[Наименование]))))*Таблица99[Приход]*(Таблица99[Месяц]=B26))</f>
        <v>0</v>
      </c>
      <c r="E26">
        <f>SUMPRODUCT((NOT(ISERR(SEARCH(A26,Таблица99[Наименование]))))*Таблица99[Расход]*(Таблица99[Месяц]=B26))</f>
        <v>0</v>
      </c>
      <c r="F26">
        <f>Таблица9911[[#This Row],[Остаток на начало месяца]]+Таблица9911[[#This Row],[Приход]]-Таблица9911[[#This Row],[Расход]]</f>
        <v>0</v>
      </c>
    </row>
    <row r="27" spans="1:6" x14ac:dyDescent="0.25">
      <c r="A27" t="s">
        <v>32</v>
      </c>
      <c r="B27" s="5">
        <v>43739</v>
      </c>
      <c r="C27" s="6">
        <f>IFERROR((A27=A26)*F26,0)</f>
        <v>0</v>
      </c>
      <c r="D27">
        <f>SUMPRODUCT((NOT(ISERR(SEARCH(A27,Таблица99[Наименование]))))*Таблица99[Приход]*(Таблица99[Месяц]=B27))</f>
        <v>0</v>
      </c>
      <c r="E27">
        <f>SUMPRODUCT((NOT(ISERR(SEARCH(A27,Таблица99[Наименование]))))*Таблица99[Расход]*(Таблица99[Месяц]=B27))</f>
        <v>0</v>
      </c>
      <c r="F27">
        <f>Таблица9911[[#This Row],[Остаток на начало месяца]]+Таблица9911[[#This Row],[Приход]]-Таблица9911[[#This Row],[Расход]]</f>
        <v>0</v>
      </c>
    </row>
    <row r="28" spans="1:6" x14ac:dyDescent="0.25">
      <c r="A28" t="s">
        <v>33</v>
      </c>
      <c r="B28" s="5">
        <v>43709</v>
      </c>
      <c r="C28" s="6">
        <f>IFERROR((A28=A27)*F27,0)</f>
        <v>0</v>
      </c>
      <c r="D28">
        <f>SUMPRODUCT((NOT(ISERR(SEARCH(A28,Таблица99[Наименование]))))*Таблица99[Приход]*(Таблица99[Месяц]=B28))</f>
        <v>0</v>
      </c>
      <c r="E28">
        <f>SUMPRODUCT((NOT(ISERR(SEARCH(A28,Таблица99[Наименование]))))*Таблица99[Расход]*(Таблица99[Месяц]=B28))</f>
        <v>0</v>
      </c>
      <c r="F28">
        <f>Таблица9911[[#This Row],[Остаток на начало месяца]]+Таблица9911[[#This Row],[Приход]]-Таблица9911[[#This Row],[Расход]]</f>
        <v>0</v>
      </c>
    </row>
    <row r="29" spans="1:6" x14ac:dyDescent="0.25">
      <c r="A29" t="s">
        <v>33</v>
      </c>
      <c r="B29" s="5">
        <v>43739</v>
      </c>
      <c r="C29" s="6">
        <f>IFERROR((A29=A28)*F28,0)</f>
        <v>0</v>
      </c>
      <c r="D29">
        <f>SUMPRODUCT((NOT(ISERR(SEARCH(A29,Таблица99[Наименование]))))*Таблица99[Приход]*(Таблица99[Месяц]=B29))</f>
        <v>0</v>
      </c>
      <c r="E29">
        <f>SUMPRODUCT((NOT(ISERR(SEARCH(A29,Таблица99[Наименование]))))*Таблица99[Расход]*(Таблица99[Месяц]=B29))</f>
        <v>0</v>
      </c>
      <c r="F29">
        <f>Таблица9911[[#This Row],[Остаток на начало месяца]]+Таблица9911[[#This Row],[Приход]]-Таблица9911[[#This Row],[Расход]]</f>
        <v>0</v>
      </c>
    </row>
    <row r="30" spans="1:6" x14ac:dyDescent="0.25">
      <c r="A30" t="s">
        <v>34</v>
      </c>
      <c r="B30" s="5">
        <v>43709</v>
      </c>
      <c r="C30" s="6">
        <f>IFERROR((A30=A29)*F29,0)</f>
        <v>0</v>
      </c>
      <c r="D30">
        <f>SUMPRODUCT((NOT(ISERR(SEARCH(A30,Таблица99[Наименование]))))*Таблица99[Приход]*(Таблица99[Месяц]=B30))</f>
        <v>0</v>
      </c>
      <c r="E30">
        <f>SUMPRODUCT((NOT(ISERR(SEARCH(A30,Таблица99[Наименование]))))*Таблица99[Расход]*(Таблица99[Месяц]=B30))</f>
        <v>0</v>
      </c>
      <c r="F30">
        <f>Таблица9911[[#This Row],[Остаток на начало месяца]]+Таблица9911[[#This Row],[Приход]]-Таблица9911[[#This Row],[Расход]]</f>
        <v>0</v>
      </c>
    </row>
    <row r="31" spans="1:6" x14ac:dyDescent="0.25">
      <c r="A31" t="s">
        <v>34</v>
      </c>
      <c r="B31" s="5">
        <v>43739</v>
      </c>
      <c r="C31" s="6">
        <f>IFERROR((A31=A30)*F30,0)</f>
        <v>0</v>
      </c>
      <c r="D31">
        <f>SUMPRODUCT((NOT(ISERR(SEARCH(A31,Таблица99[Наименование]))))*Таблица99[Приход]*(Таблица99[Месяц]=B31))</f>
        <v>0</v>
      </c>
      <c r="E31">
        <f>SUMPRODUCT((NOT(ISERR(SEARCH(A31,Таблица99[Наименование]))))*Таблица99[Расход]*(Таблица99[Месяц]=B31))</f>
        <v>0</v>
      </c>
      <c r="F31">
        <f>Таблица9911[[#This Row],[Остаток на начало месяца]]+Таблица9911[[#This Row],[Приход]]-Таблица9911[[#This Row],[Расход]]</f>
        <v>0</v>
      </c>
    </row>
    <row r="32" spans="1:6" x14ac:dyDescent="0.25">
      <c r="A32" t="s">
        <v>35</v>
      </c>
      <c r="B32" s="5">
        <v>43709</v>
      </c>
      <c r="C32" s="6">
        <f>IFERROR((A32=A31)*F31,0)</f>
        <v>0</v>
      </c>
      <c r="D32">
        <f>SUMPRODUCT((NOT(ISERR(SEARCH(A32,Таблица99[Наименование]))))*Таблица99[Приход]*(Таблица99[Месяц]=B32))</f>
        <v>0</v>
      </c>
      <c r="E32">
        <f>SUMPRODUCT((NOT(ISERR(SEARCH(A32,Таблица99[Наименование]))))*Таблица99[Расход]*(Таблица99[Месяц]=B32))</f>
        <v>0</v>
      </c>
      <c r="F32">
        <f>Таблица9911[[#This Row],[Остаток на начало месяца]]+Таблица9911[[#This Row],[Приход]]-Таблица9911[[#This Row],[Расход]]</f>
        <v>0</v>
      </c>
    </row>
    <row r="33" spans="1:6" x14ac:dyDescent="0.25">
      <c r="A33" t="s">
        <v>35</v>
      </c>
      <c r="B33" s="5">
        <v>43739</v>
      </c>
      <c r="C33" s="6">
        <f>IFERROR((A33=A32)*F32,0)</f>
        <v>0</v>
      </c>
      <c r="D33">
        <f>SUMPRODUCT((NOT(ISERR(SEARCH(A33,Таблица99[Наименование]))))*Таблица99[Приход]*(Таблица99[Месяц]=B33))</f>
        <v>0</v>
      </c>
      <c r="E33">
        <f>SUMPRODUCT((NOT(ISERR(SEARCH(A33,Таблица99[Наименование]))))*Таблица99[Расход]*(Таблица99[Месяц]=B33))</f>
        <v>0</v>
      </c>
      <c r="F33">
        <f>Таблица9911[[#This Row],[Остаток на начало месяца]]+Таблица9911[[#This Row],[Приход]]-Таблица9911[[#This Row],[Расход]]</f>
        <v>0</v>
      </c>
    </row>
    <row r="34" spans="1:6" x14ac:dyDescent="0.25">
      <c r="A34" t="s">
        <v>36</v>
      </c>
      <c r="B34" s="5">
        <v>43709</v>
      </c>
      <c r="C34" s="6">
        <f>IFERROR((A34=A33)*F33,0)</f>
        <v>0</v>
      </c>
      <c r="D34">
        <f>SUMPRODUCT((NOT(ISERR(SEARCH(A34,Таблица99[Наименование]))))*Таблица99[Приход]*(Таблица99[Месяц]=B34))</f>
        <v>0</v>
      </c>
      <c r="E34">
        <f>SUMPRODUCT((NOT(ISERR(SEARCH(A34,Таблица99[Наименование]))))*Таблица99[Расход]*(Таблица99[Месяц]=B34))</f>
        <v>0</v>
      </c>
      <c r="F34">
        <f>Таблица9911[[#This Row],[Остаток на начало месяца]]+Таблица9911[[#This Row],[Приход]]-Таблица9911[[#This Row],[Расход]]</f>
        <v>0</v>
      </c>
    </row>
    <row r="35" spans="1:6" x14ac:dyDescent="0.25">
      <c r="A35" t="s">
        <v>36</v>
      </c>
      <c r="B35" s="5">
        <v>43739</v>
      </c>
      <c r="C35" s="6">
        <f>IFERROR((A35=A34)*F34,0)</f>
        <v>0</v>
      </c>
      <c r="D35">
        <f>SUMPRODUCT((NOT(ISERR(SEARCH(A35,Таблица99[Наименование]))))*Таблица99[Приход]*(Таблица99[Месяц]=B35))</f>
        <v>0</v>
      </c>
      <c r="E35">
        <f>SUMPRODUCT((NOT(ISERR(SEARCH(A35,Таблица99[Наименование]))))*Таблица99[Расход]*(Таблица99[Месяц]=B35))</f>
        <v>0</v>
      </c>
      <c r="F35">
        <f>Таблица9911[[#This Row],[Остаток на начало месяца]]+Таблица9911[[#This Row],[Приход]]-Таблица9911[[#This Row],[Расход]]</f>
        <v>0</v>
      </c>
    </row>
    <row r="36" spans="1:6" x14ac:dyDescent="0.25">
      <c r="A36" t="s">
        <v>37</v>
      </c>
      <c r="B36" s="5">
        <v>43709</v>
      </c>
      <c r="C36" s="6">
        <f>IFERROR((A36=A35)*F35,0)</f>
        <v>0</v>
      </c>
      <c r="D36">
        <f>SUMPRODUCT((NOT(ISERR(SEARCH(A36,Таблица99[Наименование]))))*Таблица99[Приход]*(Таблица99[Месяц]=B36))</f>
        <v>0</v>
      </c>
      <c r="E36">
        <f>SUMPRODUCT((NOT(ISERR(SEARCH(A36,Таблица99[Наименование]))))*Таблица99[Расход]*(Таблица99[Месяц]=B36))</f>
        <v>0</v>
      </c>
      <c r="F36">
        <f>Таблица9911[[#This Row],[Остаток на начало месяца]]+Таблица9911[[#This Row],[Приход]]-Таблица9911[[#This Row],[Расход]]</f>
        <v>0</v>
      </c>
    </row>
    <row r="37" spans="1:6" x14ac:dyDescent="0.25">
      <c r="A37" t="s">
        <v>37</v>
      </c>
      <c r="B37" s="5">
        <v>43739</v>
      </c>
      <c r="C37" s="6">
        <f>IFERROR((A37=A36)*F36,0)</f>
        <v>0</v>
      </c>
      <c r="D37">
        <f>SUMPRODUCT((NOT(ISERR(SEARCH(A37,Таблица99[Наименование]))))*Таблица99[Приход]*(Таблица99[Месяц]=B37))</f>
        <v>0</v>
      </c>
      <c r="E37">
        <f>SUMPRODUCT((NOT(ISERR(SEARCH(A37,Таблица99[Наименование]))))*Таблица99[Расход]*(Таблица99[Месяц]=B37))</f>
        <v>0</v>
      </c>
      <c r="F37">
        <f>Таблица9911[[#This Row],[Остаток на начало месяца]]+Таблица9911[[#This Row],[Приход]]-Таблица9911[[#This Row],[Расход]]</f>
        <v>0</v>
      </c>
    </row>
    <row r="38" spans="1:6" x14ac:dyDescent="0.25">
      <c r="A38" t="s">
        <v>38</v>
      </c>
      <c r="B38" s="5">
        <v>43709</v>
      </c>
      <c r="C38" s="6">
        <f>IFERROR((A38=A37)*F37,0)</f>
        <v>0</v>
      </c>
      <c r="D38">
        <f>SUMPRODUCT((NOT(ISERR(SEARCH(A38,Таблица99[Наименование]))))*Таблица99[Приход]*(Таблица99[Месяц]=B38))</f>
        <v>0</v>
      </c>
      <c r="E38">
        <f>SUMPRODUCT((NOT(ISERR(SEARCH(A38,Таблица99[Наименование]))))*Таблица99[Расход]*(Таблица99[Месяц]=B38))</f>
        <v>0</v>
      </c>
      <c r="F38">
        <f>Таблица9911[[#This Row],[Остаток на начало месяца]]+Таблица9911[[#This Row],[Приход]]-Таблица9911[[#This Row],[Расход]]</f>
        <v>0</v>
      </c>
    </row>
    <row r="39" spans="1:6" x14ac:dyDescent="0.25">
      <c r="A39" t="s">
        <v>38</v>
      </c>
      <c r="B39" s="5">
        <v>43739</v>
      </c>
      <c r="C39" s="6">
        <f>IFERROR((A39=A38)*F38,0)</f>
        <v>0</v>
      </c>
      <c r="D39">
        <f>SUMPRODUCT((NOT(ISERR(SEARCH(A39,Таблица99[Наименование]))))*Таблица99[Приход]*(Таблица99[Месяц]=B39))</f>
        <v>0</v>
      </c>
      <c r="E39">
        <f>SUMPRODUCT((NOT(ISERR(SEARCH(A39,Таблица99[Наименование]))))*Таблица99[Расход]*(Таблица99[Месяц]=B39))</f>
        <v>0</v>
      </c>
      <c r="F39">
        <f>Таблица9911[[#This Row],[Остаток на начало месяца]]+Таблица9911[[#This Row],[Приход]]-Таблица9911[[#This Row],[Расход]]</f>
        <v>0</v>
      </c>
    </row>
    <row r="40" spans="1:6" x14ac:dyDescent="0.25">
      <c r="A40" t="s">
        <v>39</v>
      </c>
      <c r="B40" s="5">
        <v>43709</v>
      </c>
      <c r="C40" s="6">
        <f>IFERROR((A40=A39)*F39,0)</f>
        <v>0</v>
      </c>
      <c r="D40">
        <f>SUMPRODUCT((NOT(ISERR(SEARCH(A40,Таблица99[Наименование]))))*Таблица99[Приход]*(Таблица99[Месяц]=B40))</f>
        <v>0</v>
      </c>
      <c r="E40">
        <f>SUMPRODUCT((NOT(ISERR(SEARCH(A40,Таблица99[Наименование]))))*Таблица99[Расход]*(Таблица99[Месяц]=B40))</f>
        <v>0</v>
      </c>
      <c r="F40">
        <f>Таблица9911[[#This Row],[Остаток на начало месяца]]+Таблица9911[[#This Row],[Приход]]-Таблица9911[[#This Row],[Расход]]</f>
        <v>0</v>
      </c>
    </row>
    <row r="41" spans="1:6" x14ac:dyDescent="0.25">
      <c r="A41" t="s">
        <v>39</v>
      </c>
      <c r="B41" s="5">
        <v>43739</v>
      </c>
      <c r="C41" s="6">
        <f>IFERROR((A41=A40)*F40,0)</f>
        <v>0</v>
      </c>
      <c r="D41">
        <f>SUMPRODUCT((NOT(ISERR(SEARCH(A41,Таблица99[Наименование]))))*Таблица99[Приход]*(Таблица99[Месяц]=B41))</f>
        <v>0</v>
      </c>
      <c r="E41">
        <f>SUMPRODUCT((NOT(ISERR(SEARCH(A41,Таблица99[Наименование]))))*Таблица99[Расход]*(Таблица99[Месяц]=B41))</f>
        <v>0</v>
      </c>
      <c r="F41">
        <f>Таблица9911[[#This Row],[Остаток на начало месяца]]+Таблица9911[[#This Row],[Приход]]-Таблица9911[[#This Row],[Расход]]</f>
        <v>0</v>
      </c>
    </row>
    <row r="42" spans="1:6" x14ac:dyDescent="0.25">
      <c r="A42" t="s">
        <v>40</v>
      </c>
      <c r="B42" s="5">
        <v>43709</v>
      </c>
      <c r="C42" s="6">
        <f>IFERROR((A42=A41)*F41,0)</f>
        <v>0</v>
      </c>
      <c r="D42">
        <f>SUMPRODUCT((NOT(ISERR(SEARCH(A42,Таблица99[Наименование]))))*Таблица99[Приход]*(Таблица99[Месяц]=B42))</f>
        <v>0</v>
      </c>
      <c r="E42">
        <f>SUMPRODUCT((NOT(ISERR(SEARCH(A42,Таблица99[Наименование]))))*Таблица99[Расход]*(Таблица99[Месяц]=B42))</f>
        <v>0</v>
      </c>
      <c r="F42">
        <f>Таблица9911[[#This Row],[Остаток на начало месяца]]+Таблица9911[[#This Row],[Приход]]-Таблица9911[[#This Row],[Расход]]</f>
        <v>0</v>
      </c>
    </row>
    <row r="43" spans="1:6" x14ac:dyDescent="0.25">
      <c r="A43" t="s">
        <v>40</v>
      </c>
      <c r="B43" s="5">
        <v>43739</v>
      </c>
      <c r="C43" s="6">
        <f>IFERROR((A43=A42)*F42,0)</f>
        <v>0</v>
      </c>
      <c r="D43">
        <f>SUMPRODUCT((NOT(ISERR(SEARCH(A43,Таблица99[Наименование]))))*Таблица99[Приход]*(Таблица99[Месяц]=B43))</f>
        <v>0</v>
      </c>
      <c r="E43">
        <f>SUMPRODUCT((NOT(ISERR(SEARCH(A43,Таблица99[Наименование]))))*Таблица99[Расход]*(Таблица99[Месяц]=B43))</f>
        <v>0</v>
      </c>
      <c r="F43">
        <f>Таблица9911[[#This Row],[Остаток на начало месяца]]+Таблица9911[[#This Row],[Приход]]-Таблица9911[[#This Row],[Расход]]</f>
        <v>0</v>
      </c>
    </row>
    <row r="44" spans="1:6" x14ac:dyDescent="0.25">
      <c r="A44" t="s">
        <v>41</v>
      </c>
      <c r="B44" s="5">
        <v>43709</v>
      </c>
      <c r="C44" s="6">
        <f>IFERROR((A44=A43)*F43,0)</f>
        <v>0</v>
      </c>
      <c r="D44">
        <f>SUMPRODUCT((NOT(ISERR(SEARCH(A44,Таблица99[Наименование]))))*Таблица99[Приход]*(Таблица99[Месяц]=B44))</f>
        <v>0</v>
      </c>
      <c r="E44">
        <f>SUMPRODUCT((NOT(ISERR(SEARCH(A44,Таблица99[Наименование]))))*Таблица99[Расход]*(Таблица99[Месяц]=B44))</f>
        <v>0</v>
      </c>
      <c r="F44">
        <f>Таблица9911[[#This Row],[Остаток на начало месяца]]+Таблица9911[[#This Row],[Приход]]-Таблица9911[[#This Row],[Расход]]</f>
        <v>0</v>
      </c>
    </row>
    <row r="45" spans="1:6" x14ac:dyDescent="0.25">
      <c r="A45" t="s">
        <v>41</v>
      </c>
      <c r="B45" s="5">
        <v>43739</v>
      </c>
      <c r="C45" s="6">
        <f>IFERROR((A45=A44)*F44,0)</f>
        <v>0</v>
      </c>
      <c r="D45">
        <f>SUMPRODUCT((NOT(ISERR(SEARCH(A45,Таблица99[Наименование]))))*Таблица99[Приход]*(Таблица99[Месяц]=B45))</f>
        <v>0</v>
      </c>
      <c r="E45">
        <f>SUMPRODUCT((NOT(ISERR(SEARCH(A45,Таблица99[Наименование]))))*Таблица99[Расход]*(Таблица99[Месяц]=B45))</f>
        <v>0</v>
      </c>
      <c r="F45">
        <f>Таблица9911[[#This Row],[Остаток на начало месяца]]+Таблица9911[[#This Row],[Приход]]-Таблица9911[[#This Row],[Расход]]</f>
        <v>0</v>
      </c>
    </row>
    <row r="46" spans="1:6" x14ac:dyDescent="0.25">
      <c r="A46" t="s">
        <v>42</v>
      </c>
      <c r="B46" s="5">
        <v>43709</v>
      </c>
      <c r="C46" s="6">
        <f>IFERROR((A46=A45)*F45,0)</f>
        <v>0</v>
      </c>
      <c r="D46">
        <f>SUMPRODUCT((NOT(ISERR(SEARCH(A46,Таблица99[Наименование]))))*Таблица99[Приход]*(Таблица99[Месяц]=B46))</f>
        <v>0</v>
      </c>
      <c r="E46">
        <f>SUMPRODUCT((NOT(ISERR(SEARCH(A46,Таблица99[Наименование]))))*Таблица99[Расход]*(Таблица99[Месяц]=B46))</f>
        <v>0</v>
      </c>
      <c r="F46">
        <f>Таблица9911[[#This Row],[Остаток на начало месяца]]+Таблица9911[[#This Row],[Приход]]-Таблица9911[[#This Row],[Расход]]</f>
        <v>0</v>
      </c>
    </row>
    <row r="47" spans="1:6" x14ac:dyDescent="0.25">
      <c r="A47" t="s">
        <v>42</v>
      </c>
      <c r="B47" s="5">
        <v>43739</v>
      </c>
      <c r="C47" s="6">
        <f>IFERROR((A47=A46)*F46,0)</f>
        <v>0</v>
      </c>
      <c r="D47">
        <f>SUMPRODUCT((NOT(ISERR(SEARCH(A47,Таблица99[Наименование]))))*Таблица99[Приход]*(Таблица99[Месяц]=B47))</f>
        <v>0</v>
      </c>
      <c r="E47">
        <f>SUMPRODUCT((NOT(ISERR(SEARCH(A47,Таблица99[Наименование]))))*Таблица99[Расход]*(Таблица99[Месяц]=B47))</f>
        <v>0</v>
      </c>
      <c r="F47">
        <f>Таблица9911[[#This Row],[Остаток на начало месяца]]+Таблица9911[[#This Row],[Приход]]-Таблица9911[[#This Row],[Расход]]</f>
        <v>0</v>
      </c>
    </row>
    <row r="48" spans="1:6" x14ac:dyDescent="0.25">
      <c r="A48" t="s">
        <v>43</v>
      </c>
      <c r="B48" s="5">
        <v>43709</v>
      </c>
      <c r="C48" s="6">
        <f>IFERROR((A48=A47)*F47,0)</f>
        <v>0</v>
      </c>
      <c r="D48">
        <f>SUMPRODUCT((NOT(ISERR(SEARCH(A48,Таблица99[Наименование]))))*Таблица99[Приход]*(Таблица99[Месяц]=B48))</f>
        <v>0</v>
      </c>
      <c r="E48">
        <f>SUMPRODUCT((NOT(ISERR(SEARCH(A48,Таблица99[Наименование]))))*Таблица99[Расход]*(Таблица99[Месяц]=B48))</f>
        <v>0</v>
      </c>
      <c r="F48">
        <f>Таблица9911[[#This Row],[Остаток на начало месяца]]+Таблица9911[[#This Row],[Приход]]-Таблица9911[[#This Row],[Расход]]</f>
        <v>0</v>
      </c>
    </row>
    <row r="49" spans="1:6" x14ac:dyDescent="0.25">
      <c r="A49" t="s">
        <v>43</v>
      </c>
      <c r="B49" s="5">
        <v>43739</v>
      </c>
      <c r="C49" s="6">
        <f>IFERROR((A49=A48)*F48,0)</f>
        <v>0</v>
      </c>
      <c r="D49">
        <f>SUMPRODUCT((NOT(ISERR(SEARCH(A49,Таблица99[Наименование]))))*Таблица99[Приход]*(Таблица99[Месяц]=B49))</f>
        <v>0</v>
      </c>
      <c r="E49">
        <f>SUMPRODUCT((NOT(ISERR(SEARCH(A49,Таблица99[Наименование]))))*Таблица99[Расход]*(Таблица99[Месяц]=B49))</f>
        <v>0</v>
      </c>
      <c r="F49">
        <f>Таблица9911[[#This Row],[Остаток на начало месяца]]+Таблица9911[[#This Row],[Приход]]-Таблица9911[[#This Row],[Расход]]</f>
        <v>0</v>
      </c>
    </row>
    <row r="50" spans="1:6" x14ac:dyDescent="0.25">
      <c r="A50" t="s">
        <v>44</v>
      </c>
      <c r="B50" s="5">
        <v>43709</v>
      </c>
      <c r="C50" s="6">
        <f>IFERROR((A50=A49)*F49,0)</f>
        <v>0</v>
      </c>
      <c r="D50">
        <f>SUMPRODUCT((NOT(ISERR(SEARCH(A50,Таблица99[Наименование]))))*Таблица99[Приход]*(Таблица99[Месяц]=B50))</f>
        <v>0</v>
      </c>
      <c r="E50">
        <f>SUMPRODUCT((NOT(ISERR(SEARCH(A50,Таблица99[Наименование]))))*Таблица99[Расход]*(Таблица99[Месяц]=B50))</f>
        <v>0</v>
      </c>
      <c r="F50">
        <f>Таблица9911[[#This Row],[Остаток на начало месяца]]+Таблица9911[[#This Row],[Приход]]-Таблица9911[[#This Row],[Расход]]</f>
        <v>0</v>
      </c>
    </row>
    <row r="51" spans="1:6" x14ac:dyDescent="0.25">
      <c r="A51" t="s">
        <v>44</v>
      </c>
      <c r="B51" s="5">
        <v>43739</v>
      </c>
      <c r="C51" s="6">
        <f>IFERROR((A51=A50)*F50,0)</f>
        <v>0</v>
      </c>
      <c r="D51">
        <f>SUMPRODUCT((NOT(ISERR(SEARCH(A51,Таблица99[Наименование]))))*Таблица99[Приход]*(Таблица99[Месяц]=B51))</f>
        <v>0</v>
      </c>
      <c r="E51">
        <f>SUMPRODUCT((NOT(ISERR(SEARCH(A51,Таблица99[Наименование]))))*Таблица99[Расход]*(Таблица99[Месяц]=B51))</f>
        <v>0</v>
      </c>
      <c r="F51">
        <f>Таблица9911[[#This Row],[Остаток на начало месяца]]+Таблица9911[[#This Row],[Приход]]-Таблица9911[[#This Row],[Расход]]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9"/>
  <sheetViews>
    <sheetView tabSelected="1" workbookViewId="0">
      <selection activeCell="C59" sqref="C59"/>
    </sheetView>
  </sheetViews>
  <sheetFormatPr defaultRowHeight="15" x14ac:dyDescent="0.25"/>
  <cols>
    <col min="1" max="3" width="19.140625" customWidth="1"/>
    <col min="4" max="5" width="11.85546875" customWidth="1"/>
    <col min="6" max="6" width="19.7109375" customWidth="1"/>
    <col min="7" max="7" width="17.5703125" customWidth="1"/>
    <col min="8" max="8" width="13.140625" customWidth="1"/>
    <col min="9" max="9" width="11.85546875" customWidth="1"/>
    <col min="10" max="10" width="24.42578125" customWidth="1"/>
    <col min="11" max="11" width="11.85546875" customWidth="1"/>
  </cols>
  <sheetData>
    <row r="1" spans="1:7" x14ac:dyDescent="0.25">
      <c r="A1" t="s">
        <v>19</v>
      </c>
      <c r="B1" t="s">
        <v>74</v>
      </c>
      <c r="C1" t="s">
        <v>75</v>
      </c>
      <c r="D1" t="s">
        <v>15</v>
      </c>
      <c r="E1" t="s">
        <v>16</v>
      </c>
      <c r="F1" t="s">
        <v>76</v>
      </c>
      <c r="G1" t="s">
        <v>22</v>
      </c>
    </row>
    <row r="2" spans="1:7" x14ac:dyDescent="0.25">
      <c r="A2" t="s">
        <v>67</v>
      </c>
      <c r="B2" s="5">
        <v>43709</v>
      </c>
      <c r="C2" s="6">
        <f>IFERROR((A2=A1)*F1,0)</f>
        <v>0</v>
      </c>
      <c r="D2">
        <f>SUMPRODUCT(Таблица66[Введено]*(Таблица66[Наименование ПАРТИИ]=A2)*(Таблица66[Вид движ]="Приход")*(YEAR(Таблица66[Дата])=YEAR(B2))*(MONTH(Таблица66[Дата])=MONTH(B2)))</f>
        <v>10</v>
      </c>
      <c r="E2">
        <f>SUMPRODUCT(Таблица6[Введено]*(Таблица6[Наименование]=A2)*(Таблица6[Вид движ]="Расход"))</f>
        <v>3</v>
      </c>
      <c r="F2">
        <f>Таблица99[[#This Row],[Остаток на начало месяца]]+Таблица99[[#This Row],[Приход]]-Таблица99[[#This Row],[Расход]]</f>
        <v>7</v>
      </c>
      <c r="G2" s="1">
        <f>IF(VLOOKUP(Таблица99[Наименование],Таблица4[],4,0)="","",VLOOKUP(Таблица99[Наименование],Таблица4[],4,0))</f>
        <v>43831</v>
      </c>
    </row>
    <row r="3" spans="1:7" x14ac:dyDescent="0.25">
      <c r="A3" t="s">
        <v>67</v>
      </c>
      <c r="B3" s="5">
        <v>43739</v>
      </c>
      <c r="C3" s="6">
        <f>IFERROR((A3=A2)*F2,0)</f>
        <v>7</v>
      </c>
      <c r="D3">
        <f>SUMPRODUCT(Таблица66[Введено]*(Таблица66[Наименование ПАРТИИ]=A3)*(Таблица66[Вид движ]="Приход")*(YEAR(Таблица66[Дата])=YEAR(B3))*(MONTH(Таблица66[Дата])=MONTH(B3)))</f>
        <v>0</v>
      </c>
      <c r="E3">
        <f>SUMPRODUCT(Таблица6[Введено]*(Таблица6[Наименование]=A3)*(Таблица6[Вид движ]="Расход"))</f>
        <v>3</v>
      </c>
      <c r="F3">
        <f>Таблица99[[#This Row],[Остаток на начало месяца]]+Таблица99[[#This Row],[Приход]]-Таблица99[[#This Row],[Расход]]</f>
        <v>4</v>
      </c>
      <c r="G3" s="1">
        <f>IF(VLOOKUP(Таблица99[Наименование],Таблица4[],4,0)="","",VLOOKUP(Таблица99[Наименование],Таблица4[],4,0))</f>
        <v>43831</v>
      </c>
    </row>
    <row r="4" spans="1:7" x14ac:dyDescent="0.25">
      <c r="A4" t="s">
        <v>68</v>
      </c>
      <c r="B4" s="5">
        <v>43709</v>
      </c>
      <c r="C4" s="6">
        <f>IFERROR((A4=A3)*F3,0)</f>
        <v>0</v>
      </c>
      <c r="D4">
        <f>SUMPRODUCT(Таблица66[Введено]*(Таблица66[Наименование ПАРТИИ]=A4)*(Таблица66[Вид движ]="Приход")*(YEAR(Таблица66[Дата])=YEAR(B4))*(MONTH(Таблица66[Дата])=MONTH(B4)))</f>
        <v>0</v>
      </c>
      <c r="E4">
        <f>SUMPRODUCT(Таблица6[Введено]*(Таблица6[Наименование]=A4)*(Таблица6[Вид движ]="Расход"))</f>
        <v>0</v>
      </c>
      <c r="F4">
        <f>Таблица99[[#This Row],[Остаток на начало месяца]]+Таблица99[[#This Row],[Приход]]-Таблица99[[#This Row],[Расход]]</f>
        <v>0</v>
      </c>
      <c r="G4" s="1">
        <f>IF(VLOOKUP(Таблица99[Наименование],Таблица4[],4,0)="","",VLOOKUP(Таблица99[Наименование],Таблица4[],4,0))</f>
        <v>43739</v>
      </c>
    </row>
    <row r="5" spans="1:7" x14ac:dyDescent="0.25">
      <c r="A5" t="s">
        <v>68</v>
      </c>
      <c r="B5" s="5">
        <v>43739</v>
      </c>
      <c r="C5" s="6">
        <f>IFERROR((A5=A4)*F4,0)</f>
        <v>0</v>
      </c>
      <c r="D5">
        <f>SUMPRODUCT(Таблица66[Введено]*(Таблица66[Наименование ПАРТИИ]=A5)*(Таблица66[Вид движ]="Приход")*(YEAR(Таблица66[Дата])=YEAR(B5))*(MONTH(Таблица66[Дата])=MONTH(B5)))</f>
        <v>20</v>
      </c>
      <c r="E5">
        <f>SUMPRODUCT(Таблица6[Введено]*(Таблица6[Наименование]=A5)*(Таблица6[Вид движ]="Расход"))</f>
        <v>0</v>
      </c>
      <c r="F5">
        <f>Таблица99[[#This Row],[Остаток на начало месяца]]+Таблица99[[#This Row],[Приход]]-Таблица99[[#This Row],[Расход]]</f>
        <v>20</v>
      </c>
      <c r="G5" s="1">
        <f>IF(VLOOKUP(Таблица99[Наименование],Таблица4[],4,0)="","",VLOOKUP(Таблица99[Наименование],Таблица4[],4,0))</f>
        <v>43739</v>
      </c>
    </row>
    <row r="6" spans="1:7" x14ac:dyDescent="0.25">
      <c r="A6" t="s">
        <v>69</v>
      </c>
      <c r="B6" s="5">
        <v>43709</v>
      </c>
      <c r="C6" s="6">
        <f>IFERROR((A6=A5)*F5,0)</f>
        <v>0</v>
      </c>
      <c r="D6">
        <f>SUMPRODUCT(Таблица66[Введено]*(Таблица66[Наименование ПАРТИИ]=A6)*(Таблица66[Вид движ]="Приход")*(YEAR(Таблица66[Дата])=YEAR(B6))*(MONTH(Таблица66[Дата])=MONTH(B6)))</f>
        <v>0</v>
      </c>
      <c r="E6">
        <f>SUMPRODUCT(Таблица6[Введено]*(Таблица6[Наименование]=A6)*(Таблица6[Вид движ]="Расход"))</f>
        <v>0</v>
      </c>
      <c r="F6">
        <f>Таблица99[[#This Row],[Остаток на начало месяца]]+Таблица99[[#This Row],[Приход]]-Таблица99[[#This Row],[Расход]]</f>
        <v>0</v>
      </c>
      <c r="G6" s="1">
        <f>IF(VLOOKUP(Таблица99[Наименование],Таблица4[],4,0)="","",VLOOKUP(Таблица99[Наименование],Таблица4[],4,0))</f>
        <v>43740</v>
      </c>
    </row>
    <row r="7" spans="1:7" x14ac:dyDescent="0.25">
      <c r="A7" t="s">
        <v>69</v>
      </c>
      <c r="B7" s="5">
        <v>43739</v>
      </c>
      <c r="C7" s="6">
        <f>IFERROR((A7=A6)*F6,0)</f>
        <v>0</v>
      </c>
      <c r="D7">
        <f>SUMPRODUCT(Таблица66[Введено]*(Таблица66[Наименование ПАРТИИ]=A7)*(Таблица66[Вид движ]="Приход")*(YEAR(Таблица66[Дата])=YEAR(B7))*(MONTH(Таблица66[Дата])=MONTH(B7)))</f>
        <v>0</v>
      </c>
      <c r="E7">
        <f>SUMPRODUCT(Таблица6[Введено]*(Таблица6[Наименование]=A7)*(Таблица6[Вид движ]="Расход"))</f>
        <v>0</v>
      </c>
      <c r="F7">
        <f>Таблица99[[#This Row],[Остаток на начало месяца]]+Таблица99[[#This Row],[Приход]]-Таблица99[[#This Row],[Расход]]</f>
        <v>0</v>
      </c>
      <c r="G7" s="1">
        <f>IF(VLOOKUP(Таблица99[Наименование],Таблица4[],4,0)="","",VLOOKUP(Таблица99[Наименование],Таблица4[],4,0))</f>
        <v>43740</v>
      </c>
    </row>
    <row r="8" spans="1:7" x14ac:dyDescent="0.25">
      <c r="A8" t="s">
        <v>23</v>
      </c>
      <c r="B8" s="5">
        <v>43709</v>
      </c>
      <c r="C8" s="6">
        <f>IFERROR((A8=A7)*F7,0)</f>
        <v>0</v>
      </c>
      <c r="D8">
        <f>SUMPRODUCT(Таблица66[Введено]*(Таблица66[Наименование ПАРТИИ]=A8)*(Таблица66[Вид движ]="Приход")*(YEAR(Таблица66[Дата])=YEAR(B8))*(MONTH(Таблица66[Дата])=MONTH(B8)))</f>
        <v>0</v>
      </c>
      <c r="E8">
        <f>SUMPRODUCT(Таблица6[Введено]*(Таблица6[Наименование]=A8)*(Таблица6[Вид движ]="Расход"))</f>
        <v>0</v>
      </c>
      <c r="F8">
        <f>Таблица99[[#This Row],[Остаток на начало месяца]]+Таблица99[[#This Row],[Приход]]-Таблица99[[#This Row],[Расход]]</f>
        <v>0</v>
      </c>
      <c r="G8" s="1">
        <f>IF(VLOOKUP(Таблица99[Наименование],Таблица4[],4,0)="","",VLOOKUP(Таблица99[Наименование],Таблица4[],4,0))</f>
        <v>43741</v>
      </c>
    </row>
    <row r="9" spans="1:7" x14ac:dyDescent="0.25">
      <c r="A9" t="s">
        <v>23</v>
      </c>
      <c r="B9" s="5">
        <v>43739</v>
      </c>
      <c r="C9" s="6">
        <f>IFERROR((A9=A8)*F8,0)</f>
        <v>0</v>
      </c>
      <c r="D9">
        <f>SUMPRODUCT(Таблица66[Введено]*(Таблица66[Наименование ПАРТИИ]=A9)*(Таблица66[Вид движ]="Приход")*(YEAR(Таблица66[Дата])=YEAR(B9))*(MONTH(Таблица66[Дата])=MONTH(B9)))</f>
        <v>0</v>
      </c>
      <c r="E9">
        <f>SUMPRODUCT(Таблица6[Введено]*(Таблица6[Наименование]=A9)*(Таблица6[Вид движ]="Расход"))</f>
        <v>0</v>
      </c>
      <c r="F9">
        <f>Таблица99[[#This Row],[Остаток на начало месяца]]+Таблица99[[#This Row],[Приход]]-Таблица99[[#This Row],[Расход]]</f>
        <v>0</v>
      </c>
      <c r="G9" s="1">
        <f>IF(VLOOKUP(Таблица99[Наименование],Таблица4[],4,0)="","",VLOOKUP(Таблица99[Наименование],Таблица4[],4,0))</f>
        <v>43741</v>
      </c>
    </row>
    <row r="10" spans="1:7" x14ac:dyDescent="0.25">
      <c r="A10" t="s">
        <v>24</v>
      </c>
      <c r="B10" s="5">
        <v>43709</v>
      </c>
      <c r="C10" s="6">
        <f>IFERROR((A10=A9)*F9,0)</f>
        <v>0</v>
      </c>
      <c r="D10">
        <f>SUMPRODUCT(Таблица66[Введено]*(Таблица66[Наименование ПАРТИИ]=A10)*(Таблица66[Вид движ]="Приход")*(YEAR(Таблица66[Дата])=YEAR(B10))*(MONTH(Таблица66[Дата])=MONTH(B10)))</f>
        <v>0</v>
      </c>
      <c r="E10">
        <f>SUMPRODUCT(Таблица6[Введено]*(Таблица6[Наименование]=A10)*(Таблица6[Вид движ]="Расход"))</f>
        <v>0</v>
      </c>
      <c r="F10">
        <f>Таблица99[[#This Row],[Остаток на начало месяца]]+Таблица99[[#This Row],[Приход]]-Таблица99[[#This Row],[Расход]]</f>
        <v>0</v>
      </c>
      <c r="G10" s="1">
        <f>IF(VLOOKUP(Таблица99[Наименование],Таблица4[],4,0)="","",VLOOKUP(Таблица99[Наименование],Таблица4[],4,0))</f>
        <v>43742</v>
      </c>
    </row>
    <row r="11" spans="1:7" x14ac:dyDescent="0.25">
      <c r="A11" t="s">
        <v>24</v>
      </c>
      <c r="B11" s="5">
        <v>43739</v>
      </c>
      <c r="C11" s="6">
        <f>IFERROR((A11=A10)*F10,0)</f>
        <v>0</v>
      </c>
      <c r="D11">
        <f>SUMPRODUCT(Таблица66[Введено]*(Таблица66[Наименование ПАРТИИ]=A11)*(Таблица66[Вид движ]="Приход")*(YEAR(Таблица66[Дата])=YEAR(B11))*(MONTH(Таблица66[Дата])=MONTH(B11)))</f>
        <v>0</v>
      </c>
      <c r="E11">
        <f>SUMPRODUCT(Таблица6[Введено]*(Таблица6[Наименование]=A11)*(Таблица6[Вид движ]="Расход"))</f>
        <v>0</v>
      </c>
      <c r="F11">
        <f>Таблица99[[#This Row],[Остаток на начало месяца]]+Таблица99[[#This Row],[Приход]]-Таблица99[[#This Row],[Расход]]</f>
        <v>0</v>
      </c>
      <c r="G11" s="1">
        <f>IF(VLOOKUP(Таблица99[Наименование],Таблица4[],4,0)="","",VLOOKUP(Таблица99[Наименование],Таблица4[],4,0))</f>
        <v>43742</v>
      </c>
    </row>
    <row r="12" spans="1:7" x14ac:dyDescent="0.25">
      <c r="A12" t="s">
        <v>82</v>
      </c>
      <c r="B12" s="5">
        <v>43709</v>
      </c>
      <c r="C12" s="6">
        <f>IFERROR((A12=A11)*F11,0)</f>
        <v>0</v>
      </c>
      <c r="D12">
        <f>SUMPRODUCT(Таблица66[Введено]*(Таблица66[Наименование ПАРТИИ]=A12)*(Таблица66[Вид движ]="Приход")*(YEAR(Таблица66[Дата])=YEAR(B12))*(MONTH(Таблица66[Дата])=MONTH(B12)))</f>
        <v>10</v>
      </c>
      <c r="E12">
        <f>SUMPRODUCT(Таблица6[Введено]*(Таблица6[Наименование]=A12)*(Таблица6[Вид движ]="Расход"))</f>
        <v>0</v>
      </c>
      <c r="F12">
        <f>Таблица99[[#This Row],[Остаток на начало месяца]]+Таблица99[[#This Row],[Приход]]-Таблица99[[#This Row],[Расход]]</f>
        <v>10</v>
      </c>
      <c r="G12" s="1">
        <f>IF(VLOOKUP(Таблица99[Наименование],Таблица4[],4,0)="","",VLOOKUP(Таблица99[Наименование],Таблица4[],4,0))</f>
        <v>43743</v>
      </c>
    </row>
    <row r="13" spans="1:7" x14ac:dyDescent="0.25">
      <c r="A13" t="s">
        <v>82</v>
      </c>
      <c r="B13" s="5">
        <v>43739</v>
      </c>
      <c r="C13" s="6">
        <f>IFERROR((A13=A12)*F12,0)</f>
        <v>10</v>
      </c>
      <c r="D13">
        <f>SUMPRODUCT(Таблица66[Введено]*(Таблица66[Наименование ПАРТИИ]=A13)*(Таблица66[Вид движ]="Приход")*(YEAR(Таблица66[Дата])=YEAR(B13))*(MONTH(Таблица66[Дата])=MONTH(B13)))</f>
        <v>0</v>
      </c>
      <c r="E13">
        <f>SUMPRODUCT(Таблица6[Введено]*(Таблица6[Наименование]=A13)*(Таблица6[Вид движ]="Расход"))</f>
        <v>0</v>
      </c>
      <c r="F13">
        <f>Таблица99[[#This Row],[Остаток на начало месяца]]+Таблица99[[#This Row],[Приход]]-Таблица99[[#This Row],[Расход]]</f>
        <v>10</v>
      </c>
      <c r="G13" s="1">
        <f>IF(VLOOKUP(Таблица99[Наименование],Таблица4[],4,0)="","",VLOOKUP(Таблица99[Наименование],Таблица4[],4,0))</f>
        <v>43743</v>
      </c>
    </row>
    <row r="14" spans="1:7" x14ac:dyDescent="0.25">
      <c r="A14" t="s">
        <v>70</v>
      </c>
      <c r="B14" s="5">
        <v>43709</v>
      </c>
      <c r="C14" s="6">
        <f>IFERROR((A14=A13)*F13,0)</f>
        <v>0</v>
      </c>
      <c r="D14">
        <f>SUMPRODUCT(Таблица66[Введено]*(Таблица66[Наименование ПАРТИИ]=A14)*(Таблица66[Вид движ]="Приход")*(YEAR(Таблица66[Дата])=YEAR(B14))*(MONTH(Таблица66[Дата])=MONTH(B14)))</f>
        <v>0</v>
      </c>
      <c r="E14">
        <f>SUMPRODUCT(Таблица6[Введено]*(Таблица6[Наименование]=A14)*(Таблица6[Вид движ]="Расход"))</f>
        <v>0</v>
      </c>
      <c r="F14">
        <f>Таблица99[[#This Row],[Остаток на начало месяца]]+Таблица99[[#This Row],[Приход]]-Таблица99[[#This Row],[Расход]]</f>
        <v>0</v>
      </c>
      <c r="G14" s="1">
        <f>IF(VLOOKUP(Таблица99[Наименование],Таблица4[],4,0)="","",VLOOKUP(Таблица99[Наименование],Таблица4[],4,0))</f>
        <v>43744</v>
      </c>
    </row>
    <row r="15" spans="1:7" x14ac:dyDescent="0.25">
      <c r="A15" t="s">
        <v>70</v>
      </c>
      <c r="B15" s="5">
        <v>43739</v>
      </c>
      <c r="C15" s="6">
        <f>IFERROR((A15=A14)*F14,0)</f>
        <v>0</v>
      </c>
      <c r="D15">
        <f>SUMPRODUCT(Таблица66[Введено]*(Таблица66[Наименование ПАРТИИ]=A15)*(Таблица66[Вид движ]="Приход")*(YEAR(Таблица66[Дата])=YEAR(B15))*(MONTH(Таблица66[Дата])=MONTH(B15)))</f>
        <v>20</v>
      </c>
      <c r="E15">
        <f>SUMPRODUCT(Таблица6[Введено]*(Таблица6[Наименование]=A15)*(Таблица6[Вид движ]="Расход"))</f>
        <v>0</v>
      </c>
      <c r="F15">
        <f>Таблица99[[#This Row],[Остаток на начало месяца]]+Таблица99[[#This Row],[Приход]]-Таблица99[[#This Row],[Расход]]</f>
        <v>20</v>
      </c>
      <c r="G15" s="1">
        <f>IF(VLOOKUP(Таблица99[Наименование],Таблица4[],4,0)="","",VLOOKUP(Таблица99[Наименование],Таблица4[],4,0))</f>
        <v>43744</v>
      </c>
    </row>
    <row r="16" spans="1:7" x14ac:dyDescent="0.25">
      <c r="A16" t="s">
        <v>25</v>
      </c>
      <c r="B16" s="5">
        <v>43709</v>
      </c>
      <c r="C16" s="6">
        <f>IFERROR((A16=A15)*F15,0)</f>
        <v>0</v>
      </c>
      <c r="D16">
        <f>SUMPRODUCT(Таблица66[Введено]*(Таблица66[Наименование ПАРТИИ]=A16)*(Таблица66[Вид движ]="Приход")*(YEAR(Таблица66[Дата])=YEAR(B16))*(MONTH(Таблица66[Дата])=MONTH(B16)))</f>
        <v>0</v>
      </c>
      <c r="E16">
        <f>SUMPRODUCT(Таблица6[Введено]*(Таблица6[Наименование]=A16)*(Таблица6[Вид движ]="Расход"))</f>
        <v>0</v>
      </c>
      <c r="F16">
        <f>Таблица99[[#This Row],[Остаток на начало месяца]]+Таблица99[[#This Row],[Приход]]-Таблица99[[#This Row],[Расход]]</f>
        <v>0</v>
      </c>
      <c r="G16" s="1">
        <f>IF(VLOOKUP(Таблица99[Наименование],Таблица4[],4,0)="","",VLOOKUP(Таблица99[Наименование],Таблица4[],4,0))</f>
        <v>43745</v>
      </c>
    </row>
    <row r="17" spans="1:7" x14ac:dyDescent="0.25">
      <c r="A17" t="s">
        <v>25</v>
      </c>
      <c r="B17" s="5">
        <v>43739</v>
      </c>
      <c r="C17" s="6">
        <f>IFERROR((A17=A16)*F16,0)</f>
        <v>0</v>
      </c>
      <c r="D17">
        <f>SUMPRODUCT(Таблица66[Введено]*(Таблица66[Наименование ПАРТИИ]=A17)*(Таблица66[Вид движ]="Приход")*(YEAR(Таблица66[Дата])=YEAR(B17))*(MONTH(Таблица66[Дата])=MONTH(B17)))</f>
        <v>0</v>
      </c>
      <c r="E17">
        <f>SUMPRODUCT(Таблица6[Введено]*(Таблица6[Наименование]=A17)*(Таблица6[Вид движ]="Расход"))</f>
        <v>0</v>
      </c>
      <c r="F17">
        <f>Таблица99[[#This Row],[Остаток на начало месяца]]+Таблица99[[#This Row],[Приход]]-Таблица99[[#This Row],[Расход]]</f>
        <v>0</v>
      </c>
      <c r="G17" s="1">
        <f>IF(VLOOKUP(Таблица99[Наименование],Таблица4[],4,0)="","",VLOOKUP(Таблица99[Наименование],Таблица4[],4,0))</f>
        <v>43745</v>
      </c>
    </row>
    <row r="18" spans="1:7" x14ac:dyDescent="0.25">
      <c r="A18" t="s">
        <v>26</v>
      </c>
      <c r="B18" s="5">
        <v>43709</v>
      </c>
      <c r="C18" s="6">
        <f>IFERROR((A18=A17)*F17,0)</f>
        <v>0</v>
      </c>
      <c r="D18">
        <f>SUMPRODUCT(Таблица66[Введено]*(Таблица66[Наименование ПАРТИИ]=A18)*(Таблица66[Вид движ]="Приход")*(YEAR(Таблица66[Дата])=YEAR(B18))*(MONTH(Таблица66[Дата])=MONTH(B18)))</f>
        <v>0</v>
      </c>
      <c r="E18">
        <f>SUMPRODUCT(Таблица6[Введено]*(Таблица6[Наименование]=A18)*(Таблица6[Вид движ]="Расход"))</f>
        <v>1</v>
      </c>
      <c r="F18">
        <f>Таблица99[[#This Row],[Остаток на начало месяца]]+Таблица99[[#This Row],[Приход]]-Таблица99[[#This Row],[Расход]]</f>
        <v>-1</v>
      </c>
      <c r="G18" s="1">
        <f>IF(VLOOKUP(Таблица99[Наименование],Таблица4[],4,0)="","",VLOOKUP(Таблица99[Наименование],Таблица4[],4,0))</f>
        <v>43746</v>
      </c>
    </row>
    <row r="19" spans="1:7" x14ac:dyDescent="0.25">
      <c r="A19" t="s">
        <v>26</v>
      </c>
      <c r="B19" s="5">
        <v>43739</v>
      </c>
      <c r="C19" s="6">
        <f>IFERROR((A19=A18)*F18,0)</f>
        <v>-1</v>
      </c>
      <c r="D19">
        <f>SUMPRODUCT(Таблица66[Введено]*(Таблица66[Наименование ПАРТИИ]=A19)*(Таблица66[Вид движ]="Приход")*(YEAR(Таблица66[Дата])=YEAR(B19))*(MONTH(Таблица66[Дата])=MONTH(B19)))</f>
        <v>0</v>
      </c>
      <c r="E19">
        <f>SUMPRODUCT(Таблица6[Введено]*(Таблица6[Наименование]=A19)*(Таблица6[Вид движ]="Расход"))</f>
        <v>1</v>
      </c>
      <c r="F19">
        <f>Таблица99[[#This Row],[Остаток на начало месяца]]+Таблица99[[#This Row],[Приход]]-Таблица99[[#This Row],[Расход]]</f>
        <v>-2</v>
      </c>
      <c r="G19" s="1">
        <f>IF(VLOOKUP(Таблица99[Наименование],Таблица4[],4,0)="","",VLOOKUP(Таблица99[Наименование],Таблица4[],4,0))</f>
        <v>43746</v>
      </c>
    </row>
    <row r="20" spans="1:7" x14ac:dyDescent="0.25">
      <c r="A20" t="s">
        <v>27</v>
      </c>
      <c r="B20" s="5">
        <v>43709</v>
      </c>
      <c r="C20" s="6">
        <f>IFERROR((A20=A19)*F19,0)</f>
        <v>0</v>
      </c>
      <c r="D20">
        <f>SUMPRODUCT(Таблица66[Введено]*(Таблица66[Наименование ПАРТИИ]=A20)*(Таблица66[Вид движ]="Приход")*(YEAR(Таблица66[Дата])=YEAR(B20))*(MONTH(Таблица66[Дата])=MONTH(B20)))</f>
        <v>0</v>
      </c>
      <c r="E20">
        <f>SUMPRODUCT(Таблица6[Введено]*(Таблица6[Наименование]=A20)*(Таблица6[Вид движ]="Расход"))</f>
        <v>0</v>
      </c>
      <c r="F20">
        <f>Таблица99[[#This Row],[Остаток на начало месяца]]+Таблица99[[#This Row],[Приход]]-Таблица99[[#This Row],[Расход]]</f>
        <v>0</v>
      </c>
      <c r="G20" s="1">
        <f>IF(VLOOKUP(Таблица99[Наименование],Таблица4[],4,0)="","",VLOOKUP(Таблица99[Наименование],Таблица4[],4,0))</f>
        <v>43747</v>
      </c>
    </row>
    <row r="21" spans="1:7" x14ac:dyDescent="0.25">
      <c r="A21" t="s">
        <v>27</v>
      </c>
      <c r="B21" s="5">
        <v>43739</v>
      </c>
      <c r="C21" s="6">
        <f>IFERROR((A21=A20)*F20,0)</f>
        <v>0</v>
      </c>
      <c r="D21">
        <f>SUMPRODUCT(Таблица66[Введено]*(Таблица66[Наименование ПАРТИИ]=A21)*(Таблица66[Вид движ]="Приход")*(YEAR(Таблица66[Дата])=YEAR(B21))*(MONTH(Таблица66[Дата])=MONTH(B21)))</f>
        <v>0</v>
      </c>
      <c r="E21">
        <f>SUMPRODUCT(Таблица6[Введено]*(Таблица6[Наименование]=A21)*(Таблица6[Вид движ]="Расход"))</f>
        <v>0</v>
      </c>
      <c r="F21">
        <f>Таблица99[[#This Row],[Остаток на начало месяца]]+Таблица99[[#This Row],[Приход]]-Таблица99[[#This Row],[Расход]]</f>
        <v>0</v>
      </c>
      <c r="G21" s="1">
        <f>IF(VLOOKUP(Таблица99[Наименование],Таблица4[],4,0)="","",VLOOKUP(Таблица99[Наименование],Таблица4[],4,0))</f>
        <v>43747</v>
      </c>
    </row>
    <row r="22" spans="1:7" x14ac:dyDescent="0.25">
      <c r="A22" t="s">
        <v>28</v>
      </c>
      <c r="B22" s="5">
        <v>43709</v>
      </c>
      <c r="C22" s="6">
        <f>IFERROR((A22=A21)*F21,0)</f>
        <v>0</v>
      </c>
      <c r="D22">
        <f>SUMPRODUCT(Таблица66[Введено]*(Таблица66[Наименование ПАРТИИ]=A22)*(Таблица66[Вид движ]="Приход")*(YEAR(Таблица66[Дата])=YEAR(B22))*(MONTH(Таблица66[Дата])=MONTH(B22)))</f>
        <v>0</v>
      </c>
      <c r="E22">
        <f>SUMPRODUCT(Таблица6[Введено]*(Таблица6[Наименование]=A22)*(Таблица6[Вид движ]="Расход"))</f>
        <v>0</v>
      </c>
      <c r="F22">
        <f>Таблица99[[#This Row],[Остаток на начало месяца]]+Таблица99[[#This Row],[Приход]]-Таблица99[[#This Row],[Расход]]</f>
        <v>0</v>
      </c>
      <c r="G22" s="1">
        <f>IF(VLOOKUP(Таблица99[Наименование],Таблица4[],4,0)="","",VLOOKUP(Таблица99[Наименование],Таблица4[],4,0))</f>
        <v>43748</v>
      </c>
    </row>
    <row r="23" spans="1:7" x14ac:dyDescent="0.25">
      <c r="A23" t="s">
        <v>28</v>
      </c>
      <c r="B23" s="5">
        <v>43739</v>
      </c>
      <c r="C23" s="6">
        <f>IFERROR((A23=A22)*F22,0)</f>
        <v>0</v>
      </c>
      <c r="D23">
        <f>SUMPRODUCT(Таблица66[Введено]*(Таблица66[Наименование ПАРТИИ]=A23)*(Таблица66[Вид движ]="Приход")*(YEAR(Таблица66[Дата])=YEAR(B23))*(MONTH(Таблица66[Дата])=MONTH(B23)))</f>
        <v>0</v>
      </c>
      <c r="E23">
        <f>SUMPRODUCT(Таблица6[Введено]*(Таблица6[Наименование]=A23)*(Таблица6[Вид движ]="Расход"))</f>
        <v>0</v>
      </c>
      <c r="F23">
        <f>Таблица99[[#This Row],[Остаток на начало месяца]]+Таблица99[[#This Row],[Приход]]-Таблица99[[#This Row],[Расход]]</f>
        <v>0</v>
      </c>
      <c r="G23" s="1">
        <f>IF(VLOOKUP(Таблица99[Наименование],Таблица4[],4,0)="","",VLOOKUP(Таблица99[Наименование],Таблица4[],4,0))</f>
        <v>43748</v>
      </c>
    </row>
    <row r="24" spans="1:7" x14ac:dyDescent="0.25">
      <c r="A24" t="s">
        <v>73</v>
      </c>
      <c r="B24" s="5">
        <v>43709</v>
      </c>
      <c r="C24" s="6">
        <f>IFERROR((A24=A23)*F23,0)</f>
        <v>0</v>
      </c>
      <c r="D24">
        <f>SUMPRODUCT(Таблица66[Введено]*(Таблица66[Наименование ПАРТИИ]=A24)*(Таблица66[Вид движ]="Приход")*(YEAR(Таблица66[Дата])=YEAR(B24))*(MONTH(Таблица66[Дата])=MONTH(B24)))</f>
        <v>0</v>
      </c>
      <c r="E24">
        <f>SUMPRODUCT(Таблица6[Введено]*(Таблица6[Наименование]=A24)*(Таблица6[Вид движ]="Расход"))</f>
        <v>0</v>
      </c>
      <c r="F24">
        <f>Таблица99[[#This Row],[Остаток на начало месяца]]+Таблица99[[#This Row],[Приход]]-Таблица99[[#This Row],[Расход]]</f>
        <v>0</v>
      </c>
      <c r="G24" s="1">
        <f>IF(VLOOKUP(Таблица99[Наименование],Таблица4[],4,0)="","",VLOOKUP(Таблица99[Наименование],Таблица4[],4,0))</f>
        <v>43750</v>
      </c>
    </row>
    <row r="25" spans="1:7" x14ac:dyDescent="0.25">
      <c r="A25" t="s">
        <v>73</v>
      </c>
      <c r="B25" s="5">
        <v>43739</v>
      </c>
      <c r="C25" s="6">
        <f>IFERROR((A25=A24)*F24,0)</f>
        <v>0</v>
      </c>
      <c r="D25">
        <f>SUMPRODUCT(Таблица66[Введено]*(Таблица66[Наименование ПАРТИИ]=A25)*(Таблица66[Вид движ]="Приход")*(YEAR(Таблица66[Дата])=YEAR(B25))*(MONTH(Таблица66[Дата])=MONTH(B25)))</f>
        <v>10</v>
      </c>
      <c r="E25">
        <f>SUMPRODUCT(Таблица6[Введено]*(Таблица6[Наименование]=A25)*(Таблица6[Вид движ]="Расход"))</f>
        <v>0</v>
      </c>
      <c r="F25">
        <f>Таблица99[[#This Row],[Остаток на начало месяца]]+Таблица99[[#This Row],[Приход]]-Таблица99[[#This Row],[Расход]]</f>
        <v>10</v>
      </c>
      <c r="G25" s="1">
        <f>IF(VLOOKUP(Таблица99[Наименование],Таблица4[],4,0)="","",VLOOKUP(Таблица99[Наименование],Таблица4[],4,0))</f>
        <v>43750</v>
      </c>
    </row>
    <row r="26" spans="1:7" x14ac:dyDescent="0.25">
      <c r="A26" t="s">
        <v>72</v>
      </c>
      <c r="B26" s="5">
        <v>43709</v>
      </c>
      <c r="C26" s="6">
        <f>IFERROR((A26=A25)*F25,0)</f>
        <v>0</v>
      </c>
      <c r="D26">
        <f>SUMPRODUCT(Таблица66[Введено]*(Таблица66[Наименование ПАРТИИ]=A26)*(Таблица66[Вид движ]="Приход")*(YEAR(Таблица66[Дата])=YEAR(B26))*(MONTH(Таблица66[Дата])=MONTH(B26)))</f>
        <v>0</v>
      </c>
      <c r="E26">
        <f>SUMPRODUCT(Таблица6[Введено]*(Таблица6[Наименование]=A26)*(Таблица6[Вид движ]="Расход"))</f>
        <v>2</v>
      </c>
      <c r="F26">
        <f>Таблица99[[#This Row],[Остаток на начало месяца]]+Таблица99[[#This Row],[Приход]]-Таблица99[[#This Row],[Расход]]</f>
        <v>-2</v>
      </c>
      <c r="G26" s="1">
        <f>IF(VLOOKUP(Таблица99[Наименование],Таблица4[],4,0)="","",VLOOKUP(Таблица99[Наименование],Таблица4[],4,0))</f>
        <v>43749</v>
      </c>
    </row>
    <row r="27" spans="1:7" x14ac:dyDescent="0.25">
      <c r="A27" t="s">
        <v>72</v>
      </c>
      <c r="B27" s="5">
        <v>43739</v>
      </c>
      <c r="C27" s="6">
        <f>IFERROR((A27=A26)*F26,0)</f>
        <v>-2</v>
      </c>
      <c r="D27">
        <f>SUMPRODUCT(Таблица66[Введено]*(Таблица66[Наименование ПАРТИИ]=A27)*(Таблица66[Вид движ]="Приход")*(YEAR(Таблица66[Дата])=YEAR(B27))*(MONTH(Таблица66[Дата])=MONTH(B27)))</f>
        <v>0</v>
      </c>
      <c r="E27">
        <f>SUMPRODUCT(Таблица6[Введено]*(Таблица6[Наименование]=A27)*(Таблица6[Вид движ]="Расход"))</f>
        <v>2</v>
      </c>
      <c r="F27">
        <f>Таблица99[[#This Row],[Остаток на начало месяца]]+Таблица99[[#This Row],[Приход]]-Таблица99[[#This Row],[Расход]]</f>
        <v>-4</v>
      </c>
      <c r="G27" s="1">
        <f>IF(VLOOKUP(Таблица99[Наименование],Таблица4[],4,0)="","",VLOOKUP(Таблица99[Наименование],Таблица4[],4,0))</f>
        <v>43749</v>
      </c>
    </row>
    <row r="28" spans="1:7" x14ac:dyDescent="0.25">
      <c r="A28" t="s">
        <v>29</v>
      </c>
      <c r="B28" s="5">
        <v>43709</v>
      </c>
      <c r="C28" s="6">
        <f>IFERROR((A28=A27)*F27,0)</f>
        <v>0</v>
      </c>
      <c r="D28">
        <f>SUMPRODUCT(Таблица66[Введено]*(Таблица66[Наименование ПАРТИИ]=A28)*(Таблица66[Вид движ]="Приход")*(YEAR(Таблица66[Дата])=YEAR(B28))*(MONTH(Таблица66[Дата])=MONTH(B28)))</f>
        <v>0</v>
      </c>
      <c r="E28">
        <f>SUMPRODUCT(Таблица6[Введено]*(Таблица6[Наименование]=A28)*(Таблица6[Вид движ]="Расход"))</f>
        <v>0</v>
      </c>
      <c r="F28">
        <f>Таблица99[[#This Row],[Остаток на начало месяца]]+Таблица99[[#This Row],[Приход]]-Таблица99[[#This Row],[Расход]]</f>
        <v>0</v>
      </c>
      <c r="G28" s="1">
        <f>IF(VLOOKUP(Таблица99[Наименование],Таблица4[],4,0)="","",VLOOKUP(Таблица99[Наименование],Таблица4[],4,0))</f>
        <v>43751</v>
      </c>
    </row>
    <row r="29" spans="1:7" x14ac:dyDescent="0.25">
      <c r="A29" t="s">
        <v>29</v>
      </c>
      <c r="B29" s="5">
        <v>43739</v>
      </c>
      <c r="C29" s="6">
        <f>IFERROR((A29=A28)*F28,0)</f>
        <v>0</v>
      </c>
      <c r="D29">
        <f>SUMPRODUCT(Таблица66[Введено]*(Таблица66[Наименование ПАРТИИ]=A29)*(Таблица66[Вид движ]="Приход")*(YEAR(Таблица66[Дата])=YEAR(B29))*(MONTH(Таблица66[Дата])=MONTH(B29)))</f>
        <v>0</v>
      </c>
      <c r="E29">
        <f>SUMPRODUCT(Таблица6[Введено]*(Таблица6[Наименование]=A29)*(Таблица6[Вид движ]="Расход"))</f>
        <v>0</v>
      </c>
      <c r="F29">
        <f>Таблица99[[#This Row],[Остаток на начало месяца]]+Таблица99[[#This Row],[Приход]]-Таблица99[[#This Row],[Расход]]</f>
        <v>0</v>
      </c>
      <c r="G29" s="1">
        <f>IF(VLOOKUP(Таблица99[Наименование],Таблица4[],4,0)="","",VLOOKUP(Таблица99[Наименование],Таблица4[],4,0))</f>
        <v>43751</v>
      </c>
    </row>
    <row r="30" spans="1:7" x14ac:dyDescent="0.25">
      <c r="A30" t="s">
        <v>30</v>
      </c>
      <c r="B30" s="5">
        <v>43709</v>
      </c>
      <c r="C30" s="6">
        <f>IFERROR((A30=A29)*F29,0)</f>
        <v>0</v>
      </c>
      <c r="D30">
        <f>SUMPRODUCT(Таблица66[Введено]*(Таблица66[Наименование ПАРТИИ]=A30)*(Таблица66[Вид движ]="Приход")*(YEAR(Таблица66[Дата])=YEAR(B30))*(MONTH(Таблица66[Дата])=MONTH(B30)))</f>
        <v>0</v>
      </c>
      <c r="E30">
        <f>SUMPRODUCT(Таблица6[Введено]*(Таблица6[Наименование]=A30)*(Таблица6[Вид движ]="Расход"))</f>
        <v>0</v>
      </c>
      <c r="F30">
        <f>Таблица99[[#This Row],[Остаток на начало месяца]]+Таблица99[[#This Row],[Приход]]-Таблица99[[#This Row],[Расход]]</f>
        <v>0</v>
      </c>
      <c r="G30" s="1">
        <f>IF(VLOOKUP(Таблица99[Наименование],Таблица4[],4,0)="","",VLOOKUP(Таблица99[Наименование],Таблица4[],4,0))</f>
        <v>43752</v>
      </c>
    </row>
    <row r="31" spans="1:7" x14ac:dyDescent="0.25">
      <c r="A31" t="s">
        <v>30</v>
      </c>
      <c r="B31" s="5">
        <v>43739</v>
      </c>
      <c r="C31" s="6">
        <f>IFERROR((A31=A30)*F30,0)</f>
        <v>0</v>
      </c>
      <c r="D31">
        <f>SUMPRODUCT(Таблица66[Введено]*(Таблица66[Наименование ПАРТИИ]=A31)*(Таблица66[Вид движ]="Приход")*(YEAR(Таблица66[Дата])=YEAR(B31))*(MONTH(Таблица66[Дата])=MONTH(B31)))</f>
        <v>0</v>
      </c>
      <c r="E31">
        <f>SUMPRODUCT(Таблица6[Введено]*(Таблица6[Наименование]=A31)*(Таблица6[Вид движ]="Расход"))</f>
        <v>0</v>
      </c>
      <c r="F31">
        <f>Таблица99[[#This Row],[Остаток на начало месяца]]+Таблица99[[#This Row],[Приход]]-Таблица99[[#This Row],[Расход]]</f>
        <v>0</v>
      </c>
      <c r="G31" s="1">
        <f>IF(VLOOKUP(Таблица99[Наименование],Таблица4[],4,0)="","",VLOOKUP(Таблица99[Наименование],Таблица4[],4,0))</f>
        <v>43752</v>
      </c>
    </row>
    <row r="32" spans="1:7" x14ac:dyDescent="0.25">
      <c r="A32" t="s">
        <v>31</v>
      </c>
      <c r="B32" s="5">
        <v>43709</v>
      </c>
      <c r="C32" s="6">
        <f>IFERROR((A32=A31)*F31,0)</f>
        <v>0</v>
      </c>
      <c r="D32">
        <f>SUMPRODUCT(Таблица66[Введено]*(Таблица66[Наименование ПАРТИИ]=A32)*(Таблица66[Вид движ]="Приход")*(YEAR(Таблица66[Дата])=YEAR(B32))*(MONTH(Таблица66[Дата])=MONTH(B32)))</f>
        <v>0</v>
      </c>
      <c r="E32">
        <f>SUMPRODUCT(Таблица6[Введено]*(Таблица6[Наименование]=A32)*(Таблица6[Вид движ]="Расход"))</f>
        <v>0</v>
      </c>
      <c r="F32">
        <f>Таблица99[[#This Row],[Остаток на начало месяца]]+Таблица99[[#This Row],[Приход]]-Таблица99[[#This Row],[Расход]]</f>
        <v>0</v>
      </c>
      <c r="G32" s="1">
        <f>IF(VLOOKUP(Таблица99[Наименование],Таблица4[],4,0)="","",VLOOKUP(Таблица99[Наименование],Таблица4[],4,0))</f>
        <v>43753</v>
      </c>
    </row>
    <row r="33" spans="1:7" x14ac:dyDescent="0.25">
      <c r="A33" t="s">
        <v>31</v>
      </c>
      <c r="B33" s="5">
        <v>43739</v>
      </c>
      <c r="C33" s="6">
        <f>IFERROR((A33=A32)*F32,0)</f>
        <v>0</v>
      </c>
      <c r="D33">
        <f>SUMPRODUCT(Таблица66[Введено]*(Таблица66[Наименование ПАРТИИ]=A33)*(Таблица66[Вид движ]="Приход")*(YEAR(Таблица66[Дата])=YEAR(B33))*(MONTH(Таблица66[Дата])=MONTH(B33)))</f>
        <v>0</v>
      </c>
      <c r="E33">
        <f>SUMPRODUCT(Таблица6[Введено]*(Таблица6[Наименование]=A33)*(Таблица6[Вид движ]="Расход"))</f>
        <v>0</v>
      </c>
      <c r="F33">
        <f>Таблица99[[#This Row],[Остаток на начало месяца]]+Таблица99[[#This Row],[Приход]]-Таблица99[[#This Row],[Расход]]</f>
        <v>0</v>
      </c>
      <c r="G33" s="1">
        <f>IF(VLOOKUP(Таблица99[Наименование],Таблица4[],4,0)="","",VLOOKUP(Таблица99[Наименование],Таблица4[],4,0))</f>
        <v>43753</v>
      </c>
    </row>
    <row r="34" spans="1:7" x14ac:dyDescent="0.25">
      <c r="A34" t="s">
        <v>32</v>
      </c>
      <c r="B34" s="5">
        <v>43709</v>
      </c>
      <c r="C34" s="6">
        <f>IFERROR((A34=A33)*F33,0)</f>
        <v>0</v>
      </c>
      <c r="D34">
        <f>SUMPRODUCT(Таблица66[Введено]*(Таблица66[Наименование ПАРТИИ]=A34)*(Таблица66[Вид движ]="Приход")*(YEAR(Таблица66[Дата])=YEAR(B34))*(MONTH(Таблица66[Дата])=MONTH(B34)))</f>
        <v>0</v>
      </c>
      <c r="E34">
        <f>SUMPRODUCT(Таблица6[Введено]*(Таблица6[Наименование]=A34)*(Таблица6[Вид движ]="Расход"))</f>
        <v>0</v>
      </c>
      <c r="F34">
        <f>Таблица99[[#This Row],[Остаток на начало месяца]]+Таблица99[[#This Row],[Приход]]-Таблица99[[#This Row],[Расход]]</f>
        <v>0</v>
      </c>
      <c r="G34" s="1">
        <f>IF(VLOOKUP(Таблица99[Наименование],Таблица4[],4,0)="","",VLOOKUP(Таблица99[Наименование],Таблица4[],4,0))</f>
        <v>43754</v>
      </c>
    </row>
    <row r="35" spans="1:7" x14ac:dyDescent="0.25">
      <c r="A35" t="s">
        <v>32</v>
      </c>
      <c r="B35" s="5">
        <v>43739</v>
      </c>
      <c r="C35" s="6">
        <f>IFERROR((A35=A34)*F34,0)</f>
        <v>0</v>
      </c>
      <c r="D35">
        <f>SUMPRODUCT(Таблица66[Введено]*(Таблица66[Наименование ПАРТИИ]=A35)*(Таблица66[Вид движ]="Приход")*(YEAR(Таблица66[Дата])=YEAR(B35))*(MONTH(Таблица66[Дата])=MONTH(B35)))</f>
        <v>0</v>
      </c>
      <c r="E35">
        <f>SUMPRODUCT(Таблица6[Введено]*(Таблица6[Наименование]=A35)*(Таблица6[Вид движ]="Расход"))</f>
        <v>0</v>
      </c>
      <c r="F35">
        <f>Таблица99[[#This Row],[Остаток на начало месяца]]+Таблица99[[#This Row],[Приход]]-Таблица99[[#This Row],[Расход]]</f>
        <v>0</v>
      </c>
      <c r="G35" s="1">
        <f>IF(VLOOKUP(Таблица99[Наименование],Таблица4[],4,0)="","",VLOOKUP(Таблица99[Наименование],Таблица4[],4,0))</f>
        <v>43754</v>
      </c>
    </row>
    <row r="36" spans="1:7" x14ac:dyDescent="0.25">
      <c r="A36" t="s">
        <v>33</v>
      </c>
      <c r="B36" s="5">
        <v>43709</v>
      </c>
      <c r="C36" s="6">
        <f>IFERROR((A36=A35)*F35,0)</f>
        <v>0</v>
      </c>
      <c r="D36">
        <f>SUMPRODUCT(Таблица66[Введено]*(Таблица66[Наименование ПАРТИИ]=A36)*(Таблица66[Вид движ]="Приход")*(YEAR(Таблица66[Дата])=YEAR(B36))*(MONTH(Таблица66[Дата])=MONTH(B36)))</f>
        <v>0</v>
      </c>
      <c r="E36">
        <f>SUMPRODUCT(Таблица6[Введено]*(Таблица6[Наименование]=A36)*(Таблица6[Вид движ]="Расход"))</f>
        <v>0</v>
      </c>
      <c r="F36">
        <f>Таблица99[[#This Row],[Остаток на начало месяца]]+Таблица99[[#This Row],[Приход]]-Таблица99[[#This Row],[Расход]]</f>
        <v>0</v>
      </c>
      <c r="G36" s="1">
        <f>IF(VLOOKUP(Таблица99[Наименование],Таблица4[],4,0)="","",VLOOKUP(Таблица99[Наименование],Таблица4[],4,0))</f>
        <v>43755</v>
      </c>
    </row>
    <row r="37" spans="1:7" x14ac:dyDescent="0.25">
      <c r="A37" t="s">
        <v>33</v>
      </c>
      <c r="B37" s="5">
        <v>43739</v>
      </c>
      <c r="C37" s="6">
        <f>IFERROR((A37=A36)*F36,0)</f>
        <v>0</v>
      </c>
      <c r="D37">
        <f>SUMPRODUCT(Таблица66[Введено]*(Таблица66[Наименование ПАРТИИ]=A37)*(Таблица66[Вид движ]="Приход")*(YEAR(Таблица66[Дата])=YEAR(B37))*(MONTH(Таблица66[Дата])=MONTH(B37)))</f>
        <v>0</v>
      </c>
      <c r="E37">
        <f>SUMPRODUCT(Таблица6[Введено]*(Таблица6[Наименование]=A37)*(Таблица6[Вид движ]="Расход"))</f>
        <v>0</v>
      </c>
      <c r="F37">
        <f>Таблица99[[#This Row],[Остаток на начало месяца]]+Таблица99[[#This Row],[Приход]]-Таблица99[[#This Row],[Расход]]</f>
        <v>0</v>
      </c>
      <c r="G37" s="1">
        <f>IF(VLOOKUP(Таблица99[Наименование],Таблица4[],4,0)="","",VLOOKUP(Таблица99[Наименование],Таблица4[],4,0))</f>
        <v>43755</v>
      </c>
    </row>
    <row r="38" spans="1:7" x14ac:dyDescent="0.25">
      <c r="A38" t="s">
        <v>34</v>
      </c>
      <c r="B38" s="5">
        <v>43709</v>
      </c>
      <c r="C38" s="6">
        <f>IFERROR((A38=A37)*F37,0)</f>
        <v>0</v>
      </c>
      <c r="D38">
        <f>SUMPRODUCT(Таблица66[Введено]*(Таблица66[Наименование ПАРТИИ]=A38)*(Таблица66[Вид движ]="Приход")*(YEAR(Таблица66[Дата])=YEAR(B38))*(MONTH(Таблица66[Дата])=MONTH(B38)))</f>
        <v>0</v>
      </c>
      <c r="E38">
        <f>SUMPRODUCT(Таблица6[Введено]*(Таблица6[Наименование]=A38)*(Таблица6[Вид движ]="Расход"))</f>
        <v>0</v>
      </c>
      <c r="F38">
        <f>Таблица99[[#This Row],[Остаток на начало месяца]]+Таблица99[[#This Row],[Приход]]-Таблица99[[#This Row],[Расход]]</f>
        <v>0</v>
      </c>
      <c r="G38" s="1">
        <f>IF(VLOOKUP(Таблица99[Наименование],Таблица4[],4,0)="","",VLOOKUP(Таблица99[Наименование],Таблица4[],4,0))</f>
        <v>43756</v>
      </c>
    </row>
    <row r="39" spans="1:7" x14ac:dyDescent="0.25">
      <c r="A39" t="s">
        <v>34</v>
      </c>
      <c r="B39" s="5">
        <v>43739</v>
      </c>
      <c r="C39" s="6">
        <f>IFERROR((A39=A38)*F38,0)</f>
        <v>0</v>
      </c>
      <c r="D39">
        <f>SUMPRODUCT(Таблица66[Введено]*(Таблица66[Наименование ПАРТИИ]=A39)*(Таблица66[Вид движ]="Приход")*(YEAR(Таблица66[Дата])=YEAR(B39))*(MONTH(Таблица66[Дата])=MONTH(B39)))</f>
        <v>0</v>
      </c>
      <c r="E39">
        <f>SUMPRODUCT(Таблица6[Введено]*(Таблица6[Наименование]=A39)*(Таблица6[Вид движ]="Расход"))</f>
        <v>0</v>
      </c>
      <c r="F39">
        <f>Таблица99[[#This Row],[Остаток на начало месяца]]+Таблица99[[#This Row],[Приход]]-Таблица99[[#This Row],[Расход]]</f>
        <v>0</v>
      </c>
      <c r="G39" s="1">
        <f>IF(VLOOKUP(Таблица99[Наименование],Таблица4[],4,0)="","",VLOOKUP(Таблица99[Наименование],Таблица4[],4,0))</f>
        <v>43756</v>
      </c>
    </row>
    <row r="40" spans="1:7" x14ac:dyDescent="0.25">
      <c r="A40" t="s">
        <v>35</v>
      </c>
      <c r="B40" s="5">
        <v>43709</v>
      </c>
      <c r="C40" s="6">
        <f>IFERROR((A40=A39)*F39,0)</f>
        <v>0</v>
      </c>
      <c r="D40">
        <f>SUMPRODUCT(Таблица66[Введено]*(Таблица66[Наименование ПАРТИИ]=A40)*(Таблица66[Вид движ]="Приход")*(YEAR(Таблица66[Дата])=YEAR(B40))*(MONTH(Таблица66[Дата])=MONTH(B40)))</f>
        <v>0</v>
      </c>
      <c r="E40">
        <f>SUMPRODUCT(Таблица6[Введено]*(Таблица6[Наименование]=A40)*(Таблица6[Вид движ]="Расход"))</f>
        <v>0</v>
      </c>
      <c r="F40">
        <f>Таблица99[[#This Row],[Остаток на начало месяца]]+Таблица99[[#This Row],[Приход]]-Таблица99[[#This Row],[Расход]]</f>
        <v>0</v>
      </c>
      <c r="G40" s="1">
        <f>IF(VLOOKUP(Таблица99[Наименование],Таблица4[],4,0)="","",VLOOKUP(Таблица99[Наименование],Таблица4[],4,0))</f>
        <v>43757</v>
      </c>
    </row>
    <row r="41" spans="1:7" x14ac:dyDescent="0.25">
      <c r="A41" t="s">
        <v>35</v>
      </c>
      <c r="B41" s="5">
        <v>43739</v>
      </c>
      <c r="C41" s="6">
        <f>IFERROR((A41=A40)*F40,0)</f>
        <v>0</v>
      </c>
      <c r="D41">
        <f>SUMPRODUCT(Таблица66[Введено]*(Таблица66[Наименование ПАРТИИ]=A41)*(Таблица66[Вид движ]="Приход")*(YEAR(Таблица66[Дата])=YEAR(B41))*(MONTH(Таблица66[Дата])=MONTH(B41)))</f>
        <v>0</v>
      </c>
      <c r="E41">
        <f>SUMPRODUCT(Таблица6[Введено]*(Таблица6[Наименование]=A41)*(Таблица6[Вид движ]="Расход"))</f>
        <v>0</v>
      </c>
      <c r="F41">
        <f>Таблица99[[#This Row],[Остаток на начало месяца]]+Таблица99[[#This Row],[Приход]]-Таблица99[[#This Row],[Расход]]</f>
        <v>0</v>
      </c>
      <c r="G41" s="1">
        <f>IF(VLOOKUP(Таблица99[Наименование],Таблица4[],4,0)="","",VLOOKUP(Таблица99[Наименование],Таблица4[],4,0))</f>
        <v>43757</v>
      </c>
    </row>
    <row r="42" spans="1:7" x14ac:dyDescent="0.25">
      <c r="A42" t="s">
        <v>36</v>
      </c>
      <c r="B42" s="5">
        <v>43709</v>
      </c>
      <c r="C42" s="6">
        <f>IFERROR((A42=A41)*F41,0)</f>
        <v>0</v>
      </c>
      <c r="D42">
        <f>SUMPRODUCT(Таблица66[Введено]*(Таблица66[Наименование ПАРТИИ]=A42)*(Таблица66[Вид движ]="Приход")*(YEAR(Таблица66[Дата])=YEAR(B42))*(MONTH(Таблица66[Дата])=MONTH(B42)))</f>
        <v>0</v>
      </c>
      <c r="E42">
        <f>SUMPRODUCT(Таблица6[Введено]*(Таблица6[Наименование]=A42)*(Таблица6[Вид движ]="Расход"))</f>
        <v>0</v>
      </c>
      <c r="F42">
        <f>Таблица99[[#This Row],[Остаток на начало месяца]]+Таблица99[[#This Row],[Приход]]-Таблица99[[#This Row],[Расход]]</f>
        <v>0</v>
      </c>
      <c r="G42" s="1">
        <f>IF(VLOOKUP(Таблица99[Наименование],Таблица4[],4,0)="","",VLOOKUP(Таблица99[Наименование],Таблица4[],4,0))</f>
        <v>43758</v>
      </c>
    </row>
    <row r="43" spans="1:7" x14ac:dyDescent="0.25">
      <c r="A43" t="s">
        <v>36</v>
      </c>
      <c r="B43" s="5">
        <v>43739</v>
      </c>
      <c r="C43" s="6">
        <f>IFERROR((A43=A42)*F42,0)</f>
        <v>0</v>
      </c>
      <c r="D43">
        <f>SUMPRODUCT(Таблица66[Введено]*(Таблица66[Наименование ПАРТИИ]=A43)*(Таблица66[Вид движ]="Приход")*(YEAR(Таблица66[Дата])=YEAR(B43))*(MONTH(Таблица66[Дата])=MONTH(B43)))</f>
        <v>0</v>
      </c>
      <c r="E43">
        <f>SUMPRODUCT(Таблица6[Введено]*(Таблица6[Наименование]=A43)*(Таблица6[Вид движ]="Расход"))</f>
        <v>0</v>
      </c>
      <c r="F43">
        <f>Таблица99[[#This Row],[Остаток на начало месяца]]+Таблица99[[#This Row],[Приход]]-Таблица99[[#This Row],[Расход]]</f>
        <v>0</v>
      </c>
      <c r="G43" s="1">
        <f>IF(VLOOKUP(Таблица99[Наименование],Таблица4[],4,0)="","",VLOOKUP(Таблица99[Наименование],Таблица4[],4,0))</f>
        <v>43758</v>
      </c>
    </row>
    <row r="44" spans="1:7" x14ac:dyDescent="0.25">
      <c r="A44" t="s">
        <v>37</v>
      </c>
      <c r="B44" s="5">
        <v>43709</v>
      </c>
      <c r="C44" s="6">
        <f>IFERROR((A44=A43)*F43,0)</f>
        <v>0</v>
      </c>
      <c r="D44">
        <f>SUMPRODUCT(Таблица66[Введено]*(Таблица66[Наименование ПАРТИИ]=A44)*(Таблица66[Вид движ]="Приход")*(YEAR(Таблица66[Дата])=YEAR(B44))*(MONTH(Таблица66[Дата])=MONTH(B44)))</f>
        <v>0</v>
      </c>
      <c r="E44">
        <f>SUMPRODUCT(Таблица6[Введено]*(Таблица6[Наименование]=A44)*(Таблица6[Вид движ]="Расход"))</f>
        <v>0</v>
      </c>
      <c r="F44">
        <f>Таблица99[[#This Row],[Остаток на начало месяца]]+Таблица99[[#This Row],[Приход]]-Таблица99[[#This Row],[Расход]]</f>
        <v>0</v>
      </c>
      <c r="G44" s="1">
        <f>IF(VLOOKUP(Таблица99[Наименование],Таблица4[],4,0)="","",VLOOKUP(Таблица99[Наименование],Таблица4[],4,0))</f>
        <v>43759</v>
      </c>
    </row>
    <row r="45" spans="1:7" x14ac:dyDescent="0.25">
      <c r="A45" t="s">
        <v>37</v>
      </c>
      <c r="B45" s="5">
        <v>43739</v>
      </c>
      <c r="C45" s="6">
        <f>IFERROR((A45=A44)*F44,0)</f>
        <v>0</v>
      </c>
      <c r="D45">
        <f>SUMPRODUCT(Таблица66[Введено]*(Таблица66[Наименование ПАРТИИ]=A45)*(Таблица66[Вид движ]="Приход")*(YEAR(Таблица66[Дата])=YEAR(B45))*(MONTH(Таблица66[Дата])=MONTH(B45)))</f>
        <v>0</v>
      </c>
      <c r="E45">
        <f>SUMPRODUCT(Таблица6[Введено]*(Таблица6[Наименование]=A45)*(Таблица6[Вид движ]="Расход"))</f>
        <v>0</v>
      </c>
      <c r="F45">
        <f>Таблица99[[#This Row],[Остаток на начало месяца]]+Таблица99[[#This Row],[Приход]]-Таблица99[[#This Row],[Расход]]</f>
        <v>0</v>
      </c>
      <c r="G45" s="1">
        <f>IF(VLOOKUP(Таблица99[Наименование],Таблица4[],4,0)="","",VLOOKUP(Таблица99[Наименование],Таблица4[],4,0))</f>
        <v>43759</v>
      </c>
    </row>
    <row r="46" spans="1:7" x14ac:dyDescent="0.25">
      <c r="A46" t="s">
        <v>38</v>
      </c>
      <c r="B46" s="5">
        <v>43709</v>
      </c>
      <c r="C46" s="6">
        <f>IFERROR((A46=A45)*F45,0)</f>
        <v>0</v>
      </c>
      <c r="D46">
        <f>SUMPRODUCT(Таблица66[Введено]*(Таблица66[Наименование ПАРТИИ]=A46)*(Таблица66[Вид движ]="Приход")*(YEAR(Таблица66[Дата])=YEAR(B46))*(MONTH(Таблица66[Дата])=MONTH(B46)))</f>
        <v>0</v>
      </c>
      <c r="E46">
        <f>SUMPRODUCT(Таблица6[Введено]*(Таблица6[Наименование]=A46)*(Таблица6[Вид движ]="Расход"))</f>
        <v>0</v>
      </c>
      <c r="F46">
        <f>Таблица99[[#This Row],[Остаток на начало месяца]]+Таблица99[[#This Row],[Приход]]-Таблица99[[#This Row],[Расход]]</f>
        <v>0</v>
      </c>
      <c r="G46" s="1">
        <f>IF(VLOOKUP(Таблица99[Наименование],Таблица4[],4,0)="","",VLOOKUP(Таблица99[Наименование],Таблица4[],4,0))</f>
        <v>43760</v>
      </c>
    </row>
    <row r="47" spans="1:7" x14ac:dyDescent="0.25">
      <c r="A47" t="s">
        <v>38</v>
      </c>
      <c r="B47" s="5">
        <v>43739</v>
      </c>
      <c r="C47" s="6">
        <f>IFERROR((A47=A46)*F46,0)</f>
        <v>0</v>
      </c>
      <c r="D47">
        <f>SUMPRODUCT(Таблица66[Введено]*(Таблица66[Наименование ПАРТИИ]=A47)*(Таблица66[Вид движ]="Приход")*(YEAR(Таблица66[Дата])=YEAR(B47))*(MONTH(Таблица66[Дата])=MONTH(B47)))</f>
        <v>0</v>
      </c>
      <c r="E47">
        <f>SUMPRODUCT(Таблица6[Введено]*(Таблица6[Наименование]=A47)*(Таблица6[Вид движ]="Расход"))</f>
        <v>0</v>
      </c>
      <c r="F47">
        <f>Таблица99[[#This Row],[Остаток на начало месяца]]+Таблица99[[#This Row],[Приход]]-Таблица99[[#This Row],[Расход]]</f>
        <v>0</v>
      </c>
      <c r="G47" s="1">
        <f>IF(VLOOKUP(Таблица99[Наименование],Таблица4[],4,0)="","",VLOOKUP(Таблица99[Наименование],Таблица4[],4,0))</f>
        <v>43760</v>
      </c>
    </row>
    <row r="48" spans="1:7" x14ac:dyDescent="0.25">
      <c r="A48" t="s">
        <v>39</v>
      </c>
      <c r="B48" s="5">
        <v>43709</v>
      </c>
      <c r="C48" s="6">
        <f>IFERROR((A48=A47)*F47,0)</f>
        <v>0</v>
      </c>
      <c r="D48">
        <f>SUMPRODUCT(Таблица66[Введено]*(Таблица66[Наименование ПАРТИИ]=A48)*(Таблица66[Вид движ]="Приход")*(YEAR(Таблица66[Дата])=YEAR(B48))*(MONTH(Таблица66[Дата])=MONTH(B48)))</f>
        <v>0</v>
      </c>
      <c r="E48">
        <f>SUMPRODUCT(Таблица6[Введено]*(Таблица6[Наименование]=A48)*(Таблица6[Вид движ]="Расход"))</f>
        <v>0</v>
      </c>
      <c r="F48">
        <f>Таблица99[[#This Row],[Остаток на начало месяца]]+Таблица99[[#This Row],[Приход]]-Таблица99[[#This Row],[Расход]]</f>
        <v>0</v>
      </c>
      <c r="G48" s="1">
        <f>IF(VLOOKUP(Таблица99[Наименование],Таблица4[],4,0)="","",VLOOKUP(Таблица99[Наименование],Таблица4[],4,0))</f>
        <v>43761</v>
      </c>
    </row>
    <row r="49" spans="1:7" x14ac:dyDescent="0.25">
      <c r="A49" t="s">
        <v>39</v>
      </c>
      <c r="B49" s="5">
        <v>43739</v>
      </c>
      <c r="C49" s="6">
        <f>IFERROR((A49=A48)*F48,0)</f>
        <v>0</v>
      </c>
      <c r="D49">
        <f>SUMPRODUCT(Таблица66[Введено]*(Таблица66[Наименование ПАРТИИ]=A49)*(Таблица66[Вид движ]="Приход")*(YEAR(Таблица66[Дата])=YEAR(B49))*(MONTH(Таблица66[Дата])=MONTH(B49)))</f>
        <v>0</v>
      </c>
      <c r="E49">
        <f>SUMPRODUCT(Таблица6[Введено]*(Таблица6[Наименование]=A49)*(Таблица6[Вид движ]="Расход"))</f>
        <v>0</v>
      </c>
      <c r="F49">
        <f>Таблица99[[#This Row],[Остаток на начало месяца]]+Таблица99[[#This Row],[Приход]]-Таблица99[[#This Row],[Расход]]</f>
        <v>0</v>
      </c>
      <c r="G49" s="1">
        <f>IF(VLOOKUP(Таблица99[Наименование],Таблица4[],4,0)="","",VLOOKUP(Таблица99[Наименование],Таблица4[],4,0))</f>
        <v>43761</v>
      </c>
    </row>
    <row r="50" spans="1:7" x14ac:dyDescent="0.25">
      <c r="A50" t="s">
        <v>40</v>
      </c>
      <c r="B50" s="5">
        <v>43709</v>
      </c>
      <c r="C50" s="6">
        <f>IFERROR((A50=A49)*F49,0)</f>
        <v>0</v>
      </c>
      <c r="D50">
        <f>SUMPRODUCT(Таблица66[Введено]*(Таблица66[Наименование ПАРТИИ]=A50)*(Таблица66[Вид движ]="Приход")*(YEAR(Таблица66[Дата])=YEAR(B50))*(MONTH(Таблица66[Дата])=MONTH(B50)))</f>
        <v>0</v>
      </c>
      <c r="E50">
        <f>SUMPRODUCT(Таблица6[Введено]*(Таблица6[Наименование]=A50)*(Таблица6[Вид движ]="Расход"))</f>
        <v>0</v>
      </c>
      <c r="F50">
        <f>Таблица99[[#This Row],[Остаток на начало месяца]]+Таблица99[[#This Row],[Приход]]-Таблица99[[#This Row],[Расход]]</f>
        <v>0</v>
      </c>
      <c r="G50" s="1">
        <f>IF(VLOOKUP(Таблица99[Наименование],Таблица4[],4,0)="","",VLOOKUP(Таблица99[Наименование],Таблица4[],4,0))</f>
        <v>43762</v>
      </c>
    </row>
    <row r="51" spans="1:7" x14ac:dyDescent="0.25">
      <c r="A51" t="s">
        <v>40</v>
      </c>
      <c r="B51" s="5">
        <v>43739</v>
      </c>
      <c r="C51" s="6">
        <f>IFERROR((A51=A50)*F50,0)</f>
        <v>0</v>
      </c>
      <c r="D51">
        <f>SUMPRODUCT(Таблица66[Введено]*(Таблица66[Наименование ПАРТИИ]=A51)*(Таблица66[Вид движ]="Приход")*(YEAR(Таблица66[Дата])=YEAR(B51))*(MONTH(Таблица66[Дата])=MONTH(B51)))</f>
        <v>0</v>
      </c>
      <c r="E51">
        <f>SUMPRODUCT(Таблица6[Введено]*(Таблица6[Наименование]=A51)*(Таблица6[Вид движ]="Расход"))</f>
        <v>0</v>
      </c>
      <c r="F51">
        <f>Таблица99[[#This Row],[Остаток на начало месяца]]+Таблица99[[#This Row],[Приход]]-Таблица99[[#This Row],[Расход]]</f>
        <v>0</v>
      </c>
      <c r="G51" s="1">
        <f>IF(VLOOKUP(Таблица99[Наименование],Таблица4[],4,0)="","",VLOOKUP(Таблица99[Наименование],Таблица4[],4,0))</f>
        <v>43762</v>
      </c>
    </row>
    <row r="52" spans="1:7" x14ac:dyDescent="0.25">
      <c r="A52" t="s">
        <v>41</v>
      </c>
      <c r="B52" s="5">
        <v>43709</v>
      </c>
      <c r="C52" s="6">
        <f>IFERROR((A52=A51)*F51,0)</f>
        <v>0</v>
      </c>
      <c r="D52">
        <f>SUMPRODUCT(Таблица66[Введено]*(Таблица66[Наименование ПАРТИИ]=A52)*(Таблица66[Вид движ]="Приход")*(YEAR(Таблица66[Дата])=YEAR(B52))*(MONTH(Таблица66[Дата])=MONTH(B52)))</f>
        <v>0</v>
      </c>
      <c r="E52">
        <f>SUMPRODUCT(Таблица6[Введено]*(Таблица6[Наименование]=A52)*(Таблица6[Вид движ]="Расход"))</f>
        <v>0</v>
      </c>
      <c r="F52">
        <f>Таблица99[[#This Row],[Остаток на начало месяца]]+Таблица99[[#This Row],[Приход]]-Таблица99[[#This Row],[Расход]]</f>
        <v>0</v>
      </c>
      <c r="G52" s="1">
        <f>IF(VLOOKUP(Таблица99[Наименование],Таблица4[],4,0)="","",VLOOKUP(Таблица99[Наименование],Таблица4[],4,0))</f>
        <v>43763</v>
      </c>
    </row>
    <row r="53" spans="1:7" x14ac:dyDescent="0.25">
      <c r="A53" t="s">
        <v>41</v>
      </c>
      <c r="B53" s="5">
        <v>43739</v>
      </c>
      <c r="C53" s="6">
        <f>IFERROR((A53=A52)*F52,0)</f>
        <v>0</v>
      </c>
      <c r="D53">
        <f>SUMPRODUCT(Таблица66[Введено]*(Таблица66[Наименование ПАРТИИ]=A53)*(Таблица66[Вид движ]="Приход")*(YEAR(Таблица66[Дата])=YEAR(B53))*(MONTH(Таблица66[Дата])=MONTH(B53)))</f>
        <v>0</v>
      </c>
      <c r="E53">
        <f>SUMPRODUCT(Таблица6[Введено]*(Таблица6[Наименование]=A53)*(Таблица6[Вид движ]="Расход"))</f>
        <v>0</v>
      </c>
      <c r="F53">
        <f>Таблица99[[#This Row],[Остаток на начало месяца]]+Таблица99[[#This Row],[Приход]]-Таблица99[[#This Row],[Расход]]</f>
        <v>0</v>
      </c>
      <c r="G53" s="1">
        <f>IF(VLOOKUP(Таблица99[Наименование],Таблица4[],4,0)="","",VLOOKUP(Таблица99[Наименование],Таблица4[],4,0))</f>
        <v>43763</v>
      </c>
    </row>
    <row r="54" spans="1:7" x14ac:dyDescent="0.25">
      <c r="A54" t="s">
        <v>42</v>
      </c>
      <c r="B54" s="5">
        <v>43709</v>
      </c>
      <c r="C54" s="6">
        <f>IFERROR((A54=A53)*F53,0)</f>
        <v>0</v>
      </c>
      <c r="D54">
        <f>SUMPRODUCT(Таблица66[Введено]*(Таблица66[Наименование ПАРТИИ]=A54)*(Таблица66[Вид движ]="Приход")*(YEAR(Таблица66[Дата])=YEAR(B54))*(MONTH(Таблица66[Дата])=MONTH(B54)))</f>
        <v>0</v>
      </c>
      <c r="E54">
        <f>SUMPRODUCT(Таблица6[Введено]*(Таблица6[Наименование]=A54)*(Таблица6[Вид движ]="Расход"))</f>
        <v>0</v>
      </c>
      <c r="F54">
        <f>Таблица99[[#This Row],[Остаток на начало месяца]]+Таблица99[[#This Row],[Приход]]-Таблица99[[#This Row],[Расход]]</f>
        <v>0</v>
      </c>
      <c r="G54" s="1">
        <f>IF(VLOOKUP(Таблица99[Наименование],Таблица4[],4,0)="","",VLOOKUP(Таблица99[Наименование],Таблица4[],4,0))</f>
        <v>43764</v>
      </c>
    </row>
    <row r="55" spans="1:7" x14ac:dyDescent="0.25">
      <c r="A55" t="s">
        <v>42</v>
      </c>
      <c r="B55" s="5">
        <v>43739</v>
      </c>
      <c r="C55" s="6">
        <f>IFERROR((A55=A54)*F54,0)</f>
        <v>0</v>
      </c>
      <c r="D55">
        <f>SUMPRODUCT(Таблица66[Введено]*(Таблица66[Наименование ПАРТИИ]=A55)*(Таблица66[Вид движ]="Приход")*(YEAR(Таблица66[Дата])=YEAR(B55))*(MONTH(Таблица66[Дата])=MONTH(B55)))</f>
        <v>0</v>
      </c>
      <c r="E55">
        <f>SUMPRODUCT(Таблица6[Введено]*(Таблица6[Наименование]=A55)*(Таблица6[Вид движ]="Расход"))</f>
        <v>0</v>
      </c>
      <c r="F55">
        <f>Таблица99[[#This Row],[Остаток на начало месяца]]+Таблица99[[#This Row],[Приход]]-Таблица99[[#This Row],[Расход]]</f>
        <v>0</v>
      </c>
      <c r="G55" s="1">
        <f>IF(VLOOKUP(Таблица99[Наименование],Таблица4[],4,0)="","",VLOOKUP(Таблица99[Наименование],Таблица4[],4,0))</f>
        <v>43764</v>
      </c>
    </row>
    <row r="56" spans="1:7" x14ac:dyDescent="0.25">
      <c r="A56" t="s">
        <v>43</v>
      </c>
      <c r="B56" s="5">
        <v>43709</v>
      </c>
      <c r="C56" s="6">
        <f>IFERROR((A56=A55)*F55,0)</f>
        <v>0</v>
      </c>
      <c r="D56">
        <f>SUMPRODUCT(Таблица66[Введено]*(Таблица66[Наименование ПАРТИИ]=A56)*(Таблица66[Вид движ]="Приход")*(YEAR(Таблица66[Дата])=YEAR(B56))*(MONTH(Таблица66[Дата])=MONTH(B56)))</f>
        <v>0</v>
      </c>
      <c r="E56">
        <f>SUMPRODUCT(Таблица6[Введено]*(Таблица6[Наименование]=A56)*(Таблица6[Вид движ]="Расход"))</f>
        <v>0</v>
      </c>
      <c r="F56">
        <f>Таблица99[[#This Row],[Остаток на начало месяца]]+Таблица99[[#This Row],[Приход]]-Таблица99[[#This Row],[Расход]]</f>
        <v>0</v>
      </c>
      <c r="G56" s="1">
        <f>IF(VLOOKUP(Таблица99[Наименование],Таблица4[],4,0)="","",VLOOKUP(Таблица99[Наименование],Таблица4[],4,0))</f>
        <v>43765</v>
      </c>
    </row>
    <row r="57" spans="1:7" x14ac:dyDescent="0.25">
      <c r="A57" t="s">
        <v>43</v>
      </c>
      <c r="B57" s="5">
        <v>43739</v>
      </c>
      <c r="C57" s="6">
        <f>IFERROR((A57=A56)*F56,0)</f>
        <v>0</v>
      </c>
      <c r="D57">
        <f>SUMPRODUCT(Таблица66[Введено]*(Таблица66[Наименование ПАРТИИ]=A57)*(Таблица66[Вид движ]="Приход")*(YEAR(Таблица66[Дата])=YEAR(B57))*(MONTH(Таблица66[Дата])=MONTH(B57)))</f>
        <v>0</v>
      </c>
      <c r="E57">
        <f>SUMPRODUCT(Таблица6[Введено]*(Таблица6[Наименование]=A57)*(Таблица6[Вид движ]="Расход"))</f>
        <v>0</v>
      </c>
      <c r="F57">
        <f>Таблица99[[#This Row],[Остаток на начало месяца]]+Таблица99[[#This Row],[Приход]]-Таблица99[[#This Row],[Расход]]</f>
        <v>0</v>
      </c>
      <c r="G57" s="1">
        <f>IF(VLOOKUP(Таблица99[Наименование],Таблица4[],4,0)="","",VLOOKUP(Таблица99[Наименование],Таблица4[],4,0))</f>
        <v>43765</v>
      </c>
    </row>
    <row r="58" spans="1:7" x14ac:dyDescent="0.25">
      <c r="A58" t="s">
        <v>44</v>
      </c>
      <c r="B58" s="5">
        <v>43709</v>
      </c>
      <c r="C58" s="6">
        <f>IFERROR((A58=A57)*F57,0)</f>
        <v>0</v>
      </c>
      <c r="D58">
        <f>SUMPRODUCT(Таблица66[Введено]*(Таблица66[Наименование ПАРТИИ]=A58)*(Таблица66[Вид движ]="Приход")*(YEAR(Таблица66[Дата])=YEAR(B58))*(MONTH(Таблица66[Дата])=MONTH(B58)))</f>
        <v>0</v>
      </c>
      <c r="E58">
        <f>SUMPRODUCT(Таблица6[Введено]*(Таблица6[Наименование]=A58)*(Таблица6[Вид движ]="Расход"))</f>
        <v>0</v>
      </c>
      <c r="F58">
        <f>Таблица99[[#This Row],[Остаток на начало месяца]]+Таблица99[[#This Row],[Приход]]-Таблица99[[#This Row],[Расход]]</f>
        <v>0</v>
      </c>
      <c r="G58" s="1">
        <f>IF(VLOOKUP(Таблица99[Наименование],Таблица4[],4,0)="","",VLOOKUP(Таблица99[Наименование],Таблица4[],4,0))</f>
        <v>43766</v>
      </c>
    </row>
    <row r="59" spans="1:7" x14ac:dyDescent="0.25">
      <c r="A59" t="s">
        <v>44</v>
      </c>
      <c r="B59" s="5">
        <v>43739</v>
      </c>
      <c r="C59" s="6">
        <f>IFERROR((A59=A58)*F58,0)</f>
        <v>0</v>
      </c>
      <c r="D59">
        <f>SUMPRODUCT(Таблица66[Введено]*(Таблица66[Наименование ПАРТИИ]=A59)*(Таблица66[Вид движ]="Приход")*(YEAR(Таблица66[Дата])=YEAR(B59))*(MONTH(Таблица66[Дата])=MONTH(B59)))</f>
        <v>0</v>
      </c>
      <c r="E59">
        <f>SUMPRODUCT(Таблица6[Введено]*(Таблица6[Наименование]=A59)*(Таблица6[Вид движ]="Расход"))</f>
        <v>0</v>
      </c>
      <c r="F59">
        <f>Таблица99[[#This Row],[Остаток на начало месяца]]+Таблица99[[#This Row],[Приход]]-Таблица99[[#This Row],[Расход]]</f>
        <v>0</v>
      </c>
      <c r="G59" s="1">
        <f>IF(VLOOKUP(Таблица99[Наименование],Таблица4[],4,0)="","",VLOOKUP(Таблица99[Наименование],Таблица4[],4,0))</f>
        <v>43766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M25"/>
  <sheetViews>
    <sheetView workbookViewId="0">
      <selection activeCell="M3" sqref="M3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5.5703125" bestFit="1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  <col min="13" max="13" width="25.28515625" bestFit="1" customWidth="1"/>
  </cols>
  <sheetData>
    <row r="2" spans="1:13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80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  <c r="M2" s="7" t="s">
        <v>81</v>
      </c>
    </row>
    <row r="3" spans="1:13" x14ac:dyDescent="0.25">
      <c r="A3" s="1">
        <v>43709</v>
      </c>
      <c r="B3" t="s">
        <v>1</v>
      </c>
      <c r="D3" s="3" t="s">
        <v>57</v>
      </c>
      <c r="E3" t="s">
        <v>67</v>
      </c>
      <c r="F3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IF(ISNA(VLOOKUP(Таблица66[[#This Row],[Наименование ПАРТИИ]],Таблица4[],4,0)),"",VLOOKUP(Таблица66[[#This Row],[Наименование ПАРТИИ]],Таблица4[],4,0))</f>
        <v>43831</v>
      </c>
      <c r="K3">
        <f>IF(ISNA(VLOOKUP(Таблица66[[#This Row],[Наименование ПАРТИИ]],Таблица4[],3,0)),"",VLOOKUP(Таблица66[[#This Row],[Наименование ПАРТИИ]],Таблица4[],3,0))</f>
        <v>1</v>
      </c>
      <c r="L3">
        <f>Таблица66[[#This Row],[Введено]]*Таблица66[[#This Row],[цена за ед.]]</f>
        <v>10</v>
      </c>
      <c r="M3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4" spans="1:13" x14ac:dyDescent="0.25">
      <c r="A4" s="1">
        <v>43710</v>
      </c>
      <c r="C4" t="s">
        <v>8</v>
      </c>
      <c r="D4" s="3"/>
      <c r="E4" t="s">
        <v>67</v>
      </c>
      <c r="F4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IF(ISNA(VLOOKUP(Таблица66[[#This Row],[Наименование ПАРТИИ]],Таблица4[],4,0)),"",VLOOKUP(Таблица66[[#This Row],[Наименование ПАРТИИ]],Таблица4[],4,0))</f>
        <v>43831</v>
      </c>
      <c r="K4">
        <f>IF(ISNA(VLOOKUP(Таблица66[[#This Row],[Наименование ПАРТИИ]],Таблица4[],3,0)),"",VLOOKUP(Таблица66[[#This Row],[Наименование ПАРТИИ]],Таблица4[],3,0))</f>
        <v>1</v>
      </c>
      <c r="L4">
        <f>Таблица66[[#This Row],[Введено]]*Таблица66[[#This Row],[цена за ед.]]</f>
        <v>1</v>
      </c>
      <c r="M4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5" spans="1:13" x14ac:dyDescent="0.25">
      <c r="A5" s="1">
        <v>43710</v>
      </c>
      <c r="B5" t="s">
        <v>2</v>
      </c>
      <c r="D5" s="3" t="s">
        <v>58</v>
      </c>
      <c r="E5" t="s">
        <v>82</v>
      </c>
      <c r="F5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5" t="s">
        <v>15</v>
      </c>
      <c r="H5">
        <v>10</v>
      </c>
      <c r="I5">
        <f t="shared" si="0"/>
        <v>10</v>
      </c>
      <c r="J5" s="1">
        <f>IF(ISNA(VLOOKUP(Таблица66[[#This Row],[Наименование ПАРТИИ]],Таблица4[],4,0)),"",VLOOKUP(Таблица66[[#This Row],[Наименование ПАРТИИ]],Таблица4[],4,0))</f>
        <v>43743</v>
      </c>
      <c r="K5">
        <f>IF(ISNA(VLOOKUP(Таблица66[[#This Row],[Наименование ПАРТИИ]],Таблица4[],3,0)),"",VLOOKUP(Таблица66[[#This Row],[Наименование ПАРТИИ]],Таблица4[],3,0))</f>
        <v>3.5</v>
      </c>
      <c r="L5">
        <f>Таблица66[[#This Row],[Введено]]*Таблица66[[#This Row],[цена за ед.]]</f>
        <v>35</v>
      </c>
      <c r="M5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ГГГГГГ</v>
      </c>
    </row>
    <row r="6" spans="1:13" x14ac:dyDescent="0.25">
      <c r="A6" s="1">
        <v>43711</v>
      </c>
      <c r="C6" t="s">
        <v>9</v>
      </c>
      <c r="D6" s="3"/>
      <c r="E6" t="s">
        <v>82</v>
      </c>
      <c r="F6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IF(ISNA(VLOOKUP(Таблица66[[#This Row],[Наименование ПАРТИИ]],Таблица4[],4,0)),"",VLOOKUP(Таблица66[[#This Row],[Наименование ПАРТИИ]],Таблица4[],4,0))</f>
        <v>43743</v>
      </c>
      <c r="K6">
        <f>IF(ISNA(VLOOKUP(Таблица66[[#This Row],[Наименование ПАРТИИ]],Таблица4[],3,0)),"",VLOOKUP(Таблица66[[#This Row],[Наименование ПАРТИИ]],Таблица4[],3,0))</f>
        <v>3.5</v>
      </c>
      <c r="L6">
        <f>Таблица66[[#This Row],[Введено]]*Таблица66[[#This Row],[цена за ед.]]</f>
        <v>3.5</v>
      </c>
      <c r="M6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ГГГГГГ</v>
      </c>
    </row>
    <row r="7" spans="1:13" x14ac:dyDescent="0.25">
      <c r="A7" s="1">
        <v>43712</v>
      </c>
      <c r="C7" t="s">
        <v>10</v>
      </c>
      <c r="D7" s="3"/>
      <c r="E7" t="s">
        <v>67</v>
      </c>
      <c r="F7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IF(ISNA(VLOOKUP(Таблица66[[#This Row],[Наименование ПАРТИИ]],Таблица4[],4,0)),"",VLOOKUP(Таблица66[[#This Row],[Наименование ПАРТИИ]],Таблица4[],4,0))</f>
        <v>43831</v>
      </c>
      <c r="K7">
        <f>IF(ISNA(VLOOKUP(Таблица66[[#This Row],[Наименование ПАРТИИ]],Таблица4[],3,0)),"",VLOOKUP(Таблица66[[#This Row],[Наименование ПАРТИИ]],Таблица4[],3,0))</f>
        <v>1</v>
      </c>
      <c r="L7">
        <f>Таблица66[[#This Row],[Введено]]*Таблица66[[#This Row],[цена за ед.]]</f>
        <v>1</v>
      </c>
      <c r="M7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8" spans="1:13" x14ac:dyDescent="0.25">
      <c r="A8" s="1">
        <v>43713</v>
      </c>
      <c r="C8" t="s">
        <v>11</v>
      </c>
      <c r="D8" s="3"/>
      <c r="E8" t="s">
        <v>67</v>
      </c>
      <c r="F8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IF(ISNA(VLOOKUP(Таблица66[[#This Row],[Наименование ПАРТИИ]],Таблица4[],4,0)),"",VLOOKUP(Таблица66[[#This Row],[Наименование ПАРТИИ]],Таблица4[],4,0))</f>
        <v>43831</v>
      </c>
      <c r="K8">
        <f>IF(ISNA(VLOOKUP(Таблица66[[#This Row],[Наименование ПАРТИИ]],Таблица4[],3,0)),"",VLOOKUP(Таблица66[[#This Row],[Наименование ПАРТИИ]],Таблица4[],3,0))</f>
        <v>1</v>
      </c>
      <c r="L8">
        <f>Таблица66[[#This Row],[Введено]]*Таблица66[[#This Row],[цена за ед.]]</f>
        <v>1</v>
      </c>
      <c r="M8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9" spans="1:13" x14ac:dyDescent="0.25">
      <c r="A9" s="1">
        <v>43718</v>
      </c>
      <c r="C9" t="s">
        <v>12</v>
      </c>
      <c r="D9" s="3"/>
      <c r="E9" t="s">
        <v>26</v>
      </c>
      <c r="F9" t="str">
        <f>IF(ISNA(VLOOKUP(Таблица66[[#This Row],[Наименование ПАРТИИ]],Таблица4[],2,0)),"",VLOOKUP(Таблица66[[#This Row],[Наименование ПАРТИИ]],Таблица4[],2,0))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IF(ISNA(VLOOKUP(Таблица66[[#This Row],[Наименование ПАРТИИ]],Таблица4[],4,0)),"",VLOOKUP(Таблица66[[#This Row],[Наименование ПАРТИИ]],Таблица4[],4,0))</f>
        <v>43746</v>
      </c>
      <c r="K9">
        <f>IF(ISNA(VLOOKUP(Таблица66[[#This Row],[Наименование ПАРТИИ]],Таблица4[],3,0)),"",VLOOKUP(Таблица66[[#This Row],[Наименование ПАРТИИ]],Таблица4[],3,0))</f>
        <v>5</v>
      </c>
      <c r="L9">
        <f>Таблица66[[#This Row],[Введено]]*Таблица66[[#This Row],[цена за ед.]]</f>
        <v>5</v>
      </c>
      <c r="M9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ЕЕЕЕЕЕЕ</v>
      </c>
    </row>
    <row r="10" spans="1:13" x14ac:dyDescent="0.25">
      <c r="A10" s="1">
        <v>43719</v>
      </c>
      <c r="C10" t="s">
        <v>13</v>
      </c>
      <c r="D10" s="3"/>
      <c r="E10" t="s">
        <v>72</v>
      </c>
      <c r="F10" t="str">
        <f>IF(ISNA(VLOOKUP(Таблица66[[#This Row],[Наименование ПАРТИИ]],Таблица4[],2,0)),"",VLOOKUP(Таблица66[[#This Row],[Наименование ПАРТИИ]],Таблица4[],2,0))</f>
        <v>уп</v>
      </c>
      <c r="G10" t="s">
        <v>16</v>
      </c>
      <c r="H10">
        <v>1</v>
      </c>
      <c r="I10">
        <f t="shared" si="0"/>
        <v>-1</v>
      </c>
      <c r="J10" s="1">
        <f>IF(ISNA(VLOOKUP(Таблица66[[#This Row],[Наименование ПАРТИИ]],Таблица4[],4,0)),"",VLOOKUP(Таблица66[[#This Row],[Наименование ПАРТИИ]],Таблица4[],4,0))</f>
        <v>43749</v>
      </c>
      <c r="K10">
        <f>IF(ISNA(VLOOKUP(Таблица66[[#This Row],[Наименование ПАРТИИ]],Таблица4[],3,0)),"",VLOOKUP(Таблица66[[#This Row],[Наименование ПАРТИИ]],Таблица4[],3,0))</f>
        <v>8.5</v>
      </c>
      <c r="L10">
        <f>Таблица66[[#This Row],[Введено]]*Таблица66[[#This Row],[цена за ед.]]</f>
        <v>8.5</v>
      </c>
      <c r="M10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ИИИИИ</v>
      </c>
    </row>
    <row r="11" spans="1:13" x14ac:dyDescent="0.25">
      <c r="A11" s="1">
        <v>43720</v>
      </c>
      <c r="C11" t="s">
        <v>14</v>
      </c>
      <c r="D11" s="3"/>
      <c r="E11" t="s">
        <v>72</v>
      </c>
      <c r="F11" t="str">
        <f>IF(ISNA(VLOOKUP(Таблица66[[#This Row],[Наименование ПАРТИИ]],Таблица4[],2,0)),"",VLOOKUP(Таблица66[[#This Row],[Наименование ПАРТИИ]],Таблица4[],2,0))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IF(ISNA(VLOOKUP(Таблица66[[#This Row],[Наименование ПАРТИИ]],Таблица4[],4,0)),"",VLOOKUP(Таблица66[[#This Row],[Наименование ПАРТИИ]],Таблица4[],4,0))</f>
        <v>43749</v>
      </c>
      <c r="K11">
        <f>IF(ISNA(VLOOKUP(Таблица66[[#This Row],[Наименование ПАРТИИ]],Таблица4[],3,0)),"",VLOOKUP(Таблица66[[#This Row],[Наименование ПАРТИИ]],Таблица4[],3,0))</f>
        <v>8.5</v>
      </c>
      <c r="L11">
        <f>Таблица66[[#This Row],[Введено]]*Таблица66[[#This Row],[цена за ед.]]</f>
        <v>8.5</v>
      </c>
      <c r="M11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ИИИИИ</v>
      </c>
    </row>
    <row r="12" spans="1:13" x14ac:dyDescent="0.25">
      <c r="A12" s="1">
        <v>43721</v>
      </c>
      <c r="C12" t="s">
        <v>14</v>
      </c>
      <c r="E12" t="s">
        <v>82</v>
      </c>
      <c r="F12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IF(ISNA(VLOOKUP(Таблица66[[#This Row],[Наименование ПАРТИИ]],Таблица4[],4,0)),"",VLOOKUP(Таблица66[[#This Row],[Наименование ПАРТИИ]],Таблица4[],4,0))</f>
        <v>43743</v>
      </c>
      <c r="K12">
        <f>IF(ISNA(VLOOKUP(Таблица66[[#This Row],[Наименование ПАРТИИ]],Таблица4[],3,0)),"",VLOOKUP(Таблица66[[#This Row],[Наименование ПАРТИИ]],Таблица4[],3,0))</f>
        <v>3.5</v>
      </c>
      <c r="L12">
        <f>Таблица66[[#This Row],[Введено]]*Таблица66[[#This Row],[цена за ед.]]</f>
        <v>3.5</v>
      </c>
      <c r="M12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ГГГГГГ</v>
      </c>
    </row>
    <row r="13" spans="1:13" x14ac:dyDescent="0.25">
      <c r="A13" s="1">
        <v>43739</v>
      </c>
      <c r="B13" t="s">
        <v>1</v>
      </c>
      <c r="D13" s="3" t="s">
        <v>59</v>
      </c>
      <c r="E13" t="s">
        <v>68</v>
      </c>
      <c r="F13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13" t="s">
        <v>15</v>
      </c>
      <c r="H13">
        <v>20</v>
      </c>
      <c r="I13">
        <f t="shared" ref="I13:I25" si="1">IF(G13="Расход",H13*(-1),H13)</f>
        <v>20</v>
      </c>
      <c r="J13" s="1">
        <f>IF(ISNA(VLOOKUP(Таблица66[[#This Row],[Наименование ПАРТИИ]],Таблица4[],4,0)),"",VLOOKUP(Таблица66[[#This Row],[Наименование ПАРТИИ]],Таблица4[],4,0))</f>
        <v>43739</v>
      </c>
      <c r="K13">
        <f>IF(ISNA(VLOOKUP(Таблица66[[#This Row],[Наименование ПАРТИИ]],Таблица4[],3,0)),"",VLOOKUP(Таблица66[[#This Row],[Наименование ПАРТИИ]],Таблица4[],3,0))</f>
        <v>1.5</v>
      </c>
      <c r="L13">
        <f>Таблица66[[#This Row],[Введено]]*Таблица66[[#This Row],[цена за ед.]]</f>
        <v>30</v>
      </c>
      <c r="M13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14" spans="1:13" x14ac:dyDescent="0.25">
      <c r="A14" s="1">
        <v>43739</v>
      </c>
      <c r="B14" t="s">
        <v>3</v>
      </c>
      <c r="D14" s="3" t="s">
        <v>60</v>
      </c>
      <c r="E14" t="s">
        <v>70</v>
      </c>
      <c r="F14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14" t="s">
        <v>15</v>
      </c>
      <c r="H14">
        <v>20</v>
      </c>
      <c r="I14">
        <f t="shared" si="1"/>
        <v>20</v>
      </c>
      <c r="J14" s="1">
        <f>IF(ISNA(VLOOKUP(Таблица66[[#This Row],[Наименование ПАРТИИ]],Таблица4[],4,0)),"",VLOOKUP(Таблица66[[#This Row],[Наименование ПАРТИИ]],Таблица4[],4,0))</f>
        <v>43744</v>
      </c>
      <c r="K14">
        <f>IF(ISNA(VLOOKUP(Таблица66[[#This Row],[Наименование ПАРТИИ]],Таблица4[],3,0)),"",VLOOKUP(Таблица66[[#This Row],[Наименование ПАРТИИ]],Таблица4[],3,0))</f>
        <v>4.5</v>
      </c>
      <c r="L14">
        <f>Таблица66[[#This Row],[Введено]]*Таблица66[[#This Row],[цена за ед.]]</f>
        <v>90</v>
      </c>
      <c r="M14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ГГГГГГ</v>
      </c>
    </row>
    <row r="15" spans="1:13" x14ac:dyDescent="0.25">
      <c r="A15" s="1">
        <v>43739</v>
      </c>
      <c r="B15" t="s">
        <v>2</v>
      </c>
      <c r="D15" s="3" t="s">
        <v>61</v>
      </c>
      <c r="E15" t="s">
        <v>73</v>
      </c>
      <c r="F15" t="str">
        <f>IF(ISNA(VLOOKUP(Таблица66[[#This Row],[Наименование ПАРТИИ]],Таблица4[],2,0)),"",VLOOKUP(Таблица66[[#This Row],[Наименование ПАРТИИ]],Таблица4[],2,0))</f>
        <v>уп</v>
      </c>
      <c r="G15" t="s">
        <v>15</v>
      </c>
      <c r="H15">
        <v>10</v>
      </c>
      <c r="I15">
        <f t="shared" si="1"/>
        <v>10</v>
      </c>
      <c r="J15" s="1">
        <f>IF(ISNA(VLOOKUP(Таблица66[[#This Row],[Наименование ПАРТИИ]],Таблица4[],4,0)),"",VLOOKUP(Таблица66[[#This Row],[Наименование ПАРТИИ]],Таблица4[],4,0))</f>
        <v>43750</v>
      </c>
      <c r="K15">
        <f>IF(ISNA(VLOOKUP(Таблица66[[#This Row],[Наименование ПАРТИИ]],Таблица4[],3,0)),"",VLOOKUP(Таблица66[[#This Row],[Наименование ПАРТИИ]],Таблица4[],3,0))</f>
        <v>9.5</v>
      </c>
      <c r="L15">
        <f>Таблица66[[#This Row],[Введено]]*Таблица66[[#This Row],[цена за ед.]]</f>
        <v>95</v>
      </c>
      <c r="M15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ИИИИИ</v>
      </c>
    </row>
    <row r="16" spans="1:13" x14ac:dyDescent="0.25">
      <c r="A16" s="1">
        <v>43741</v>
      </c>
      <c r="C16" t="s">
        <v>8</v>
      </c>
      <c r="D16" s="3"/>
      <c r="E16" t="s">
        <v>68</v>
      </c>
      <c r="F16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16" t="s">
        <v>16</v>
      </c>
      <c r="H16">
        <v>1</v>
      </c>
      <c r="I16">
        <f t="shared" si="1"/>
        <v>-1</v>
      </c>
      <c r="J16" s="1">
        <f>IF(ISNA(VLOOKUP(Таблица66[[#This Row],[Наименование ПАРТИИ]],Таблица4[],4,0)),"",VLOOKUP(Таблица66[[#This Row],[Наименование ПАРТИИ]],Таблица4[],4,0))</f>
        <v>43739</v>
      </c>
      <c r="K16">
        <f>IF(ISNA(VLOOKUP(Таблица66[[#This Row],[Наименование ПАРТИИ]],Таблица4[],3,0)),"",VLOOKUP(Таблица66[[#This Row],[Наименование ПАРТИИ]],Таблица4[],3,0))</f>
        <v>1.5</v>
      </c>
      <c r="L16">
        <f>Таблица66[[#This Row],[Введено]]*Таблица66[[#This Row],[цена за ед.]]</f>
        <v>1.5</v>
      </c>
      <c r="M16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17" spans="1:13" x14ac:dyDescent="0.25">
      <c r="A17" s="1">
        <v>43743</v>
      </c>
      <c r="C17" t="s">
        <v>11</v>
      </c>
      <c r="D17" s="3"/>
      <c r="E17" t="s">
        <v>67</v>
      </c>
      <c r="F17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17" t="s">
        <v>16</v>
      </c>
      <c r="H17">
        <v>1</v>
      </c>
      <c r="I17">
        <f t="shared" si="1"/>
        <v>-1</v>
      </c>
      <c r="J17" s="1">
        <f>IF(ISNA(VLOOKUP(Таблица66[[#This Row],[Наименование ПАРТИИ]],Таблица4[],4,0)),"",VLOOKUP(Таблица66[[#This Row],[Наименование ПАРТИИ]],Таблица4[],4,0))</f>
        <v>43831</v>
      </c>
      <c r="K17">
        <f>IF(ISNA(VLOOKUP(Таблица66[[#This Row],[Наименование ПАРТИИ]],Таблица4[],3,0)),"",VLOOKUP(Таблица66[[#This Row],[Наименование ПАРТИИ]],Таблица4[],3,0))</f>
        <v>1</v>
      </c>
      <c r="L17">
        <f>Таблица66[[#This Row],[Введено]]*Таблица66[[#This Row],[цена за ед.]]</f>
        <v>1</v>
      </c>
      <c r="M17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18" spans="1:13" x14ac:dyDescent="0.25">
      <c r="A18" s="1">
        <v>43743</v>
      </c>
      <c r="C18" t="s">
        <v>9</v>
      </c>
      <c r="D18" s="3"/>
      <c r="E18" t="s">
        <v>68</v>
      </c>
      <c r="F18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18" t="s">
        <v>16</v>
      </c>
      <c r="H18">
        <v>1</v>
      </c>
      <c r="I18">
        <f t="shared" si="1"/>
        <v>-1</v>
      </c>
      <c r="J18" s="1">
        <f>IF(ISNA(VLOOKUP(Таблица66[[#This Row],[Наименование ПАРТИИ]],Таблица4[],4,0)),"",VLOOKUP(Таблица66[[#This Row],[Наименование ПАРТИИ]],Таблица4[],4,0))</f>
        <v>43739</v>
      </c>
      <c r="K18">
        <f>IF(ISNA(VLOOKUP(Таблица66[[#This Row],[Наименование ПАРТИИ]],Таблица4[],3,0)),"",VLOOKUP(Таблица66[[#This Row],[Наименование ПАРТИИ]],Таблица4[],3,0))</f>
        <v>1.5</v>
      </c>
      <c r="L18">
        <f>Таблица66[[#This Row],[Введено]]*Таблица66[[#This Row],[цена за ед.]]</f>
        <v>1.5</v>
      </c>
      <c r="M18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19" spans="1:13" x14ac:dyDescent="0.25">
      <c r="A19" s="1">
        <v>43743</v>
      </c>
      <c r="C19" t="s">
        <v>9</v>
      </c>
      <c r="D19" s="3"/>
      <c r="E19" t="s">
        <v>70</v>
      </c>
      <c r="F19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19" t="s">
        <v>16</v>
      </c>
      <c r="H19">
        <v>1</v>
      </c>
      <c r="I19">
        <f t="shared" si="1"/>
        <v>-1</v>
      </c>
      <c r="J19" s="1">
        <f>IF(ISNA(VLOOKUP(Таблица66[[#This Row],[Наименование ПАРТИИ]],Таблица4[],4,0)),"",VLOOKUP(Таблица66[[#This Row],[Наименование ПАРТИИ]],Таблица4[],4,0))</f>
        <v>43744</v>
      </c>
      <c r="K19">
        <f>IF(ISNA(VLOOKUP(Таблица66[[#This Row],[Наименование ПАРТИИ]],Таблица4[],3,0)),"",VLOOKUP(Таблица66[[#This Row],[Наименование ПАРТИИ]],Таблица4[],3,0))</f>
        <v>4.5</v>
      </c>
      <c r="L19">
        <f>Таблица66[[#This Row],[Введено]]*Таблица66[[#This Row],[цена за ед.]]</f>
        <v>4.5</v>
      </c>
      <c r="M19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ГГГГГГ</v>
      </c>
    </row>
    <row r="20" spans="1:13" x14ac:dyDescent="0.25">
      <c r="A20" s="1">
        <v>43748</v>
      </c>
      <c r="C20" t="s">
        <v>10</v>
      </c>
      <c r="D20" s="3"/>
      <c r="E20" t="s">
        <v>68</v>
      </c>
      <c r="F20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20" t="s">
        <v>16</v>
      </c>
      <c r="H20">
        <v>1</v>
      </c>
      <c r="I20">
        <f t="shared" si="1"/>
        <v>-1</v>
      </c>
      <c r="J20" s="1">
        <f>IF(ISNA(VLOOKUP(Таблица66[[#This Row],[Наименование ПАРТИИ]],Таблица4[],4,0)),"",VLOOKUP(Таблица66[[#This Row],[Наименование ПАРТИИ]],Таблица4[],4,0))</f>
        <v>43739</v>
      </c>
      <c r="K20">
        <f>IF(ISNA(VLOOKUP(Таблица66[[#This Row],[Наименование ПАРТИИ]],Таблица4[],3,0)),"",VLOOKUP(Таблица66[[#This Row],[Наименование ПАРТИИ]],Таблица4[],3,0))</f>
        <v>1.5</v>
      </c>
      <c r="L20">
        <f>Таблица66[[#This Row],[Введено]]*Таблица66[[#This Row],[цена за ед.]]</f>
        <v>1.5</v>
      </c>
      <c r="M20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ААААА</v>
      </c>
    </row>
    <row r="21" spans="1:13" x14ac:dyDescent="0.25">
      <c r="A21" s="1">
        <v>43748</v>
      </c>
      <c r="C21" t="s">
        <v>12</v>
      </c>
      <c r="D21" s="3"/>
      <c r="E21" t="s">
        <v>73</v>
      </c>
      <c r="F21" t="str">
        <f>IF(ISNA(VLOOKUP(Таблица66[[#This Row],[Наименование ПАРТИИ]],Таблица4[],2,0)),"",VLOOKUP(Таблица66[[#This Row],[Наименование ПАРТИИ]],Таблица4[],2,0))</f>
        <v>уп</v>
      </c>
      <c r="G21" t="s">
        <v>16</v>
      </c>
      <c r="H21">
        <v>1</v>
      </c>
      <c r="I21">
        <f t="shared" si="1"/>
        <v>-1</v>
      </c>
      <c r="J21" s="1">
        <f>IF(ISNA(VLOOKUP(Таблица66[[#This Row],[Наименование ПАРТИИ]],Таблица4[],4,0)),"",VLOOKUP(Таблица66[[#This Row],[Наименование ПАРТИИ]],Таблица4[],4,0))</f>
        <v>43750</v>
      </c>
      <c r="K21">
        <f>IF(ISNA(VLOOKUP(Таблица66[[#This Row],[Наименование ПАРТИИ]],Таблица4[],3,0)),"",VLOOKUP(Таблица66[[#This Row],[Наименование ПАРТИИ]],Таблица4[],3,0))</f>
        <v>9.5</v>
      </c>
      <c r="L21">
        <f>Таблица66[[#This Row],[Введено]]*Таблица66[[#This Row],[цена за ед.]]</f>
        <v>9.5</v>
      </c>
      <c r="M21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ИИИИИ</v>
      </c>
    </row>
    <row r="22" spans="1:13" x14ac:dyDescent="0.25">
      <c r="A22" s="1">
        <v>43748</v>
      </c>
      <c r="C22" t="s">
        <v>12</v>
      </c>
      <c r="E22" t="s">
        <v>70</v>
      </c>
      <c r="F22" t="str">
        <f>IF(ISNA(VLOOKUP(Таблица66[[#This Row],[Наименование ПАРТИИ]],Таблица4[],2,0)),"",VLOOKUP(Таблица66[[#This Row],[Наименование ПАРТИИ]],Таблица4[],2,0))</f>
        <v>шт</v>
      </c>
      <c r="G22" t="s">
        <v>16</v>
      </c>
      <c r="H22">
        <v>1</v>
      </c>
      <c r="I22">
        <f t="shared" si="1"/>
        <v>-1</v>
      </c>
      <c r="J22" s="1">
        <f>IF(ISNA(VLOOKUP(Таблица66[[#This Row],[Наименование ПАРТИИ]],Таблица4[],4,0)),"",VLOOKUP(Таблица66[[#This Row],[Наименование ПАРТИИ]],Таблица4[],4,0))</f>
        <v>43744</v>
      </c>
      <c r="K22">
        <f>IF(ISNA(VLOOKUP(Таблица66[[#This Row],[Наименование ПАРТИИ]],Таблица4[],3,0)),"",VLOOKUP(Таблица66[[#This Row],[Наименование ПАРТИИ]],Таблица4[],3,0))</f>
        <v>4.5</v>
      </c>
      <c r="L22">
        <f>Таблица66[[#This Row],[Введено]]*Таблица66[[#This Row],[цена за ед.]]</f>
        <v>4.5</v>
      </c>
      <c r="M22" t="str">
        <f>TRIM(LEFT(Таблица66[[#This Row],[Наименование ПАРТИИ]],IFERROR(SEARCH("серия",Таблица66[[#This Row],[Наименование ПАРТИИ]])-1, LEN(Таблица66[[#This Row],[Наименование ПАРТИИ]]))))</f>
        <v>ГГГГГГ</v>
      </c>
    </row>
    <row r="23" spans="1:13" x14ac:dyDescent="0.25">
      <c r="J23" s="1"/>
    </row>
    <row r="24" spans="1:13" x14ac:dyDescent="0.25">
      <c r="J24" s="1"/>
    </row>
    <row r="25" spans="1:13" x14ac:dyDescent="0.25">
      <c r="J25" s="1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Справочник!$G$2:$G$30</xm:f>
          </x14:formula1>
          <xm:sqref>E3:E22</xm:sqref>
        </x14:dataValidation>
        <x14:dataValidation type="list" allowBlank="1" showInputMessage="1" showErrorMessage="1">
          <x14:formula1>
            <xm:f>Справочник!$E$2:$E$4</xm:f>
          </x14:formula1>
          <xm:sqref>G3:G22</xm:sqref>
        </x14:dataValidation>
        <x14:dataValidation type="list" allowBlank="1" showInputMessage="1" showErrorMessage="1">
          <x14:formula1>
            <xm:f>Справочник!$C$2:$C$11</xm:f>
          </x14:formula1>
          <xm:sqref>C3:C22</xm:sqref>
        </x14:dataValidation>
        <x14:dataValidation type="list" allowBlank="1" showInputMessage="1" showErrorMessage="1">
          <x14:formula1>
            <xm:f>Справочник!$A$2:$A$5</xm:f>
          </x14:formula1>
          <xm:sqref>B3:B22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H3" sqref="H3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43709</v>
      </c>
      <c r="B3" t="s">
        <v>1</v>
      </c>
      <c r="D3" s="3" t="s">
        <v>57</v>
      </c>
      <c r="E3" t="s">
        <v>67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Row],[Наименование]],Таблица4[],4,0)),"",VLOOKUP(Таблица6[[#This Row],[Наименование]],Таблица4[],4,0))</f>
        <v>43831</v>
      </c>
      <c r="K3">
        <f>IF(ISNA(VLOOKUP(Таблица6[[#This Row],[Наименование]],Таблица4[],3,0)),"",VLOOKUP(Таблица6[[#This Row],[Наименование]],Таблица4[],3,0))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67</v>
      </c>
      <c r="F4" t="str">
        <f>IF(ISNA(VLOOKUP(Таблица6[[#This Row],[Наименование]],Таблица4[],2,0)),"",VLOOKUP(Таблица6[[#This Row],[Наименование]],Таблица4[],2,0))</f>
        <v>шт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Row],[Наименование]],Таблица4[],4,0)),"",VLOOKUP(Таблица6[[#This Row],[Наименование]],Таблица4[],4,0))</f>
        <v>43831</v>
      </c>
      <c r="K4">
        <f>IF(ISNA(VLOOKUP(Таблица6[[#This Row],[Наименование]],Таблица4[],3,0)),"",VLOOKUP(Таблица6[[#This Row],[Наименование]],Таблица4[],3,0))</f>
        <v>1</v>
      </c>
      <c r="L4">
        <f>Таблица6[[#This Row],[Введено]]*Таблица6[[#This Row],[цена за ед.]]</f>
        <v>1</v>
      </c>
    </row>
    <row r="5" spans="1:12" x14ac:dyDescent="0.25">
      <c r="A5" s="1">
        <v>43710</v>
      </c>
      <c r="B5" t="s">
        <v>2</v>
      </c>
      <c r="D5" s="3" t="s">
        <v>58</v>
      </c>
      <c r="E5" t="s">
        <v>71</v>
      </c>
      <c r="F5" t="str">
        <f>IF(ISNA(VLOOKUP(Таблица6[[#This Row],[Наименование]],Таблица4[],2,0)),"",VLOOKUP(Таблица6[[#This Row],[Наименование]],Таблица4[],2,0))</f>
        <v/>
      </c>
      <c r="G5" t="s">
        <v>15</v>
      </c>
      <c r="H5">
        <v>10</v>
      </c>
      <c r="I5">
        <f t="shared" si="0"/>
        <v>10</v>
      </c>
      <c r="J5" s="1" t="str">
        <f>IF(ISNA(VLOOKUP(Таблица6[[#This Row],[Наименование]],Таблица4[],4,0)),"",VLOOKUP(Таблица6[[#This Row],[Наименование]],Таблица4[],4,0))</f>
        <v/>
      </c>
      <c r="K5" t="str">
        <f>IF(ISNA(VLOOKUP(Таблица6[[#This Row],[Наименование]],Таблица4[],3,0)),"",VLOOKUP(Таблица6[[#This Row],[Наименование]],Таблица4[],3,0))</f>
        <v/>
      </c>
      <c r="L5" t="e">
        <f>Таблица6[[#This Row],[Введено]]*Таблица6[[#This Row],[цена за ед.]]</f>
        <v>#VALUE!</v>
      </c>
    </row>
    <row r="6" spans="1:12" x14ac:dyDescent="0.25">
      <c r="A6" s="1">
        <v>43711</v>
      </c>
      <c r="C6" t="s">
        <v>9</v>
      </c>
      <c r="D6" s="3"/>
      <c r="E6" t="s">
        <v>71</v>
      </c>
      <c r="F6" t="str">
        <f>IF(ISNA(VLOOKUP(Таблица6[[#This Row],[Наименование]],Таблица4[],2,0)),"",VLOOKUP(Таблица6[[#This Row],[Наименование]],Таблица4[],2,0))</f>
        <v/>
      </c>
      <c r="G6" t="s">
        <v>16</v>
      </c>
      <c r="H6">
        <v>1</v>
      </c>
      <c r="I6">
        <f t="shared" si="0"/>
        <v>-1</v>
      </c>
      <c r="J6" s="1" t="str">
        <f>IF(ISNA(VLOOKUP(Таблица6[[#This Row],[Наименование]],Таблица4[],4,0)),"",VLOOKUP(Таблица6[[#This Row],[Наименование]],Таблица4[],4,0))</f>
        <v/>
      </c>
      <c r="K6" t="str">
        <f>IF(ISNA(VLOOKUP(Таблица6[[#This Row],[Наименование]],Таблица4[],3,0)),"",VLOOKUP(Таблица6[[#This Row],[Наименование]],Таблица4[],3,0))</f>
        <v/>
      </c>
      <c r="L6" t="e">
        <f>Таблица6[[#This Row],[Введено]]*Таблица6[[#This Row],[цена за ед.]]</f>
        <v>#VALUE!</v>
      </c>
    </row>
    <row r="7" spans="1:12" x14ac:dyDescent="0.25">
      <c r="A7" s="1">
        <v>43712</v>
      </c>
      <c r="C7" t="s">
        <v>10</v>
      </c>
      <c r="D7" s="3"/>
      <c r="E7" t="s">
        <v>67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Row],[Наименование]],Таблица4[],4,0)),"",VLOOKUP(Таблица6[[#This Row],[Наименование]],Таблица4[],4,0))</f>
        <v>43831</v>
      </c>
      <c r="K7">
        <f>IF(ISNA(VLOOKUP(Таблица6[[#This Row],[Наименование]],Таблица4[],3,0)),"",VLOOKUP(Таблица6[[#This Row],[Наименование]],Таблица4[],3,0))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67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Row],[Наименование]],Таблица4[],4,0)),"",VLOOKUP(Таблица6[[#This Row],[Наименование]],Таблица4[],4,0))</f>
        <v>43831</v>
      </c>
      <c r="K8">
        <f>IF(ISNA(VLOOKUP(Таблица6[[#This Row],[Наименование]],Таблица4[],3,0)),"",VLOOKUP(Таблица6[[#This Row],[Наименование]],Таблица4[],3,0))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26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Row],[Наименование]],Таблица4[],4,0)),"",VLOOKUP(Таблица6[[#This Row],[Наименование]],Таблица4[],4,0))</f>
        <v>43746</v>
      </c>
      <c r="K9">
        <f>IF(ISNA(VLOOKUP(Таблица6[[#This Row],[Наименование]],Таблица4[],3,0)),"",VLOOKUP(Таблица6[[#This Row],[Наименование]],Таблица4[],3,0))</f>
        <v>5</v>
      </c>
      <c r="L9">
        <f>Таблица6[[#This Row],[Введено]]*Таблица6[[#This Row],[цена за ед.]]</f>
        <v>5</v>
      </c>
    </row>
    <row r="10" spans="1:12" x14ac:dyDescent="0.25">
      <c r="A10" s="1">
        <v>43719</v>
      </c>
      <c r="C10" t="s">
        <v>13</v>
      </c>
      <c r="D10" s="3"/>
      <c r="E10" t="s">
        <v>72</v>
      </c>
      <c r="F10" t="str">
        <f>IF(ISNA(VLOOKUP(Таблица6[[#This Row],[Наименование]],Таблица4[],2,0)),"",VLOOKUP(Таблица6[[#This Row],[Наименование]],Таблица4[],2,0))</f>
        <v>уп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Row],[Наименование]],Таблица4[],4,0)),"",VLOOKUP(Таблица6[[#This Row],[Наименование]],Таблица4[],4,0))</f>
        <v>43749</v>
      </c>
      <c r="K10">
        <f>IF(ISNA(VLOOKUP(Таблица6[[#This Row],[Наименование]],Таблица4[],3,0)),"",VLOOKUP(Таблица6[[#This Row],[Наименование]],Таблица4[],3,0))</f>
        <v>8.5</v>
      </c>
      <c r="L10">
        <f>Таблица6[[#This Row],[Введено]]*Таблица6[[#This Row],[цена за ед.]]</f>
        <v>8.5</v>
      </c>
    </row>
    <row r="11" spans="1:12" x14ac:dyDescent="0.25">
      <c r="A11" s="1">
        <v>43720</v>
      </c>
      <c r="C11" t="s">
        <v>14</v>
      </c>
      <c r="D11" s="3"/>
      <c r="E11" t="s">
        <v>72</v>
      </c>
      <c r="F11" t="str">
        <f>IF(ISNA(VLOOKUP(Таблица6[[#This Row],[Наименование]],Таблица4[],2,0)),"",VLOOKUP(Таблица6[[#This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Row],[Наименование]],Таблица4[],4,0)),"",VLOOKUP(Таблица6[[#This Row],[Наименование]],Таблица4[],4,0))</f>
        <v>43749</v>
      </c>
      <c r="K11">
        <f>IF(ISNA(VLOOKUP(Таблица6[[#This Row],[Наименование]],Таблица4[],3,0)),"",VLOOKUP(Таблица6[[#This Row],[Наименование]],Таблица4[],3,0))</f>
        <v>8.5</v>
      </c>
      <c r="L11">
        <f>Таблица6[[#This Row],[Введено]]*Таблица6[[#This Row],[цена за ед.]]</f>
        <v>8.5</v>
      </c>
    </row>
    <row r="12" spans="1:12" x14ac:dyDescent="0.25">
      <c r="A12" s="1">
        <v>43721</v>
      </c>
      <c r="C12" t="s">
        <v>14</v>
      </c>
      <c r="E12" t="s">
        <v>71</v>
      </c>
      <c r="F12" t="str">
        <f>IF(ISNA(VLOOKUP(Таблица6[[#This Row],[Наименование]],Таблица4[],2,0)),"",VLOOKUP(Таблица6[[#This Row],[Наименование]],Таблица4[],2,0))</f>
        <v/>
      </c>
      <c r="G12" t="s">
        <v>16</v>
      </c>
      <c r="H12">
        <v>1</v>
      </c>
      <c r="I12">
        <f t="shared" si="0"/>
        <v>-1</v>
      </c>
      <c r="J12" s="1" t="str">
        <f>IF(ISNA(VLOOKUP(Таблица6[[#This Row],[Наименование]],Таблица4[],4,0)),"",VLOOKUP(Таблица6[[#This Row],[Наименование]],Таблица4[],4,0))</f>
        <v/>
      </c>
      <c r="K12" t="str">
        <f>IF(ISNA(VLOOKUP(Таблица6[[#This Row],[Наименование]],Таблица4[],3,0)),"",VLOOKUP(Таблица6[[#This Row],[Наименование]],Таблица4[],3,0))</f>
        <v/>
      </c>
      <c r="L12" t="e">
        <f>Таблица6[[#This Row],[Введено]]*Таблица6[[#This Row],[цена за ед.]]</f>
        <v>#VALUE!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Справочник!$A$2:$A$5</xm:f>
          </x14:formula1>
          <xm:sqref>B3:B12</xm:sqref>
        </x14:dataValidation>
        <x14:dataValidation type="list" allowBlank="1" showInputMessage="1" showErrorMessage="1">
          <x14:formula1>
            <xm:f>Справочник!$C$2:$C$11</xm:f>
          </x14:formula1>
          <xm:sqref>C3:C12</xm:sqref>
        </x14:dataValidation>
        <x14:dataValidation type="list" allowBlank="1" showInputMessage="1" showErrorMessage="1">
          <x14:formula1>
            <xm:f>Справочник!$E$2:$E$4</xm:f>
          </x14:formula1>
          <xm:sqref>G3:G12</xm:sqref>
        </x14:dataValidation>
        <x14:dataValidation type="list" allowBlank="1" showInputMessage="1" showErrorMessage="1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G3" sqref="G3:H12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5" max="5" width="19" customWidth="1"/>
    <col min="10" max="10" width="11.5703125" customWidth="1"/>
    <col min="12" max="12" width="10.4257812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43739</v>
      </c>
      <c r="B3" t="s">
        <v>1</v>
      </c>
      <c r="D3" s="3" t="s">
        <v>59</v>
      </c>
      <c r="E3" t="s">
        <v>68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>
        <f>IF(ISNA(VLOOKUP(Таблица68[[#This Row],[Наименование]],Таблица4[],4,0)),"",VLOOKUP(Таблица68[[#This Row],[Наименование]],Таблица4[],4,0))</f>
        <v>43739</v>
      </c>
      <c r="K3">
        <f>IF(ISNA(VLOOKUP(Таблица68[[#This Row],[Наименование]],Таблица4[],3,0)),"",VLOOKUP(Таблица68[[#This Row],[Наименование]],Таблица4[],3,0))</f>
        <v>1.5</v>
      </c>
      <c r="L3">
        <f>Таблица68[[#This Row],[Введено]]*Таблица68[[#This Row],[цена за ед.]]</f>
        <v>30</v>
      </c>
    </row>
    <row r="4" spans="1:12" x14ac:dyDescent="0.25">
      <c r="A4" s="1">
        <v>43739</v>
      </c>
      <c r="B4" t="s">
        <v>3</v>
      </c>
      <c r="D4" s="3" t="s">
        <v>60</v>
      </c>
      <c r="E4" t="s">
        <v>70</v>
      </c>
      <c r="F4" t="str">
        <f>IF(ISNA(VLOOKUP(Таблица68[[#This Row],[Наименование]],Таблица4[],2,0)),"",VLOOKUP(Таблица68[[#This Row],[Наименование]],Таблица4[],2,0))</f>
        <v>шт</v>
      </c>
      <c r="G4" t="s">
        <v>15</v>
      </c>
      <c r="H4">
        <v>20</v>
      </c>
      <c r="I4">
        <f t="shared" ref="I4:I12" si="0">IF(G4="Расход",H4*(-1),H4)</f>
        <v>20</v>
      </c>
      <c r="J4" s="1">
        <f>IF(ISNA(VLOOKUP(Таблица68[[#This Row],[Наименование]],Таблица4[],4,0)),"",VLOOKUP(Таблица68[[#This Row],[Наименование]],Таблица4[],4,0))</f>
        <v>43744</v>
      </c>
      <c r="K4">
        <f>IF(ISNA(VLOOKUP(Таблица68[[#This Row],[Наименование]],Таблица4[],3,0)),"",VLOOKUP(Таблица68[[#This Row],[Наименование]],Таблица4[],3,0))</f>
        <v>4.5</v>
      </c>
      <c r="L4">
        <f>Таблица68[[#This Row],[Введено]]*Таблица68[[#This Row],[цена за ед.]]</f>
        <v>90</v>
      </c>
    </row>
    <row r="5" spans="1:12" x14ac:dyDescent="0.25">
      <c r="A5" s="1">
        <v>43739</v>
      </c>
      <c r="B5" t="s">
        <v>2</v>
      </c>
      <c r="D5" s="3" t="s">
        <v>61</v>
      </c>
      <c r="E5" t="s">
        <v>73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IF(ISNA(VLOOKUP(Таблица68[[#This Row],[Наименование]],Таблица4[],4,0)),"",VLOOKUP(Таблица68[[#This Row],[Наименование]],Таблица4[],4,0))</f>
        <v>43750</v>
      </c>
      <c r="K5">
        <f>IF(ISNA(VLOOKUP(Таблица68[[#This Row],[Наименование]],Таблица4[],3,0)),"",VLOOKUP(Таблица68[[#This Row],[Наименование]],Таблица4[],3,0))</f>
        <v>9.5</v>
      </c>
      <c r="L5">
        <f>Таблица68[[#This Row],[Введено]]*Таблица68[[#This Row],[цена за ед.]]</f>
        <v>95</v>
      </c>
    </row>
    <row r="6" spans="1:12" x14ac:dyDescent="0.25">
      <c r="A6" s="1">
        <v>43741</v>
      </c>
      <c r="C6" t="s">
        <v>8</v>
      </c>
      <c r="D6" s="3"/>
      <c r="E6" t="s">
        <v>68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IF(ISNA(VLOOKUP(Таблица68[[#This Row],[Наименование]],Таблица4[],4,0)),"",VLOOKUP(Таблица68[[#This Row],[Наименование]],Таблица4[],4,0))</f>
        <v>43739</v>
      </c>
      <c r="K6">
        <f>IF(ISNA(VLOOKUP(Таблица68[[#This Row],[Наименование]],Таблица4[],3,0)),"",VLOOKUP(Таблица68[[#This Row],[Наименование]],Таблица4[],3,0))</f>
        <v>1.5</v>
      </c>
      <c r="L6">
        <f>Таблица68[[#This Row],[Введено]]*Таблица68[[#This Row],[цена за ед.]]</f>
        <v>1.5</v>
      </c>
    </row>
    <row r="7" spans="1:12" x14ac:dyDescent="0.25">
      <c r="A7" s="1">
        <v>43743</v>
      </c>
      <c r="C7" t="s">
        <v>11</v>
      </c>
      <c r="D7" s="3"/>
      <c r="E7" t="s">
        <v>67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IF(ISNA(VLOOKUP(Таблица68[[#This Row],[Наименование]],Таблица4[],4,0)),"",VLOOKUP(Таблица68[[#This Row],[Наименование]],Таблица4[],4,0))</f>
        <v>43831</v>
      </c>
      <c r="K7">
        <f>IF(ISNA(VLOOKUP(Таблица68[[#This Row],[Наименование]],Таблица4[],3,0)),"",VLOOKUP(Таблица68[[#This Row],[Наименование]],Таблица4[],3,0))</f>
        <v>1</v>
      </c>
      <c r="L7">
        <f>Таблица68[[#This Row],[Введено]]*Таблица68[[#This Row],[цена за ед.]]</f>
        <v>1</v>
      </c>
    </row>
    <row r="8" spans="1:12" x14ac:dyDescent="0.25">
      <c r="A8" s="1">
        <v>43743</v>
      </c>
      <c r="C8" t="s">
        <v>9</v>
      </c>
      <c r="D8" s="3"/>
      <c r="E8" t="s">
        <v>68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IF(ISNA(VLOOKUP(Таблица68[[#This Row],[Наименование]],Таблица4[],4,0)),"",VLOOKUP(Таблица68[[#This Row],[Наименование]],Таблица4[],4,0))</f>
        <v>43739</v>
      </c>
      <c r="K8">
        <f>IF(ISNA(VLOOKUP(Таблица68[[#This Row],[Наименование]],Таблица4[],3,0)),"",VLOOKUP(Таблица68[[#This Row],[Наименование]],Таблица4[],3,0))</f>
        <v>1.5</v>
      </c>
      <c r="L8">
        <f>Таблица68[[#This Row],[Введено]]*Таблица68[[#This Row],[цена за ед.]]</f>
        <v>1.5</v>
      </c>
    </row>
    <row r="9" spans="1:12" x14ac:dyDescent="0.25">
      <c r="A9" s="1">
        <v>43743</v>
      </c>
      <c r="C9" t="s">
        <v>9</v>
      </c>
      <c r="D9" s="3"/>
      <c r="E9" t="s">
        <v>70</v>
      </c>
      <c r="F9" t="str">
        <f>IF(ISNA(VLOOKUP(Таблица68[[#This Row],[Наименование]],Таблица4[],2,0)),"",VLOOKUP(Таблица68[[#This Row],[Наименование]],Таблица4[],2,0))</f>
        <v>шт</v>
      </c>
      <c r="G9" t="s">
        <v>16</v>
      </c>
      <c r="H9">
        <v>1</v>
      </c>
      <c r="I9">
        <f t="shared" si="0"/>
        <v>-1</v>
      </c>
      <c r="J9" s="1">
        <f>IF(ISNA(VLOOKUP(Таблица68[[#This Row],[Наименование]],Таблица4[],4,0)),"",VLOOKUP(Таблица68[[#This Row],[Наименование]],Таблица4[],4,0))</f>
        <v>43744</v>
      </c>
      <c r="K9">
        <f>IF(ISNA(VLOOKUP(Таблица68[[#This Row],[Наименование]],Таблица4[],3,0)),"",VLOOKUP(Таблица68[[#This Row],[Наименование]],Таблица4[],3,0))</f>
        <v>4.5</v>
      </c>
      <c r="L9">
        <f>Таблица68[[#This Row],[Введено]]*Таблица68[[#This Row],[цена за ед.]]</f>
        <v>4.5</v>
      </c>
    </row>
    <row r="10" spans="1:12" x14ac:dyDescent="0.25">
      <c r="A10" s="1">
        <v>43748</v>
      </c>
      <c r="C10" t="s">
        <v>10</v>
      </c>
      <c r="D10" s="3"/>
      <c r="E10" t="s">
        <v>68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IF(ISNA(VLOOKUP(Таблица68[[#This Row],[Наименование]],Таблица4[],4,0)),"",VLOOKUP(Таблица68[[#This Row],[Наименование]],Таблица4[],4,0))</f>
        <v>43739</v>
      </c>
      <c r="K10">
        <f>IF(ISNA(VLOOKUP(Таблица68[[#This Row],[Наименование]],Таблица4[],3,0)),"",VLOOKUP(Таблица68[[#This Row],[Наименование]],Таблица4[],3,0))</f>
        <v>1.5</v>
      </c>
      <c r="L10">
        <f>Таблица68[[#This Row],[Введено]]*Таблица68[[#This Row],[цена за ед.]]</f>
        <v>1.5</v>
      </c>
    </row>
    <row r="11" spans="1:12" x14ac:dyDescent="0.25">
      <c r="A11" s="1">
        <v>43748</v>
      </c>
      <c r="C11" t="s">
        <v>12</v>
      </c>
      <c r="D11" s="3"/>
      <c r="E11" t="s">
        <v>73</v>
      </c>
      <c r="F11" t="str">
        <f>IF(ISNA(VLOOKUP(Таблица68[[#This Row],[Наименование]],Таблица4[],2,0)),"",VLOOKUP(Таблица68[[#This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IF(ISNA(VLOOKUP(Таблица68[[#This Row],[Наименование]],Таблица4[],4,0)),"",VLOOKUP(Таблица68[[#This Row],[Наименование]],Таблица4[],4,0))</f>
        <v>43750</v>
      </c>
      <c r="K11">
        <f>IF(ISNA(VLOOKUP(Таблица68[[#This Row],[Наименование]],Таблица4[],3,0)),"",VLOOKUP(Таблица68[[#This Row],[Наименование]],Таблица4[],3,0))</f>
        <v>9.5</v>
      </c>
      <c r="L11">
        <f>Таблица68[[#This Row],[Введено]]*Таблица68[[#This Row],[цена за ед.]]</f>
        <v>9.5</v>
      </c>
    </row>
    <row r="12" spans="1:12" x14ac:dyDescent="0.25">
      <c r="A12" s="1">
        <v>43748</v>
      </c>
      <c r="C12" t="s">
        <v>12</v>
      </c>
      <c r="E12" t="s">
        <v>70</v>
      </c>
      <c r="F12" t="str">
        <f>IF(ISNA(VLOOKUP(Таблица68[[#This Row],[Наименование]],Таблица4[],2,0)),"",VLOOKUP(Таблица68[[#This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IF(ISNA(VLOOKUP(Таблица68[[#This Row],[Наименование]],Таблица4[],4,0)),"",VLOOKUP(Таблица68[[#This Row],[Наименование]],Таблица4[],4,0))</f>
        <v>43744</v>
      </c>
      <c r="K12">
        <f>IF(ISNA(VLOOKUP(Таблица68[[#This Row],[Наименование]],Таблица4[],3,0)),"",VLOOKUP(Таблица68[[#This Row],[Наименование]],Таблица4[],3,0))</f>
        <v>4.5</v>
      </c>
      <c r="L12">
        <f>Таблица68[[#This Row],[Введено]]*Таблица68[[#This Row],[цена за ед.]]</f>
        <v>4.5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Справочник!$A$2:$A$5</xm:f>
          </x14:formula1>
          <xm:sqref>B3:B12</xm:sqref>
        </x14:dataValidation>
        <x14:dataValidation type="list" allowBlank="1" showInputMessage="1" showErrorMessage="1">
          <x14:formula1>
            <xm:f>Справочник!$E$2:$E$4</xm:f>
          </x14:formula1>
          <xm:sqref>G3:G12</xm:sqref>
        </x14:dataValidation>
        <x14:dataValidation type="list" allowBlank="1" showInputMessage="1" showErrorMessage="1">
          <x14:formula1>
            <xm:f>Справочник!$C$2:$C$11</xm:f>
          </x14:formula1>
          <xm:sqref>C3:C12</xm:sqref>
        </x14:dataValidation>
        <x14:dataValidation type="list" allowBlank="1" showInputMessage="1" showErrorMessage="1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Справочник</vt:lpstr>
      <vt:lpstr>Склад</vt:lpstr>
      <vt:lpstr>СкладПоТоварам</vt:lpstr>
      <vt:lpstr>СкладПоПартиям</vt:lpstr>
      <vt:lpstr>Операции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Konstantin Kulvinov (NW)</cp:lastModifiedBy>
  <dcterms:created xsi:type="dcterms:W3CDTF">2019-11-16T18:46:52Z</dcterms:created>
  <dcterms:modified xsi:type="dcterms:W3CDTF">2019-11-17T16:07:12Z</dcterms:modified>
</cp:coreProperties>
</file>