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load\"/>
    </mc:Choice>
  </mc:AlternateContent>
  <bookViews>
    <workbookView xWindow="-120" yWindow="-120" windowWidth="29040" windowHeight="15840" activeTab="2"/>
  </bookViews>
  <sheets>
    <sheet name="q" sheetId="6" r:id="rId1"/>
    <sheet name="реестр" sheetId="1" r:id="rId2"/>
    <sheet name="отчет" sheetId="2" r:id="rId3"/>
  </sheets>
  <definedNames>
    <definedName name="_xlnm._FilterDatabase" localSheetId="0" hidden="1">q!$A$1:$M$1</definedName>
    <definedName name="_xlnm._FilterDatabase" localSheetId="1" hidden="1">реестр!$A$7:$Y$7</definedName>
    <definedName name="_xlnm.Print_Area" localSheetId="2">отчет!$A:$W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E16" i="2"/>
  <c r="E26" i="2" s="1"/>
  <c r="E17" i="2"/>
  <c r="E18" i="2"/>
  <c r="E19" i="2"/>
  <c r="Q200" i="6"/>
  <c r="Q195" i="6"/>
  <c r="Q190" i="6"/>
  <c r="Q185" i="6"/>
  <c r="Q180" i="6"/>
  <c r="Q175" i="6"/>
  <c r="Q170" i="6"/>
  <c r="Q165" i="6"/>
  <c r="Q160" i="6"/>
  <c r="Q155" i="6"/>
  <c r="Q150" i="6"/>
  <c r="Q145" i="6"/>
  <c r="Q140" i="6"/>
  <c r="Q135" i="6"/>
  <c r="Q130" i="6"/>
  <c r="Q125" i="6"/>
  <c r="Q120" i="6"/>
  <c r="Q115" i="6"/>
  <c r="Q110" i="6"/>
  <c r="A106" i="6"/>
  <c r="AD117" i="6" s="1"/>
  <c r="AK104" i="6"/>
  <c r="AJ104" i="6"/>
  <c r="AI104" i="6"/>
  <c r="AH104" i="6"/>
  <c r="AG104" i="6"/>
  <c r="AF104" i="6"/>
  <c r="AE104" i="6"/>
  <c r="AD104" i="6"/>
  <c r="AC104" i="6"/>
  <c r="AB104" i="6"/>
  <c r="AA104" i="6"/>
  <c r="Q104" i="6"/>
  <c r="Q103" i="6"/>
  <c r="AB187" i="6" l="1"/>
  <c r="C115" i="6"/>
  <c r="AB127" i="6"/>
  <c r="C185" i="6"/>
  <c r="B2" i="6"/>
  <c r="AC197" i="6"/>
  <c r="AB192" i="6"/>
  <c r="C190" i="6"/>
  <c r="AD182" i="6"/>
  <c r="A182" i="6"/>
  <c r="B182" i="6" s="1"/>
  <c r="AC177" i="6"/>
  <c r="AB172" i="6"/>
  <c r="C170" i="6"/>
  <c r="AD162" i="6"/>
  <c r="A162" i="6"/>
  <c r="B162" i="6" s="1"/>
  <c r="AC157" i="6"/>
  <c r="AB152" i="6"/>
  <c r="C150" i="6"/>
  <c r="AD142" i="6"/>
  <c r="A142" i="6"/>
  <c r="B142" i="6" s="1"/>
  <c r="AC137" i="6"/>
  <c r="AB132" i="6"/>
  <c r="C130" i="6"/>
  <c r="AD122" i="6"/>
  <c r="A122" i="6"/>
  <c r="B122" i="6" s="1"/>
  <c r="AC117" i="6"/>
  <c r="AB112" i="6"/>
  <c r="C110" i="6"/>
  <c r="AB197" i="6"/>
  <c r="C195" i="6"/>
  <c r="AD187" i="6"/>
  <c r="A187" i="6"/>
  <c r="B187" i="6" s="1"/>
  <c r="AC182" i="6"/>
  <c r="AB177" i="6"/>
  <c r="C175" i="6"/>
  <c r="AD167" i="6"/>
  <c r="A167" i="6"/>
  <c r="B167" i="6" s="1"/>
  <c r="AC162" i="6"/>
  <c r="AB157" i="6"/>
  <c r="C155" i="6"/>
  <c r="AD147" i="6"/>
  <c r="A147" i="6"/>
  <c r="B147" i="6" s="1"/>
  <c r="AC142" i="6"/>
  <c r="AB137" i="6"/>
  <c r="C135" i="6"/>
  <c r="AD127" i="6"/>
  <c r="A127" i="6"/>
  <c r="B127" i="6" s="1"/>
  <c r="AD192" i="6"/>
  <c r="A192" i="6"/>
  <c r="B192" i="6" s="1"/>
  <c r="AB182" i="6"/>
  <c r="AD172" i="6"/>
  <c r="A172" i="6"/>
  <c r="B172" i="6" s="1"/>
  <c r="AB162" i="6"/>
  <c r="AD152" i="6"/>
  <c r="A152" i="6"/>
  <c r="B152" i="6" s="1"/>
  <c r="AB142" i="6"/>
  <c r="AD132" i="6"/>
  <c r="A132" i="6"/>
  <c r="B132" i="6" s="1"/>
  <c r="C120" i="6"/>
  <c r="AB117" i="6"/>
  <c r="A112" i="6"/>
  <c r="B112" i="6" s="1"/>
  <c r="AD107" i="6"/>
  <c r="AC187" i="6"/>
  <c r="A177" i="6"/>
  <c r="B177" i="6" s="1"/>
  <c r="AD157" i="6"/>
  <c r="A157" i="6"/>
  <c r="B157" i="6" s="1"/>
  <c r="AC147" i="6"/>
  <c r="A137" i="6"/>
  <c r="B137" i="6" s="1"/>
  <c r="C125" i="6"/>
  <c r="A107" i="6"/>
  <c r="B107" i="6" s="1"/>
  <c r="C200" i="6"/>
  <c r="AC192" i="6"/>
  <c r="C180" i="6"/>
  <c r="AC172" i="6"/>
  <c r="C160" i="6"/>
  <c r="AC152" i="6"/>
  <c r="C140" i="6"/>
  <c r="AC132" i="6"/>
  <c r="AC122" i="6"/>
  <c r="A117" i="6"/>
  <c r="B117" i="6" s="1"/>
  <c r="AC107" i="6"/>
  <c r="AD197" i="6"/>
  <c r="A197" i="6"/>
  <c r="B197" i="6" s="1"/>
  <c r="AD177" i="6"/>
  <c r="AC167" i="6"/>
  <c r="AD137" i="6"/>
  <c r="AC127" i="6"/>
  <c r="AB122" i="6"/>
  <c r="AD112" i="6"/>
  <c r="AB107" i="6"/>
  <c r="AC112" i="6"/>
  <c r="C145" i="6"/>
  <c r="AB147" i="6"/>
  <c r="C165" i="6"/>
  <c r="AB167" i="6"/>
  <c r="C107" i="6" l="1"/>
  <c r="B108" i="6" s="1"/>
  <c r="D107" i="6" s="1"/>
  <c r="C192" i="6"/>
  <c r="C157" i="6"/>
  <c r="C147" i="6"/>
  <c r="C117" i="6"/>
  <c r="C177" i="6"/>
  <c r="C112" i="6"/>
  <c r="C197" i="6"/>
  <c r="C172" i="6"/>
  <c r="C187" i="6"/>
  <c r="C162" i="6"/>
  <c r="C137" i="6"/>
  <c r="C152" i="6"/>
  <c r="C122" i="6"/>
  <c r="B123" i="6" s="1"/>
  <c r="D122" i="6" s="1"/>
  <c r="C132" i="6"/>
  <c r="C127" i="6"/>
  <c r="C167" i="6"/>
  <c r="C142" i="6"/>
  <c r="C182" i="6"/>
  <c r="M128" i="6" l="1"/>
  <c r="I128" i="6"/>
  <c r="I130" i="6" s="1"/>
  <c r="E128" i="6"/>
  <c r="L128" i="6"/>
  <c r="L130" i="6" s="1"/>
  <c r="H128" i="6"/>
  <c r="D128" i="6"/>
  <c r="K128" i="6"/>
  <c r="C128" i="6"/>
  <c r="O128" i="6"/>
  <c r="O130" i="6" s="1"/>
  <c r="G128" i="6"/>
  <c r="J128" i="6"/>
  <c r="N128" i="6"/>
  <c r="F128" i="6"/>
  <c r="F130" i="6" s="1"/>
  <c r="N113" i="6"/>
  <c r="J113" i="6"/>
  <c r="F113" i="6"/>
  <c r="F115" i="6" s="1"/>
  <c r="M113" i="6"/>
  <c r="H113" i="6"/>
  <c r="C113" i="6"/>
  <c r="K113" i="6"/>
  <c r="L113" i="6"/>
  <c r="L115" i="6" s="1"/>
  <c r="G113" i="6"/>
  <c r="E113" i="6"/>
  <c r="D113" i="6"/>
  <c r="I113" i="6"/>
  <c r="I115" i="6" s="1"/>
  <c r="O113" i="6"/>
  <c r="O115" i="6" s="1"/>
  <c r="L183" i="6"/>
  <c r="L185" i="6" s="1"/>
  <c r="H183" i="6"/>
  <c r="D183" i="6"/>
  <c r="O183" i="6"/>
  <c r="O185" i="6" s="1"/>
  <c r="K183" i="6"/>
  <c r="G183" i="6"/>
  <c r="C183" i="6"/>
  <c r="N183" i="6"/>
  <c r="F183" i="6"/>
  <c r="F185" i="6" s="1"/>
  <c r="M183" i="6"/>
  <c r="E183" i="6"/>
  <c r="J183" i="6"/>
  <c r="I183" i="6"/>
  <c r="I185" i="6" s="1"/>
  <c r="O138" i="6"/>
  <c r="O140" i="6" s="1"/>
  <c r="K138" i="6"/>
  <c r="G138" i="6"/>
  <c r="C138" i="6"/>
  <c r="N138" i="6"/>
  <c r="J138" i="6"/>
  <c r="F138" i="6"/>
  <c r="F140" i="6" s="1"/>
  <c r="L138" i="6"/>
  <c r="L140" i="6" s="1"/>
  <c r="D138" i="6"/>
  <c r="H138" i="6"/>
  <c r="I138" i="6"/>
  <c r="I140" i="6" s="1"/>
  <c r="M138" i="6"/>
  <c r="E138" i="6"/>
  <c r="M188" i="6"/>
  <c r="I188" i="6"/>
  <c r="I190" i="6" s="1"/>
  <c r="E188" i="6"/>
  <c r="L188" i="6"/>
  <c r="L190" i="6" s="1"/>
  <c r="H188" i="6"/>
  <c r="D188" i="6"/>
  <c r="K188" i="6"/>
  <c r="C188" i="6"/>
  <c r="G188" i="6"/>
  <c r="J188" i="6"/>
  <c r="O188" i="6"/>
  <c r="O190" i="6" s="1"/>
  <c r="N188" i="6"/>
  <c r="F188" i="6"/>
  <c r="F190" i="6" s="1"/>
  <c r="N173" i="6"/>
  <c r="J173" i="6"/>
  <c r="F173" i="6"/>
  <c r="F175" i="6" s="1"/>
  <c r="M173" i="6"/>
  <c r="I173" i="6"/>
  <c r="I175" i="6" s="1"/>
  <c r="E173" i="6"/>
  <c r="H173" i="6"/>
  <c r="L173" i="6"/>
  <c r="L175" i="6" s="1"/>
  <c r="O173" i="6"/>
  <c r="O175" i="6" s="1"/>
  <c r="G173" i="6"/>
  <c r="D173" i="6"/>
  <c r="K173" i="6"/>
  <c r="C173" i="6"/>
  <c r="O158" i="6"/>
  <c r="O160" i="6" s="1"/>
  <c r="K158" i="6"/>
  <c r="G158" i="6"/>
  <c r="C158" i="6"/>
  <c r="N158" i="6"/>
  <c r="J158" i="6"/>
  <c r="F158" i="6"/>
  <c r="F160" i="6" s="1"/>
  <c r="L158" i="6"/>
  <c r="L160" i="6" s="1"/>
  <c r="D158" i="6"/>
  <c r="I158" i="6"/>
  <c r="I160" i="6" s="1"/>
  <c r="H158" i="6"/>
  <c r="M158" i="6"/>
  <c r="E158" i="6"/>
  <c r="B183" i="6"/>
  <c r="D182" i="6" s="1"/>
  <c r="B128" i="6"/>
  <c r="D127" i="6" s="1"/>
  <c r="B138" i="6"/>
  <c r="D137" i="6" s="1"/>
  <c r="B188" i="6"/>
  <c r="D187" i="6" s="1"/>
  <c r="B173" i="6"/>
  <c r="D172" i="6" s="1"/>
  <c r="B113" i="6"/>
  <c r="D112" i="6" s="1"/>
  <c r="B158" i="6"/>
  <c r="D157" i="6" s="1"/>
  <c r="O198" i="6"/>
  <c r="O200" i="6" s="1"/>
  <c r="K198" i="6"/>
  <c r="G198" i="6"/>
  <c r="C198" i="6"/>
  <c r="N198" i="6"/>
  <c r="J198" i="6"/>
  <c r="F198" i="6"/>
  <c r="F200" i="6" s="1"/>
  <c r="L198" i="6"/>
  <c r="L200" i="6" s="1"/>
  <c r="D198" i="6"/>
  <c r="H198" i="6"/>
  <c r="I198" i="6"/>
  <c r="I200" i="6" s="1"/>
  <c r="E198" i="6"/>
  <c r="M198" i="6"/>
  <c r="AA200" i="6" s="1"/>
  <c r="L143" i="6"/>
  <c r="L145" i="6" s="1"/>
  <c r="H143" i="6"/>
  <c r="D143" i="6"/>
  <c r="O143" i="6"/>
  <c r="O145" i="6" s="1"/>
  <c r="K143" i="6"/>
  <c r="G143" i="6"/>
  <c r="C143" i="6"/>
  <c r="N143" i="6"/>
  <c r="F143" i="6"/>
  <c r="F145" i="6" s="1"/>
  <c r="M143" i="6"/>
  <c r="E143" i="6"/>
  <c r="J143" i="6"/>
  <c r="I143" i="6"/>
  <c r="I145" i="6" s="1"/>
  <c r="M168" i="6"/>
  <c r="I168" i="6"/>
  <c r="I170" i="6" s="1"/>
  <c r="E168" i="6"/>
  <c r="L168" i="6"/>
  <c r="L170" i="6" s="1"/>
  <c r="H168" i="6"/>
  <c r="D168" i="6"/>
  <c r="K168" i="6"/>
  <c r="C168" i="6"/>
  <c r="G168" i="6"/>
  <c r="J168" i="6"/>
  <c r="O168" i="6"/>
  <c r="O170" i="6" s="1"/>
  <c r="N168" i="6"/>
  <c r="F168" i="6"/>
  <c r="F170" i="6" s="1"/>
  <c r="N133" i="6"/>
  <c r="J133" i="6"/>
  <c r="F133" i="6"/>
  <c r="F135" i="6" s="1"/>
  <c r="M133" i="6"/>
  <c r="I133" i="6"/>
  <c r="I135" i="6" s="1"/>
  <c r="E133" i="6"/>
  <c r="H133" i="6"/>
  <c r="O133" i="6"/>
  <c r="O135" i="6" s="1"/>
  <c r="G133" i="6"/>
  <c r="L133" i="6"/>
  <c r="L135" i="6" s="1"/>
  <c r="D133" i="6"/>
  <c r="K133" i="6"/>
  <c r="C133" i="6"/>
  <c r="N153" i="6"/>
  <c r="J153" i="6"/>
  <c r="F153" i="6"/>
  <c r="F155" i="6" s="1"/>
  <c r="M153" i="6"/>
  <c r="I153" i="6"/>
  <c r="I155" i="6" s="1"/>
  <c r="E153" i="6"/>
  <c r="H153" i="6"/>
  <c r="L153" i="6"/>
  <c r="L155" i="6" s="1"/>
  <c r="O153" i="6"/>
  <c r="O155" i="6" s="1"/>
  <c r="G153" i="6"/>
  <c r="D153" i="6"/>
  <c r="C153" i="6"/>
  <c r="K153" i="6"/>
  <c r="L163" i="6"/>
  <c r="L165" i="6" s="1"/>
  <c r="H163" i="6"/>
  <c r="D163" i="6"/>
  <c r="O163" i="6"/>
  <c r="O165" i="6" s="1"/>
  <c r="K163" i="6"/>
  <c r="G163" i="6"/>
  <c r="C163" i="6"/>
  <c r="N163" i="6"/>
  <c r="F163" i="6"/>
  <c r="F165" i="6" s="1"/>
  <c r="M163" i="6"/>
  <c r="AA165" i="6" s="1"/>
  <c r="E163" i="6"/>
  <c r="J163" i="6"/>
  <c r="I163" i="6"/>
  <c r="I165" i="6" s="1"/>
  <c r="O178" i="6"/>
  <c r="O180" i="6" s="1"/>
  <c r="K178" i="6"/>
  <c r="G178" i="6"/>
  <c r="C178" i="6"/>
  <c r="N178" i="6"/>
  <c r="J178" i="6"/>
  <c r="F178" i="6"/>
  <c r="F180" i="6" s="1"/>
  <c r="L178" i="6"/>
  <c r="L180" i="6" s="1"/>
  <c r="D178" i="6"/>
  <c r="I178" i="6"/>
  <c r="I180" i="6" s="1"/>
  <c r="H178" i="6"/>
  <c r="M178" i="6"/>
  <c r="E178" i="6"/>
  <c r="O118" i="6"/>
  <c r="O120" i="6" s="1"/>
  <c r="K118" i="6"/>
  <c r="G118" i="6"/>
  <c r="C118" i="6"/>
  <c r="N118" i="6"/>
  <c r="I118" i="6"/>
  <c r="I120" i="6" s="1"/>
  <c r="D118" i="6"/>
  <c r="M118" i="6"/>
  <c r="H118" i="6"/>
  <c r="L118" i="6"/>
  <c r="L120" i="6" s="1"/>
  <c r="F118" i="6"/>
  <c r="F120" i="6" s="1"/>
  <c r="J118" i="6"/>
  <c r="E118" i="6"/>
  <c r="M148" i="6"/>
  <c r="I148" i="6"/>
  <c r="I150" i="6" s="1"/>
  <c r="E148" i="6"/>
  <c r="L148" i="6"/>
  <c r="L150" i="6" s="1"/>
  <c r="H148" i="6"/>
  <c r="D148" i="6"/>
  <c r="K148" i="6"/>
  <c r="C148" i="6"/>
  <c r="J148" i="6"/>
  <c r="O148" i="6"/>
  <c r="O150" i="6" s="1"/>
  <c r="G148" i="6"/>
  <c r="F148" i="6"/>
  <c r="F150" i="6" s="1"/>
  <c r="N148" i="6"/>
  <c r="N193" i="6"/>
  <c r="J193" i="6"/>
  <c r="F193" i="6"/>
  <c r="F195" i="6" s="1"/>
  <c r="M193" i="6"/>
  <c r="I193" i="6"/>
  <c r="I195" i="6" s="1"/>
  <c r="E193" i="6"/>
  <c r="H193" i="6"/>
  <c r="D193" i="6"/>
  <c r="O193" i="6"/>
  <c r="O195" i="6" s="1"/>
  <c r="G193" i="6"/>
  <c r="L193" i="6"/>
  <c r="L195" i="6" s="1"/>
  <c r="C193" i="6"/>
  <c r="K193" i="6"/>
  <c r="B143" i="6"/>
  <c r="D142" i="6" s="1"/>
  <c r="B168" i="6"/>
  <c r="D167" i="6" s="1"/>
  <c r="B133" i="6"/>
  <c r="D132" i="6" s="1"/>
  <c r="L123" i="6"/>
  <c r="L125" i="6" s="1"/>
  <c r="H123" i="6"/>
  <c r="D123" i="6"/>
  <c r="K123" i="6"/>
  <c r="F123" i="6"/>
  <c r="F125" i="6" s="1"/>
  <c r="N123" i="6"/>
  <c r="C123" i="6"/>
  <c r="O123" i="6"/>
  <c r="O125" i="6" s="1"/>
  <c r="J123" i="6"/>
  <c r="E123" i="6"/>
  <c r="I123" i="6"/>
  <c r="I125" i="6" s="1"/>
  <c r="G123" i="6"/>
  <c r="M123" i="6"/>
  <c r="B153" i="6"/>
  <c r="D152" i="6" s="1"/>
  <c r="B163" i="6"/>
  <c r="D162" i="6" s="1"/>
  <c r="B198" i="6"/>
  <c r="D197" i="6" s="1"/>
  <c r="B178" i="6"/>
  <c r="D177" i="6" s="1"/>
  <c r="B118" i="6"/>
  <c r="D117" i="6" s="1"/>
  <c r="B148" i="6"/>
  <c r="D147" i="6" s="1"/>
  <c r="B193" i="6"/>
  <c r="D192" i="6" s="1"/>
  <c r="M108" i="6"/>
  <c r="I108" i="6"/>
  <c r="I110" i="6" s="1"/>
  <c r="E108" i="6"/>
  <c r="K108" i="6"/>
  <c r="F108" i="6"/>
  <c r="F110" i="6" s="1"/>
  <c r="N108" i="6"/>
  <c r="C108" i="6"/>
  <c r="O108" i="6"/>
  <c r="O110" i="6" s="1"/>
  <c r="J108" i="6"/>
  <c r="D108" i="6"/>
  <c r="H108" i="6"/>
  <c r="G108" i="6"/>
  <c r="L108" i="6"/>
  <c r="L110" i="6" s="1"/>
  <c r="AA120" i="6" l="1"/>
  <c r="AA180" i="6"/>
  <c r="AA175" i="6"/>
  <c r="AA190" i="6"/>
  <c r="AA115" i="6"/>
  <c r="AB123" i="6"/>
  <c r="C124" i="6" s="1"/>
  <c r="E125" i="6"/>
  <c r="D124" i="6"/>
  <c r="D125" i="6" s="1"/>
  <c r="G124" i="6"/>
  <c r="G125" i="6" s="1"/>
  <c r="H125" i="6"/>
  <c r="U125" i="6" s="1"/>
  <c r="M109" i="6"/>
  <c r="M110" i="6" s="1"/>
  <c r="N110" i="6"/>
  <c r="K125" i="6"/>
  <c r="J124" i="6"/>
  <c r="J125" i="6" s="1"/>
  <c r="H195" i="6"/>
  <c r="G194" i="6"/>
  <c r="G195" i="6" s="1"/>
  <c r="E120" i="6"/>
  <c r="D119" i="6"/>
  <c r="D120" i="6" s="1"/>
  <c r="AB118" i="6"/>
  <c r="C119" i="6" s="1"/>
  <c r="H120" i="6"/>
  <c r="G119" i="6"/>
  <c r="G120" i="6" s="1"/>
  <c r="N120" i="6"/>
  <c r="M119" i="6"/>
  <c r="M120" i="6" s="1"/>
  <c r="K180" i="6"/>
  <c r="X180" i="6" s="1"/>
  <c r="J179" i="6"/>
  <c r="J180" i="6" s="1"/>
  <c r="AB163" i="6"/>
  <c r="C164" i="6" s="1"/>
  <c r="E165" i="6"/>
  <c r="D164" i="6"/>
  <c r="D165" i="6" s="1"/>
  <c r="R165" i="6"/>
  <c r="H155" i="6"/>
  <c r="G154" i="6"/>
  <c r="G155" i="6" s="1"/>
  <c r="AB133" i="6"/>
  <c r="C134" i="6" s="1"/>
  <c r="E135" i="6"/>
  <c r="D134" i="6"/>
  <c r="D135" i="6" s="1"/>
  <c r="N170" i="6"/>
  <c r="M169" i="6"/>
  <c r="M170" i="6" s="1"/>
  <c r="J144" i="6"/>
  <c r="J145" i="6" s="1"/>
  <c r="K145" i="6"/>
  <c r="AA110" i="6"/>
  <c r="R125" i="6"/>
  <c r="U195" i="6"/>
  <c r="AB193" i="6"/>
  <c r="C194" i="6" s="1"/>
  <c r="E195" i="6"/>
  <c r="D194" i="6"/>
  <c r="D195" i="6" s="1"/>
  <c r="N150" i="6"/>
  <c r="M149" i="6"/>
  <c r="M150" i="6" s="1"/>
  <c r="G149" i="6"/>
  <c r="G150" i="6" s="1"/>
  <c r="H150" i="6"/>
  <c r="AA150" i="6"/>
  <c r="E180" i="6"/>
  <c r="D179" i="6"/>
  <c r="D180" i="6" s="1"/>
  <c r="AB178" i="6"/>
  <c r="C179" i="6" s="1"/>
  <c r="R180" i="6"/>
  <c r="M179" i="6"/>
  <c r="M180" i="6" s="1"/>
  <c r="N180" i="6"/>
  <c r="U165" i="6"/>
  <c r="G164" i="6"/>
  <c r="G165" i="6" s="1"/>
  <c r="H165" i="6"/>
  <c r="U155" i="6"/>
  <c r="AB153" i="6"/>
  <c r="C154" i="6" s="1"/>
  <c r="D154" i="6"/>
  <c r="D155" i="6" s="1"/>
  <c r="R155" i="6" s="1"/>
  <c r="E155" i="6"/>
  <c r="M134" i="6"/>
  <c r="M135" i="6" s="1"/>
  <c r="N135" i="6"/>
  <c r="K170" i="6"/>
  <c r="J169" i="6"/>
  <c r="J170" i="6" s="1"/>
  <c r="AB168" i="6"/>
  <c r="C169" i="6" s="1"/>
  <c r="E170" i="6"/>
  <c r="D169" i="6"/>
  <c r="D170" i="6" s="1"/>
  <c r="X145" i="6"/>
  <c r="N145" i="6"/>
  <c r="M144" i="6"/>
  <c r="M145" i="6" s="1"/>
  <c r="N125" i="6"/>
  <c r="M124" i="6"/>
  <c r="M125" i="6" s="1"/>
  <c r="R120" i="6"/>
  <c r="J164" i="6"/>
  <c r="J165" i="6" s="1"/>
  <c r="K165" i="6"/>
  <c r="K155" i="6"/>
  <c r="X155" i="6" s="1"/>
  <c r="J154" i="6"/>
  <c r="J155" i="6" s="1"/>
  <c r="M154" i="6"/>
  <c r="M155" i="6" s="1"/>
  <c r="N155" i="6"/>
  <c r="K135" i="6"/>
  <c r="X135" i="6" s="1"/>
  <c r="J134" i="6"/>
  <c r="J135" i="6" s="1"/>
  <c r="AA135" i="6"/>
  <c r="X170" i="6"/>
  <c r="R170" i="6"/>
  <c r="AB143" i="6"/>
  <c r="C144" i="6" s="1"/>
  <c r="E145" i="6"/>
  <c r="D144" i="6"/>
  <c r="D145" i="6" s="1"/>
  <c r="R145" i="6"/>
  <c r="E200" i="6"/>
  <c r="D199" i="6"/>
  <c r="D200" i="6" s="1"/>
  <c r="AB198" i="6"/>
  <c r="C199" i="6" s="1"/>
  <c r="K110" i="6"/>
  <c r="J109" i="6"/>
  <c r="J110" i="6" s="1"/>
  <c r="K195" i="6"/>
  <c r="X195" i="6" s="1"/>
  <c r="A193" i="6" s="1"/>
  <c r="A194" i="6" s="1"/>
  <c r="J194" i="6"/>
  <c r="J195" i="6" s="1"/>
  <c r="M194" i="6"/>
  <c r="M195" i="6" s="1"/>
  <c r="N195" i="6"/>
  <c r="U120" i="6"/>
  <c r="H110" i="6"/>
  <c r="G109" i="6"/>
  <c r="G110" i="6" s="1"/>
  <c r="E110" i="6"/>
  <c r="AB108" i="6"/>
  <c r="C109" i="6" s="1"/>
  <c r="D109" i="6"/>
  <c r="D110" i="6" s="1"/>
  <c r="AA125" i="6"/>
  <c r="A123" i="6" s="1"/>
  <c r="A124" i="6" s="1"/>
  <c r="X125" i="6"/>
  <c r="R195" i="6"/>
  <c r="AA195" i="6"/>
  <c r="U150" i="6"/>
  <c r="K150" i="6"/>
  <c r="X150" i="6" s="1"/>
  <c r="J149" i="6"/>
  <c r="J150" i="6" s="1"/>
  <c r="AB148" i="6"/>
  <c r="C149" i="6" s="1"/>
  <c r="E150" i="6"/>
  <c r="D149" i="6"/>
  <c r="D150" i="6" s="1"/>
  <c r="K120" i="6"/>
  <c r="X120" i="6" s="1"/>
  <c r="A118" i="6" s="1"/>
  <c r="A119" i="6" s="1"/>
  <c r="J119" i="6"/>
  <c r="J120" i="6" s="1"/>
  <c r="H180" i="6"/>
  <c r="G179" i="6"/>
  <c r="G180" i="6" s="1"/>
  <c r="X165" i="6"/>
  <c r="A163" i="6" s="1"/>
  <c r="A164" i="6" s="1"/>
  <c r="N165" i="6"/>
  <c r="M164" i="6"/>
  <c r="M165" i="6" s="1"/>
  <c r="AA155" i="6"/>
  <c r="A153" i="6" s="1"/>
  <c r="A154" i="6" s="1"/>
  <c r="R135" i="6"/>
  <c r="H135" i="6"/>
  <c r="G134" i="6"/>
  <c r="G135" i="6" s="1"/>
  <c r="U170" i="6"/>
  <c r="G169" i="6"/>
  <c r="G170" i="6" s="1"/>
  <c r="H170" i="6"/>
  <c r="AA170" i="6"/>
  <c r="AA145" i="6"/>
  <c r="A143" i="6" s="1"/>
  <c r="A144" i="6" s="1"/>
  <c r="U145" i="6"/>
  <c r="G144" i="6"/>
  <c r="G145" i="6" s="1"/>
  <c r="H145" i="6"/>
  <c r="H200" i="6"/>
  <c r="G199" i="6"/>
  <c r="G200" i="6" s="1"/>
  <c r="K200" i="6"/>
  <c r="J199" i="6"/>
  <c r="J200" i="6" s="1"/>
  <c r="X200" i="6" s="1"/>
  <c r="A198" i="6" s="1"/>
  <c r="A199" i="6" s="1"/>
  <c r="E160" i="6"/>
  <c r="R160" i="6" s="1"/>
  <c r="D159" i="6"/>
  <c r="D160" i="6" s="1"/>
  <c r="AB158" i="6"/>
  <c r="C159" i="6" s="1"/>
  <c r="M159" i="6"/>
  <c r="M160" i="6" s="1"/>
  <c r="N160" i="6"/>
  <c r="AB173" i="6"/>
  <c r="C174" i="6" s="1"/>
  <c r="E175" i="6"/>
  <c r="D174" i="6"/>
  <c r="D175" i="6" s="1"/>
  <c r="K190" i="6"/>
  <c r="J189" i="6"/>
  <c r="J190" i="6" s="1"/>
  <c r="AB188" i="6"/>
  <c r="C189" i="6" s="1"/>
  <c r="E190" i="6"/>
  <c r="D189" i="6"/>
  <c r="D190" i="6" s="1"/>
  <c r="AA185" i="6"/>
  <c r="G184" i="6"/>
  <c r="G185" i="6" s="1"/>
  <c r="H185" i="6"/>
  <c r="U185" i="6" s="1"/>
  <c r="D114" i="6"/>
  <c r="D115" i="6" s="1"/>
  <c r="E115" i="6"/>
  <c r="AB113" i="6"/>
  <c r="C114" i="6" s="1"/>
  <c r="G129" i="6"/>
  <c r="G130" i="6" s="1"/>
  <c r="H130" i="6"/>
  <c r="AA130" i="6"/>
  <c r="R200" i="6"/>
  <c r="M199" i="6"/>
  <c r="M200" i="6" s="1"/>
  <c r="N200" i="6"/>
  <c r="AA160" i="6"/>
  <c r="M174" i="6"/>
  <c r="M175" i="6" s="1"/>
  <c r="N175" i="6"/>
  <c r="X190" i="6"/>
  <c r="R190" i="6"/>
  <c r="H140" i="6"/>
  <c r="U140" i="6" s="1"/>
  <c r="G139" i="6"/>
  <c r="G140" i="6" s="1"/>
  <c r="K140" i="6"/>
  <c r="X140" i="6" s="1"/>
  <c r="J139" i="6"/>
  <c r="J140" i="6" s="1"/>
  <c r="J184" i="6"/>
  <c r="J185" i="6" s="1"/>
  <c r="K185" i="6"/>
  <c r="H115" i="6"/>
  <c r="U115" i="6" s="1"/>
  <c r="G114" i="6"/>
  <c r="G115" i="6" s="1"/>
  <c r="M114" i="6"/>
  <c r="M115" i="6" s="1"/>
  <c r="N115" i="6"/>
  <c r="N130" i="6"/>
  <c r="M129" i="6"/>
  <c r="M130" i="6" s="1"/>
  <c r="H160" i="6"/>
  <c r="G159" i="6"/>
  <c r="G160" i="6" s="1"/>
  <c r="U160" i="6" s="1"/>
  <c r="K175" i="6"/>
  <c r="X175" i="6" s="1"/>
  <c r="J174" i="6"/>
  <c r="J175" i="6" s="1"/>
  <c r="G189" i="6"/>
  <c r="G190" i="6" s="1"/>
  <c r="H190" i="6"/>
  <c r="U190" i="6" s="1"/>
  <c r="A188" i="6" s="1"/>
  <c r="A189" i="6" s="1"/>
  <c r="E140" i="6"/>
  <c r="D139" i="6"/>
  <c r="D140" i="6" s="1"/>
  <c r="AB138" i="6"/>
  <c r="C139" i="6" s="1"/>
  <c r="R140" i="6"/>
  <c r="M139" i="6"/>
  <c r="M140" i="6" s="1"/>
  <c r="N140" i="6"/>
  <c r="X185" i="6"/>
  <c r="A183" i="6" s="1"/>
  <c r="A184" i="6" s="1"/>
  <c r="N185" i="6"/>
  <c r="M184" i="6"/>
  <c r="M185" i="6" s="1"/>
  <c r="K130" i="6"/>
  <c r="J129" i="6"/>
  <c r="J130" i="6" s="1"/>
  <c r="X130" i="6" s="1"/>
  <c r="A128" i="6" s="1"/>
  <c r="A129" i="6" s="1"/>
  <c r="AB128" i="6"/>
  <c r="C129" i="6" s="1"/>
  <c r="E130" i="6"/>
  <c r="D129" i="6"/>
  <c r="D130" i="6" s="1"/>
  <c r="U200" i="6"/>
  <c r="K160" i="6"/>
  <c r="X160" i="6" s="1"/>
  <c r="A158" i="6" s="1"/>
  <c r="A159" i="6" s="1"/>
  <c r="J159" i="6"/>
  <c r="J160" i="6" s="1"/>
  <c r="R175" i="6"/>
  <c r="H175" i="6"/>
  <c r="U175" i="6" s="1"/>
  <c r="G174" i="6"/>
  <c r="G175" i="6" s="1"/>
  <c r="N190" i="6"/>
  <c r="M189" i="6"/>
  <c r="M190" i="6" s="1"/>
  <c r="AA140" i="6"/>
  <c r="A138" i="6" s="1"/>
  <c r="A139" i="6" s="1"/>
  <c r="AB183" i="6"/>
  <c r="C184" i="6" s="1"/>
  <c r="E185" i="6"/>
  <c r="R185" i="6" s="1"/>
  <c r="D184" i="6"/>
  <c r="D185" i="6" s="1"/>
  <c r="R115" i="6"/>
  <c r="K115" i="6"/>
  <c r="X115" i="6" s="1"/>
  <c r="J114" i="6"/>
  <c r="J115" i="6" s="1"/>
  <c r="U130" i="6"/>
  <c r="R130" i="6"/>
  <c r="R110" i="6" l="1"/>
  <c r="U110" i="6"/>
  <c r="X110" i="6"/>
  <c r="D84" i="6"/>
  <c r="D66" i="6"/>
  <c r="D63" i="6"/>
  <c r="B160" i="6"/>
  <c r="A160" i="6"/>
  <c r="D12" i="6" s="1"/>
  <c r="E157" i="6"/>
  <c r="F157" i="6"/>
  <c r="D38" i="6"/>
  <c r="B140" i="6"/>
  <c r="G8" i="6" s="1"/>
  <c r="H8" i="6"/>
  <c r="F137" i="6"/>
  <c r="F8" i="6" s="1"/>
  <c r="A140" i="6"/>
  <c r="D8" i="6" s="1"/>
  <c r="E137" i="6"/>
  <c r="E8" i="6" s="1"/>
  <c r="D87" i="6"/>
  <c r="A113" i="6"/>
  <c r="A114" i="6" s="1"/>
  <c r="A173" i="6"/>
  <c r="A174" i="6" s="1"/>
  <c r="B200" i="6"/>
  <c r="E197" i="6"/>
  <c r="F197" i="6"/>
  <c r="A200" i="6"/>
  <c r="D20" i="6" s="1"/>
  <c r="D64" i="6"/>
  <c r="D95" i="6"/>
  <c r="D81" i="6"/>
  <c r="D75" i="6"/>
  <c r="D46" i="6"/>
  <c r="B190" i="6"/>
  <c r="F187" i="6"/>
  <c r="E187" i="6"/>
  <c r="A190" i="6"/>
  <c r="D18" i="6" s="1"/>
  <c r="D99" i="6"/>
  <c r="D27" i="6"/>
  <c r="D52" i="6"/>
  <c r="B195" i="6"/>
  <c r="A195" i="6"/>
  <c r="D19" i="6" s="1"/>
  <c r="E192" i="6"/>
  <c r="F192" i="6"/>
  <c r="D96" i="6"/>
  <c r="D49" i="6"/>
  <c r="D73" i="6"/>
  <c r="D29" i="6"/>
  <c r="B130" i="6"/>
  <c r="G6" i="6" s="1"/>
  <c r="H6" i="6"/>
  <c r="F127" i="6"/>
  <c r="F6" i="6" s="1"/>
  <c r="E127" i="6"/>
  <c r="E6" i="6" s="1"/>
  <c r="A130" i="6"/>
  <c r="D6" i="6" s="1"/>
  <c r="B185" i="6"/>
  <c r="A185" i="6"/>
  <c r="D17" i="6" s="1"/>
  <c r="F182" i="6"/>
  <c r="E182" i="6"/>
  <c r="D68" i="6"/>
  <c r="D24" i="6"/>
  <c r="D57" i="6"/>
  <c r="D69" i="6"/>
  <c r="D85" i="6"/>
  <c r="D92" i="6"/>
  <c r="D42" i="6"/>
  <c r="D40" i="6"/>
  <c r="D71" i="6"/>
  <c r="D26" i="6"/>
  <c r="D34" i="6"/>
  <c r="D48" i="6"/>
  <c r="D80" i="6"/>
  <c r="D98" i="6"/>
  <c r="R150" i="6"/>
  <c r="D41" i="6"/>
  <c r="B120" i="6"/>
  <c r="G4" i="6" s="1"/>
  <c r="H4" i="6"/>
  <c r="F117" i="6"/>
  <c r="F4" i="6" s="1"/>
  <c r="E117" i="6"/>
  <c r="E4" i="6" s="1"/>
  <c r="A120" i="6"/>
  <c r="D4" i="6" s="1"/>
  <c r="D54" i="6"/>
  <c r="D31" i="6"/>
  <c r="B145" i="6"/>
  <c r="G9" i="6" s="1"/>
  <c r="H9" i="6"/>
  <c r="E142" i="6"/>
  <c r="E9" i="6" s="1"/>
  <c r="A145" i="6"/>
  <c r="D9" i="6" s="1"/>
  <c r="F142" i="6"/>
  <c r="F9" i="6" s="1"/>
  <c r="D91" i="6"/>
  <c r="B155" i="6"/>
  <c r="G11" i="6" s="1"/>
  <c r="H11" i="6"/>
  <c r="A155" i="6"/>
  <c r="D11" i="6" s="1"/>
  <c r="E152" i="6"/>
  <c r="E11" i="6" s="1"/>
  <c r="D89" i="6"/>
  <c r="B165" i="6"/>
  <c r="E162" i="6"/>
  <c r="A165" i="6"/>
  <c r="D13" i="6" s="1"/>
  <c r="F162" i="6"/>
  <c r="B125" i="6"/>
  <c r="G5" i="6" s="1"/>
  <c r="H5" i="6"/>
  <c r="E122" i="6"/>
  <c r="E5" i="6" s="1"/>
  <c r="F122" i="6"/>
  <c r="F5" i="6" s="1"/>
  <c r="A125" i="6"/>
  <c r="D5" i="6" s="1"/>
  <c r="A168" i="6"/>
  <c r="A169" i="6" s="1"/>
  <c r="U135" i="6"/>
  <c r="F152" i="6"/>
  <c r="F11" i="6" s="1"/>
  <c r="U180" i="6"/>
  <c r="A178" i="6" s="1"/>
  <c r="A179" i="6" s="1"/>
  <c r="A148" i="6"/>
  <c r="A149" i="6" s="1"/>
  <c r="D93" i="6"/>
  <c r="A133" i="6"/>
  <c r="A134" i="6" s="1"/>
  <c r="D59" i="6"/>
  <c r="A108" i="6" l="1"/>
  <c r="A109" i="6" s="1"/>
  <c r="D32" i="6"/>
  <c r="D97" i="6"/>
  <c r="B180" i="6"/>
  <c r="F177" i="6"/>
  <c r="A180" i="6"/>
  <c r="D16" i="6" s="1"/>
  <c r="E177" i="6"/>
  <c r="D56" i="6"/>
  <c r="D100" i="6"/>
  <c r="B170" i="6"/>
  <c r="E167" i="6"/>
  <c r="A170" i="6"/>
  <c r="D14" i="6" s="1"/>
  <c r="F167" i="6"/>
  <c r="D88" i="6"/>
  <c r="B150" i="6"/>
  <c r="G10" i="6" s="1"/>
  <c r="H10" i="6"/>
  <c r="A150" i="6"/>
  <c r="D10" i="6" s="1"/>
  <c r="F147" i="6"/>
  <c r="F10" i="6" s="1"/>
  <c r="E147" i="6"/>
  <c r="E10" i="6" s="1"/>
  <c r="D30" i="6"/>
  <c r="D79" i="6"/>
  <c r="D77" i="6"/>
  <c r="D25" i="6"/>
  <c r="D74" i="6"/>
  <c r="D94" i="6"/>
  <c r="D22" i="6"/>
  <c r="D36" i="6"/>
  <c r="D101" i="6"/>
  <c r="D65" i="6"/>
  <c r="D58" i="6"/>
  <c r="D76" i="6"/>
  <c r="D51" i="6"/>
  <c r="B115" i="6"/>
  <c r="G3" i="6" s="1"/>
  <c r="H3" i="6"/>
  <c r="A115" i="6"/>
  <c r="D3" i="6" s="1"/>
  <c r="E112" i="6"/>
  <c r="E3" i="6" s="1"/>
  <c r="F112" i="6"/>
  <c r="F3" i="6" s="1"/>
  <c r="D90" i="6"/>
  <c r="D50" i="6"/>
  <c r="D45" i="6"/>
  <c r="D67" i="6"/>
  <c r="D62" i="6"/>
  <c r="D43" i="6"/>
  <c r="D86" i="6"/>
  <c r="D35" i="6"/>
  <c r="D47" i="6"/>
  <c r="D70" i="6"/>
  <c r="D83" i="6"/>
  <c r="B175" i="6"/>
  <c r="F172" i="6"/>
  <c r="A175" i="6"/>
  <c r="D15" i="6" s="1"/>
  <c r="E172" i="6"/>
  <c r="D61" i="6"/>
  <c r="D33" i="6"/>
  <c r="B135" i="6"/>
  <c r="G7" i="6" s="1"/>
  <c r="H7" i="6"/>
  <c r="F132" i="6"/>
  <c r="F7" i="6" s="1"/>
  <c r="E132" i="6"/>
  <c r="E7" i="6" s="1"/>
  <c r="A135" i="6"/>
  <c r="D7" i="6" s="1"/>
  <c r="D39" i="6"/>
  <c r="D28" i="6"/>
  <c r="D37" i="6"/>
  <c r="D53" i="6"/>
  <c r="B110" i="6"/>
  <c r="G2" i="6" s="1"/>
  <c r="H2" i="6"/>
  <c r="J29" i="2" s="1"/>
  <c r="F107" i="6"/>
  <c r="F2" i="6" s="1"/>
  <c r="E107" i="6"/>
  <c r="E2" i="6" s="1"/>
  <c r="A110" i="6"/>
  <c r="D2" i="6" s="1"/>
  <c r="D55" i="6"/>
  <c r="D44" i="6"/>
  <c r="D23" i="6"/>
  <c r="D78" i="6"/>
  <c r="D72" i="6"/>
  <c r="D21" i="6"/>
  <c r="D82" i="6"/>
  <c r="D60" i="6"/>
  <c r="F15" i="2" l="1"/>
  <c r="G15" i="2" s="1"/>
  <c r="H15" i="2" s="1"/>
  <c r="I15" i="2" s="1"/>
  <c r="J15" i="2" s="1"/>
  <c r="K15" i="2" s="1"/>
  <c r="L15" i="2" s="1"/>
  <c r="E15" i="2"/>
  <c r="Y12" i="2"/>
  <c r="X12" i="2"/>
  <c r="X14" i="2"/>
  <c r="X15" i="2" s="1"/>
  <c r="Y14" i="2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F1" i="1"/>
  <c r="AC15" i="2" l="1"/>
  <c r="AB15" i="2"/>
  <c r="X16" i="2"/>
  <c r="AA15" i="2"/>
  <c r="AD15" i="2" s="1"/>
  <c r="AB16" i="2" l="1"/>
  <c r="AA16" i="2"/>
  <c r="AC16" i="2"/>
  <c r="AD16" i="2" s="1"/>
  <c r="X17" i="2"/>
  <c r="X18" i="2" l="1"/>
  <c r="AC17" i="2"/>
  <c r="AB17" i="2"/>
  <c r="AA17" i="2"/>
  <c r="X19" i="2"/>
  <c r="AD17" i="2" l="1"/>
  <c r="AA19" i="2"/>
  <c r="AB19" i="2"/>
  <c r="AC19" i="2"/>
  <c r="AC18" i="2"/>
  <c r="AA18" i="2"/>
  <c r="AB18" i="2"/>
  <c r="AD18" i="2" s="1"/>
  <c r="X20" i="2"/>
  <c r="AD19" i="2" l="1"/>
  <c r="AB20" i="2"/>
  <c r="AA20" i="2"/>
  <c r="AC20" i="2"/>
  <c r="AD20" i="2" s="1"/>
  <c r="X21" i="2"/>
  <c r="X22" i="2" s="1"/>
  <c r="AC22" i="2" l="1"/>
  <c r="AA22" i="2"/>
  <c r="AB22" i="2"/>
  <c r="X23" i="2"/>
  <c r="X24" i="2" s="1"/>
  <c r="AC21" i="2"/>
  <c r="AB21" i="2"/>
  <c r="AA21" i="2"/>
  <c r="AD21" i="2" s="1"/>
  <c r="AD22" i="2" l="1"/>
  <c r="AC24" i="2"/>
  <c r="AA24" i="2"/>
  <c r="AB24" i="2"/>
  <c r="AA23" i="2"/>
  <c r="AD23" i="2" s="1"/>
  <c r="AB23" i="2"/>
  <c r="AC23" i="2"/>
  <c r="X25" i="2"/>
  <c r="AD24" i="2" l="1"/>
  <c r="AA25" i="2"/>
  <c r="AB25" i="2"/>
  <c r="AC25" i="2"/>
  <c r="AD25" i="2" s="1"/>
  <c r="X26" i="2"/>
  <c r="X27" i="2" l="1"/>
  <c r="AB26" i="2"/>
  <c r="AA26" i="2"/>
  <c r="AC26" i="2"/>
  <c r="AD26" i="2" l="1"/>
  <c r="X28" i="2"/>
  <c r="AD27" i="2"/>
  <c r="AC27" i="2"/>
  <c r="AB27" i="2"/>
  <c r="AA27" i="2"/>
  <c r="X29" i="2" l="1"/>
  <c r="AC28" i="2"/>
  <c r="AD28" i="2"/>
  <c r="AA28" i="2"/>
  <c r="AB28" i="2"/>
  <c r="X30" i="2" l="1"/>
  <c r="AA29" i="2"/>
  <c r="AB29" i="2"/>
  <c r="AD29" i="2"/>
  <c r="AC29" i="2"/>
  <c r="X31" i="2" l="1"/>
  <c r="X32" i="2" s="1"/>
  <c r="X33" i="2" s="1"/>
  <c r="X34" i="2" s="1"/>
  <c r="X35" i="2" s="1"/>
  <c r="AD30" i="2"/>
  <c r="Y25" i="2" s="1"/>
  <c r="Y18" i="2"/>
  <c r="Y22" i="2" l="1"/>
  <c r="Y16" i="2"/>
  <c r="Y17" i="2"/>
  <c r="B18" i="2"/>
  <c r="C18" i="2"/>
  <c r="D18" i="2"/>
  <c r="AD14" i="2"/>
  <c r="Y24" i="2"/>
  <c r="Y21" i="2"/>
  <c r="Y20" i="2"/>
  <c r="Y15" i="2"/>
  <c r="Y23" i="2"/>
  <c r="Y19" i="2"/>
  <c r="Y26" i="2"/>
  <c r="B23" i="2" l="1"/>
  <c r="C23" i="2"/>
  <c r="D23" i="2"/>
  <c r="B15" i="2"/>
  <c r="C15" i="2"/>
  <c r="D15" i="2"/>
  <c r="C20" i="2"/>
  <c r="D20" i="2"/>
  <c r="B20" i="2"/>
  <c r="C16" i="2"/>
  <c r="D16" i="2"/>
  <c r="B16" i="2"/>
  <c r="C24" i="2"/>
  <c r="D24" i="2"/>
  <c r="B24" i="2"/>
  <c r="D17" i="2"/>
  <c r="B17" i="2"/>
  <c r="C17" i="2"/>
  <c r="B19" i="2"/>
  <c r="C19" i="2"/>
  <c r="D19" i="2"/>
  <c r="D21" i="2"/>
  <c r="B21" i="2"/>
  <c r="C21" i="2"/>
  <c r="C22" i="2"/>
  <c r="B22" i="2"/>
  <c r="D22" i="2"/>
</calcChain>
</file>

<file path=xl/comments1.xml><?xml version="1.0" encoding="utf-8"?>
<comments xmlns="http://schemas.openxmlformats.org/spreadsheetml/2006/main">
  <authors>
    <author xml:space="preserve"> dude</author>
  </authors>
  <commentList>
    <comment ref="A1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для подтягивания значений
</t>
        </r>
      </text>
    </comment>
    <comment ref="B106" authorId="0" shapeId="0">
      <text>
        <r>
          <rPr>
            <sz val="9"/>
            <color indexed="81"/>
            <rFont val="Tahoma"/>
            <family val="2"/>
            <charset val="204"/>
          </rPr>
          <t>шаг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1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2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2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3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3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4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5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5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5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5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5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6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6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6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6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6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7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7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7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7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8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8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8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8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9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9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92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9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19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19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  <comment ref="A197" authorId="0" shapeId="0">
      <text>
        <r>
          <rPr>
            <sz val="9"/>
            <color indexed="81"/>
            <rFont val="Tahoma"/>
            <family val="2"/>
            <charset val="204"/>
          </rPr>
          <t>ввод</t>
        </r>
      </text>
    </comment>
    <comment ref="A19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только целая часть</t>
        </r>
      </text>
    </comment>
    <comment ref="A20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</t>
        </r>
      </text>
    </comment>
    <comment ref="B20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пропись числа без скобок</t>
        </r>
      </text>
    </comment>
  </commentList>
</comments>
</file>

<file path=xl/sharedStrings.xml><?xml version="1.0" encoding="utf-8"?>
<sst xmlns="http://schemas.openxmlformats.org/spreadsheetml/2006/main" count="184" uniqueCount="127">
  <si>
    <t>№ п/п</t>
  </si>
  <si>
    <t>Проконтролировано стыков (шт., пм) по результатам НК ЛНК строительной подрядной организацией</t>
  </si>
  <si>
    <t>Номера заклю-чений 5% ДК</t>
  </si>
  <si>
    <t>Номера проконтро-лированных сварных соединений 5% ДК</t>
  </si>
  <si>
    <t>Номера радиографичес-ких снимков 5% ДК</t>
  </si>
  <si>
    <t>Кол-во радио графи ческих сним- ков 5% ДК, шт.</t>
  </si>
  <si>
    <t>Метод контроля</t>
  </si>
  <si>
    <t>Количество забракован-ных стыков (шт., пм) по результатам НК ЛНК ПО</t>
  </si>
  <si>
    <t>Количество забракован ных стыков (шт., пм) по результатам    НК</t>
  </si>
  <si>
    <t>ПТЛ</t>
  </si>
  <si>
    <t>Всего</t>
  </si>
  <si>
    <t>РК</t>
  </si>
  <si>
    <t>УК</t>
  </si>
  <si>
    <t>Ре-  монт</t>
  </si>
  <si>
    <t>Вырезка</t>
  </si>
  <si>
    <t>Наименование объекта, участка производства работ.</t>
  </si>
  <si>
    <t>Наименование строительной подрядной организации, лаборатории неразрушающего контроля.</t>
  </si>
  <si>
    <t>ДхS, мм трубо-провода, наименование элемента резервуара толщина стенки.</t>
  </si>
  <si>
    <t>Сварено стыков строительной подрядной организацией (шт., п.м.)</t>
  </si>
  <si>
    <t>Трасса</t>
  </si>
  <si>
    <t>Ремонт</t>
  </si>
  <si>
    <t>Проконтролировано стыков (шт, пм) по результатам 5% ДК ЛНК</t>
  </si>
  <si>
    <t>Итого:</t>
  </si>
  <si>
    <t xml:space="preserve">                                                          должность, наименование организации, ФИО, подпись, дата</t>
  </si>
  <si>
    <t>Дата проведения 5% ДК</t>
  </si>
  <si>
    <t xml:space="preserve"> </t>
  </si>
  <si>
    <t>57х6</t>
  </si>
  <si>
    <t>114х8</t>
  </si>
  <si>
    <t>168х10</t>
  </si>
  <si>
    <t xml:space="preserve">Наименование строительной подрядной организации.
Лаборатории
неразрушающего контроля.
</t>
  </si>
  <si>
    <t xml:space="preserve">Наименование объекта, участка производства работ.
</t>
  </si>
  <si>
    <t xml:space="preserve">ДхS, мм трубопро-вода, наиме-нование эле- мента резер- вуара тол- щина стенки
</t>
  </si>
  <si>
    <t xml:space="preserve">Сварено стыков строительной подрядной организацией
(шт., п.м.)
</t>
  </si>
  <si>
    <t>Проконтролировано стыков (шт, пм) по результатам НК ЛНК строительной подрядной организацией</t>
  </si>
  <si>
    <t>Номера заключений 5% ДК</t>
  </si>
  <si>
    <t xml:space="preserve">Дата проведе
ния 
5% ДК
</t>
  </si>
  <si>
    <t xml:space="preserve">Проконтролировано стыков
(шт, пм) по результатам 5% ДК ЛНК
</t>
  </si>
  <si>
    <t>Номера проконтролированных сварных соединений 5% ДК</t>
  </si>
  <si>
    <t>Номера радиографических снимков 5% ДК</t>
  </si>
  <si>
    <t>Кол-во радиографических снимков 5% ДК, шт</t>
  </si>
  <si>
    <t>Количество забра-кованных стыков (шт, пм) по резуль татам НК ЛНК ПО</t>
  </si>
  <si>
    <t>Количество забракованных стыков (шт, пм) по результатам    НК</t>
  </si>
  <si>
    <t>ЭК (метры)</t>
  </si>
  <si>
    <r>
      <t xml:space="preserve">Вышеперечисленные заключения о качестве сварных соединений в количестве </t>
    </r>
    <r>
      <rPr>
        <u/>
        <sz val="11"/>
        <color theme="1"/>
        <rFont val="Times New Roman"/>
        <family val="1"/>
        <charset val="204"/>
      </rPr>
      <t xml:space="preserve">тридцати одного  </t>
    </r>
    <r>
      <rPr>
        <sz val="11"/>
        <color theme="1"/>
        <rFont val="Times New Roman"/>
        <family val="1"/>
        <charset val="204"/>
      </rPr>
      <t>шт.</t>
    </r>
  </si>
  <si>
    <t xml:space="preserve">    количество заключений прописью</t>
  </si>
  <si>
    <r>
      <t>Вышеперечисленные радиографические снимки в количестве трехста двадцати семи</t>
    </r>
    <r>
      <rPr>
        <u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шт.</t>
    </r>
  </si>
  <si>
    <t xml:space="preserve">                                                                                                                                                                       количество радиографических снимков прописью</t>
  </si>
  <si>
    <t xml:space="preserve">                                количество радиографических снимков прописью</t>
  </si>
  <si>
    <t>26.11.19г.</t>
  </si>
  <si>
    <t>Принял ____________________________________________________________________</t>
  </si>
  <si>
    <t>ООО «Копыта»</t>
  </si>
  <si>
    <t>прим1</t>
  </si>
  <si>
    <t>прим2</t>
  </si>
  <si>
    <r>
      <t xml:space="preserve">ООО </t>
    </r>
    <r>
      <rPr>
        <sz val="11"/>
        <color theme="1"/>
        <rFont val="Calibri"/>
        <family val="2"/>
        <charset val="204"/>
      </rPr>
      <t>«Копыта»</t>
    </r>
  </si>
  <si>
    <r>
      <t>ООО</t>
    </r>
    <r>
      <rPr>
        <sz val="11"/>
        <color theme="1"/>
        <rFont val="Calibri"/>
        <family val="2"/>
        <charset val="204"/>
      </rPr>
      <t>«РОГА»</t>
    </r>
  </si>
  <si>
    <t>дата</t>
  </si>
  <si>
    <t>Обустройство скважины №1587</t>
  </si>
  <si>
    <t>Обустройство скважины №1530 куста К-1526</t>
  </si>
  <si>
    <t>Автоматическая система управления расходом газа (АСУРГ) скв №1601.</t>
  </si>
  <si>
    <t>Газопровод от скважины №173 до ГР.ЗУ-7</t>
  </si>
  <si>
    <t>ООО«РОГА»</t>
  </si>
  <si>
    <t>лист реестр должен быть отсортирован по дате!!!</t>
  </si>
  <si>
    <t>отчет за</t>
  </si>
  <si>
    <t>вход
только число!</t>
  </si>
  <si>
    <t>Примечание</t>
  </si>
  <si>
    <t>выход со скобками
сумма (Пропись) ден ед ХХ денед/100</t>
  </si>
  <si>
    <t>выход со скобками
сумма (Пропись, XX/100) ден ед</t>
  </si>
  <si>
    <t>выход со скобками
сумма (Пропись) ден ед</t>
  </si>
  <si>
    <t>выход только пропись, ден ед</t>
  </si>
  <si>
    <t>выход  пропись только целой части</t>
  </si>
  <si>
    <t>наимен ден ед (если пусто, то руб)</t>
  </si>
  <si>
    <t>наимен доли ден ед (если пусто, то коп)</t>
  </si>
  <si>
    <t>наименован один</t>
  </si>
  <si>
    <t>наименован 2-4</t>
  </si>
  <si>
    <t>наименован 0, 5-9</t>
  </si>
  <si>
    <t>таблицы</t>
  </si>
  <si>
    <t xml:space="preserve"> руб. </t>
  </si>
  <si>
    <t xml:space="preserve">  коп. </t>
  </si>
  <si>
    <t>ноль</t>
  </si>
  <si>
    <t xml:space="preserve">тысяча </t>
  </si>
  <si>
    <t xml:space="preserve">тысячи </t>
  </si>
  <si>
    <t xml:space="preserve">тысяч </t>
  </si>
  <si>
    <t xml:space="preserve">миллион </t>
  </si>
  <si>
    <t xml:space="preserve">миллиона </t>
  </si>
  <si>
    <t xml:space="preserve">миллионов </t>
  </si>
  <si>
    <t xml:space="preserve">миллиярд </t>
  </si>
  <si>
    <t xml:space="preserve">миллиярда </t>
  </si>
  <si>
    <t xml:space="preserve">миллиярдов </t>
  </si>
  <si>
    <t xml:space="preserve">один </t>
  </si>
  <si>
    <t xml:space="preserve">два </t>
  </si>
  <si>
    <t xml:space="preserve">три </t>
  </si>
  <si>
    <t xml:space="preserve">четыре </t>
  </si>
  <si>
    <t xml:space="preserve">пять </t>
  </si>
  <si>
    <t xml:space="preserve">шесть </t>
  </si>
  <si>
    <t xml:space="preserve">семь </t>
  </si>
  <si>
    <t xml:space="preserve">восемь </t>
  </si>
  <si>
    <t xml:space="preserve">девять </t>
  </si>
  <si>
    <t xml:space="preserve">десять </t>
  </si>
  <si>
    <t xml:space="preserve">одиннадцать </t>
  </si>
  <si>
    <t xml:space="preserve">двенадцать  </t>
  </si>
  <si>
    <t xml:space="preserve">тринадцать </t>
  </si>
  <si>
    <t xml:space="preserve">четырнадцать </t>
  </si>
  <si>
    <t xml:space="preserve">пятнадцать </t>
  </si>
  <si>
    <t xml:space="preserve">шестнадцать </t>
  </si>
  <si>
    <t xml:space="preserve">семнадцать </t>
  </si>
  <si>
    <t xml:space="preserve">восемнадцать </t>
  </si>
  <si>
    <t xml:space="preserve">девятнадцать </t>
  </si>
  <si>
    <t xml:space="preserve">двадцать </t>
  </si>
  <si>
    <t xml:space="preserve">тридцать </t>
  </si>
  <si>
    <t xml:space="preserve">сорок </t>
  </si>
  <si>
    <t xml:space="preserve">пятьдесят </t>
  </si>
  <si>
    <t xml:space="preserve">шестьдесят </t>
  </si>
  <si>
    <t xml:space="preserve">семьдесят </t>
  </si>
  <si>
    <t xml:space="preserve">восемьдесят </t>
  </si>
  <si>
    <t xml:space="preserve">девяносто </t>
  </si>
  <si>
    <t xml:space="preserve">сто </t>
  </si>
  <si>
    <t xml:space="preserve">двести </t>
  </si>
  <si>
    <t xml:space="preserve">триста </t>
  </si>
  <si>
    <t xml:space="preserve">четыреста </t>
  </si>
  <si>
    <t xml:space="preserve">пятьсот </t>
  </si>
  <si>
    <t xml:space="preserve">шестьсот </t>
  </si>
  <si>
    <t xml:space="preserve">семьсот </t>
  </si>
  <si>
    <t xml:space="preserve">восемьсот </t>
  </si>
  <si>
    <t xml:space="preserve">девятьсот </t>
  </si>
  <si>
    <t xml:space="preserve">одна </t>
  </si>
  <si>
    <t xml:space="preserve">две </t>
  </si>
  <si>
    <t>если нужно больше, копировать диапазон со послеслед (!) строки 5 строк и включая столбец АА, но сначала добавить строки в таблицу выше последней (!!!)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</si>
</sst>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19]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top"/>
    </xf>
    <xf numFmtId="0" fontId="1" fillId="0" borderId="0" xfId="1"/>
    <xf numFmtId="4" fontId="1" fillId="0" borderId="0" xfId="1" applyNumberFormat="1" applyProtection="1">
      <protection locked="0"/>
    </xf>
    <xf numFmtId="0" fontId="1" fillId="0" borderId="0" xfId="1" applyProtection="1">
      <protection locked="0"/>
    </xf>
    <xf numFmtId="0" fontId="1" fillId="0" borderId="0" xfId="1" applyProtection="1"/>
    <xf numFmtId="4" fontId="1" fillId="0" borderId="0" xfId="1" applyNumberFormat="1"/>
    <xf numFmtId="3" fontId="1" fillId="0" borderId="0" xfId="1" applyNumberFormat="1"/>
    <xf numFmtId="0" fontId="2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5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21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H98" sqref="H98"/>
    </sheetView>
  </sheetViews>
  <sheetFormatPr defaultRowHeight="14.5" x14ac:dyDescent="0.35"/>
  <cols>
    <col min="1" max="1" width="4.36328125" style="48" customWidth="1"/>
    <col min="2" max="2" width="16" style="48" customWidth="1"/>
    <col min="3" max="3" width="18.453125" style="48" customWidth="1"/>
    <col min="4" max="4" width="29" style="48" customWidth="1"/>
    <col min="5" max="5" width="25.453125" style="48" customWidth="1"/>
    <col min="6" max="6" width="24.54296875" style="48" customWidth="1"/>
    <col min="7" max="7" width="15.7265625" style="48" customWidth="1"/>
    <col min="8" max="8" width="11.90625" style="48" customWidth="1"/>
    <col min="9" max="9" width="12.08984375" style="48" customWidth="1"/>
    <col min="10" max="13" width="13.1796875" style="48" customWidth="1"/>
    <col min="14" max="16384" width="8.7265625" style="48"/>
  </cols>
  <sheetData>
    <row r="1" spans="1:15" s="46" customFormat="1" ht="64.5" customHeight="1" x14ac:dyDescent="0.35">
      <c r="B1" s="46" t="s">
        <v>63</v>
      </c>
      <c r="C1" s="46" t="s">
        <v>64</v>
      </c>
      <c r="D1" s="46" t="s">
        <v>65</v>
      </c>
      <c r="E1" s="46" t="s">
        <v>66</v>
      </c>
      <c r="F1" s="46" t="s">
        <v>67</v>
      </c>
      <c r="G1" s="46" t="s">
        <v>68</v>
      </c>
      <c r="H1" s="46" t="s">
        <v>69</v>
      </c>
      <c r="I1" s="46" t="s">
        <v>70</v>
      </c>
      <c r="J1" s="46" t="s">
        <v>71</v>
      </c>
      <c r="K1" s="46" t="s">
        <v>72</v>
      </c>
      <c r="L1" s="46" t="s">
        <v>73</v>
      </c>
      <c r="M1" s="46" t="s">
        <v>74</v>
      </c>
      <c r="O1" s="47"/>
    </row>
    <row r="2" spans="1:15" x14ac:dyDescent="0.35">
      <c r="A2" s="48">
        <v>1</v>
      </c>
      <c r="B2" s="49">
        <f>отчет!E26</f>
        <v>10</v>
      </c>
      <c r="C2" s="49"/>
      <c r="D2" s="48" t="str">
        <f t="shared" ref="D2:D65" si="0">INDEX($A$110:$A$33025,1+$B$106*($A2-1))</f>
        <v>10 (Десять) руб. 00 коп.</v>
      </c>
      <c r="E2" s="48" t="str">
        <f>INDEX($E$107:$E$33025,1+$B$106*($A2-1))</f>
        <v>10 (Десять, 00/100) руб.</v>
      </c>
      <c r="F2" s="48" t="str">
        <f>INDEX($F$107:$F$33025,1+$B$106*($A2-1))</f>
        <v>10 (Десять) руб.</v>
      </c>
      <c r="G2" s="48" t="str">
        <f t="shared" ref="G2:G65" si="1">INDEX($B$110:$B$33025,1+$B$106*($A2-1))</f>
        <v>Десять руб. 00 коп.</v>
      </c>
      <c r="H2" s="48" t="str">
        <f t="shared" ref="H2:H65" si="2">INDEX($A$109:$A$33025,1+$B$106*($A2-1))</f>
        <v>Десять</v>
      </c>
      <c r="I2" s="50"/>
      <c r="J2" s="50"/>
      <c r="K2" s="50"/>
      <c r="L2" s="50"/>
      <c r="M2" s="50"/>
    </row>
    <row r="3" spans="1:15" x14ac:dyDescent="0.35">
      <c r="A3" s="48">
        <v>2</v>
      </c>
      <c r="B3" s="49"/>
      <c r="C3" s="49"/>
      <c r="D3" s="48" t="str">
        <f t="shared" si="0"/>
        <v>0 (Ноль) руб. 00 коп.</v>
      </c>
      <c r="E3" s="48" t="str">
        <f t="shared" ref="E3:E66" si="3">INDEX($E$107:$E$33025,1+$B$106*($A3-1))</f>
        <v>0 (Ноль, 00/100) руб.</v>
      </c>
      <c r="F3" s="48" t="str">
        <f t="shared" ref="F3:F66" si="4">INDEX($F$107:$F$33025,1+$B$106*($A3-1))</f>
        <v>0 (Ноль) руб.</v>
      </c>
      <c r="G3" s="48" t="str">
        <f t="shared" si="1"/>
        <v>Ноль руб. 00 коп.</v>
      </c>
      <c r="H3" s="48" t="str">
        <f t="shared" si="2"/>
        <v>Ноль</v>
      </c>
      <c r="I3" s="50"/>
      <c r="J3" s="50"/>
      <c r="K3" s="50"/>
      <c r="L3" s="50"/>
      <c r="M3" s="50"/>
    </row>
    <row r="4" spans="1:15" x14ac:dyDescent="0.35">
      <c r="A4" s="48">
        <v>3</v>
      </c>
      <c r="B4" s="49"/>
      <c r="C4" s="49"/>
      <c r="D4" s="48" t="str">
        <f t="shared" si="0"/>
        <v>0 (Ноль) руб. 00 коп.</v>
      </c>
      <c r="E4" s="48" t="str">
        <f t="shared" si="3"/>
        <v>0 (Ноль, 00/100) руб.</v>
      </c>
      <c r="F4" s="48" t="str">
        <f t="shared" si="4"/>
        <v>0 (Ноль) руб.</v>
      </c>
      <c r="G4" s="48" t="str">
        <f t="shared" si="1"/>
        <v>Ноль руб. 00 коп.</v>
      </c>
      <c r="H4" s="48" t="str">
        <f t="shared" si="2"/>
        <v>Ноль</v>
      </c>
      <c r="I4" s="50"/>
      <c r="J4" s="50"/>
      <c r="K4" s="50"/>
      <c r="L4" s="50"/>
      <c r="M4" s="50"/>
    </row>
    <row r="5" spans="1:15" x14ac:dyDescent="0.35">
      <c r="A5" s="48">
        <v>4</v>
      </c>
      <c r="B5" s="49"/>
      <c r="C5" s="49"/>
      <c r="D5" s="48" t="str">
        <f t="shared" si="0"/>
        <v>0 (Ноль) руб. 00 коп.</v>
      </c>
      <c r="E5" s="48" t="str">
        <f t="shared" si="3"/>
        <v>0 (Ноль, 00/100) руб.</v>
      </c>
      <c r="F5" s="48" t="str">
        <f t="shared" si="4"/>
        <v>0 (Ноль) руб.</v>
      </c>
      <c r="G5" s="48" t="str">
        <f t="shared" si="1"/>
        <v>Ноль руб. 00 коп.</v>
      </c>
      <c r="H5" s="48" t="str">
        <f t="shared" si="2"/>
        <v>Ноль</v>
      </c>
      <c r="I5" s="50"/>
      <c r="J5" s="50"/>
      <c r="K5" s="50"/>
      <c r="L5" s="50"/>
      <c r="M5" s="50"/>
    </row>
    <row r="6" spans="1:15" x14ac:dyDescent="0.35">
      <c r="A6" s="48">
        <v>5</v>
      </c>
      <c r="B6" s="49"/>
      <c r="C6" s="49"/>
      <c r="D6" s="48" t="str">
        <f t="shared" si="0"/>
        <v>0 (Ноль) руб. 00 коп.</v>
      </c>
      <c r="E6" s="48" t="str">
        <f t="shared" si="3"/>
        <v>0 (Ноль, 00/100) руб.</v>
      </c>
      <c r="F6" s="48" t="str">
        <f t="shared" si="4"/>
        <v>0 (Ноль) руб.</v>
      </c>
      <c r="G6" s="48" t="str">
        <f t="shared" si="1"/>
        <v>Ноль руб. 00 коп.</v>
      </c>
      <c r="H6" s="48" t="str">
        <f t="shared" si="2"/>
        <v>Ноль</v>
      </c>
      <c r="I6" s="50"/>
      <c r="J6" s="50"/>
      <c r="K6" s="50"/>
      <c r="L6" s="50"/>
      <c r="M6" s="50"/>
    </row>
    <row r="7" spans="1:15" x14ac:dyDescent="0.35">
      <c r="A7" s="48">
        <v>6</v>
      </c>
      <c r="B7" s="49"/>
      <c r="C7" s="49"/>
      <c r="D7" s="48" t="str">
        <f t="shared" si="0"/>
        <v>0 (Ноль) руб. 00 коп.</v>
      </c>
      <c r="E7" s="48" t="str">
        <f t="shared" si="3"/>
        <v>0 (Ноль, 00/100) руб.</v>
      </c>
      <c r="F7" s="48" t="str">
        <f t="shared" si="4"/>
        <v>0 (Ноль) руб.</v>
      </c>
      <c r="G7" s="48" t="str">
        <f t="shared" si="1"/>
        <v>Ноль руб. 00 коп.</v>
      </c>
      <c r="H7" s="48" t="str">
        <f t="shared" si="2"/>
        <v>Ноль</v>
      </c>
      <c r="I7" s="50"/>
      <c r="J7" s="50"/>
      <c r="K7" s="50"/>
      <c r="L7" s="50"/>
      <c r="M7" s="50"/>
    </row>
    <row r="8" spans="1:15" x14ac:dyDescent="0.35">
      <c r="A8" s="48">
        <v>7</v>
      </c>
      <c r="B8" s="49"/>
      <c r="C8" s="49"/>
      <c r="D8" s="48" t="str">
        <f t="shared" si="0"/>
        <v>0 (Ноль) руб. 00 коп.</v>
      </c>
      <c r="E8" s="48" t="str">
        <f t="shared" si="3"/>
        <v>0 (Ноль, 00/100) руб.</v>
      </c>
      <c r="F8" s="48" t="str">
        <f t="shared" si="4"/>
        <v>0 (Ноль) руб.</v>
      </c>
      <c r="G8" s="48" t="str">
        <f t="shared" si="1"/>
        <v>Ноль руб. 00 коп.</v>
      </c>
      <c r="H8" s="48" t="str">
        <f t="shared" si="2"/>
        <v>Ноль</v>
      </c>
      <c r="I8" s="50"/>
      <c r="J8" s="50"/>
      <c r="K8" s="50"/>
      <c r="L8" s="50"/>
      <c r="M8" s="50"/>
    </row>
    <row r="9" spans="1:15" x14ac:dyDescent="0.35">
      <c r="A9" s="48">
        <v>8</v>
      </c>
      <c r="B9" s="49"/>
      <c r="C9" s="49"/>
      <c r="D9" s="48" t="str">
        <f t="shared" si="0"/>
        <v>0 (Ноль) руб. 00 коп.</v>
      </c>
      <c r="E9" s="48" t="str">
        <f t="shared" si="3"/>
        <v>0 (Ноль, 00/100) руб.</v>
      </c>
      <c r="F9" s="48" t="str">
        <f t="shared" si="4"/>
        <v>0 (Ноль) руб.</v>
      </c>
      <c r="G9" s="48" t="str">
        <f t="shared" si="1"/>
        <v>Ноль руб. 00 коп.</v>
      </c>
      <c r="H9" s="48" t="str">
        <f t="shared" si="2"/>
        <v>Ноль</v>
      </c>
      <c r="I9" s="50"/>
      <c r="J9" s="50"/>
      <c r="K9" s="50"/>
      <c r="L9" s="50"/>
      <c r="M9" s="50"/>
    </row>
    <row r="10" spans="1:15" x14ac:dyDescent="0.35">
      <c r="A10" s="48">
        <v>9</v>
      </c>
      <c r="B10" s="49"/>
      <c r="C10" s="49"/>
      <c r="D10" s="48" t="str">
        <f t="shared" si="0"/>
        <v>0 (Ноль) руб. 00 коп.</v>
      </c>
      <c r="E10" s="48" t="str">
        <f t="shared" si="3"/>
        <v>0 (Ноль, 00/100) руб.</v>
      </c>
      <c r="F10" s="48" t="str">
        <f t="shared" si="4"/>
        <v>0 (Ноль) руб.</v>
      </c>
      <c r="G10" s="48" t="str">
        <f t="shared" si="1"/>
        <v>Ноль руб. 00 коп.</v>
      </c>
      <c r="H10" s="48" t="str">
        <f t="shared" si="2"/>
        <v>Ноль</v>
      </c>
      <c r="I10" s="50"/>
      <c r="J10" s="50"/>
      <c r="K10" s="50"/>
      <c r="L10" s="50"/>
      <c r="M10" s="50"/>
    </row>
    <row r="11" spans="1:15" x14ac:dyDescent="0.35">
      <c r="A11" s="48">
        <v>10</v>
      </c>
      <c r="B11" s="49"/>
      <c r="C11" s="49"/>
      <c r="D11" s="48" t="str">
        <f t="shared" si="0"/>
        <v>0 (Ноль) руб. 00 коп.</v>
      </c>
      <c r="E11" s="48" t="str">
        <f t="shared" si="3"/>
        <v>0 (Ноль, 00/100) руб.</v>
      </c>
      <c r="F11" s="48" t="str">
        <f t="shared" si="4"/>
        <v>0 (Ноль) руб.</v>
      </c>
      <c r="G11" s="48" t="str">
        <f t="shared" si="1"/>
        <v>Ноль руб. 00 коп.</v>
      </c>
      <c r="H11" s="48" t="str">
        <f t="shared" si="2"/>
        <v>Ноль</v>
      </c>
      <c r="I11" s="50"/>
      <c r="J11" s="50"/>
      <c r="K11" s="50"/>
      <c r="L11" s="50"/>
      <c r="M11" s="50"/>
    </row>
    <row r="12" spans="1:15" x14ac:dyDescent="0.35">
      <c r="A12" s="48">
        <v>11</v>
      </c>
      <c r="B12" s="49"/>
      <c r="C12" s="49"/>
      <c r="D12" s="48" t="str">
        <f t="shared" si="0"/>
        <v>0 (Ноль) руб. 00 коп.</v>
      </c>
      <c r="I12" s="50"/>
      <c r="J12" s="50"/>
      <c r="K12" s="50"/>
      <c r="L12" s="50"/>
      <c r="M12" s="50"/>
    </row>
    <row r="13" spans="1:15" x14ac:dyDescent="0.35">
      <c r="A13" s="48">
        <v>12</v>
      </c>
      <c r="B13" s="49"/>
      <c r="C13" s="49"/>
      <c r="D13" s="48" t="str">
        <f t="shared" si="0"/>
        <v>0 (Ноль) руб. 00 коп.</v>
      </c>
      <c r="I13" s="50"/>
      <c r="J13" s="50"/>
      <c r="K13" s="50"/>
      <c r="L13" s="50"/>
      <c r="M13" s="50"/>
    </row>
    <row r="14" spans="1:15" x14ac:dyDescent="0.35">
      <c r="A14" s="48">
        <v>13</v>
      </c>
      <c r="B14" s="49"/>
      <c r="C14" s="49"/>
      <c r="D14" s="48" t="str">
        <f t="shared" si="0"/>
        <v>0 (Ноль) руб. 00 коп.</v>
      </c>
      <c r="I14" s="50"/>
      <c r="J14" s="50"/>
      <c r="K14" s="50"/>
      <c r="L14" s="50"/>
      <c r="M14" s="50"/>
    </row>
    <row r="15" spans="1:15" x14ac:dyDescent="0.35">
      <c r="A15" s="48">
        <v>14</v>
      </c>
      <c r="B15" s="49"/>
      <c r="C15" s="49"/>
      <c r="D15" s="48" t="str">
        <f t="shared" si="0"/>
        <v>0 (Ноль) руб. 00 коп.</v>
      </c>
      <c r="I15" s="50"/>
      <c r="J15" s="50"/>
      <c r="K15" s="50"/>
      <c r="L15" s="50"/>
      <c r="M15" s="50"/>
    </row>
    <row r="16" spans="1:15" x14ac:dyDescent="0.35">
      <c r="A16" s="48">
        <v>15</v>
      </c>
      <c r="B16" s="49"/>
      <c r="C16" s="49"/>
      <c r="D16" s="48" t="str">
        <f t="shared" si="0"/>
        <v>0 (Ноль) руб. 00 коп.</v>
      </c>
      <c r="I16" s="50"/>
      <c r="J16" s="50"/>
      <c r="K16" s="50"/>
      <c r="L16" s="50"/>
      <c r="M16" s="50"/>
    </row>
    <row r="17" spans="1:13" x14ac:dyDescent="0.35">
      <c r="A17" s="48">
        <v>16</v>
      </c>
      <c r="B17" s="49"/>
      <c r="C17" s="49"/>
      <c r="D17" s="48" t="str">
        <f t="shared" si="0"/>
        <v>0 (Ноль) руб. 00 коп.</v>
      </c>
      <c r="I17" s="50"/>
      <c r="J17" s="50"/>
      <c r="K17" s="50"/>
      <c r="L17" s="50"/>
      <c r="M17" s="50"/>
    </row>
    <row r="18" spans="1:13" x14ac:dyDescent="0.35">
      <c r="A18" s="48">
        <v>17</v>
      </c>
      <c r="B18" s="49"/>
      <c r="C18" s="49"/>
      <c r="D18" s="48" t="str">
        <f t="shared" si="0"/>
        <v>0 (Ноль) руб. 00 коп.</v>
      </c>
      <c r="I18" s="50"/>
      <c r="J18" s="50"/>
      <c r="K18" s="50"/>
      <c r="L18" s="50"/>
      <c r="M18" s="50"/>
    </row>
    <row r="19" spans="1:13" x14ac:dyDescent="0.35">
      <c r="A19" s="48">
        <v>18</v>
      </c>
      <c r="B19" s="49"/>
      <c r="C19" s="49"/>
      <c r="D19" s="48" t="str">
        <f t="shared" si="0"/>
        <v>0 (Ноль) руб. 00 коп.</v>
      </c>
      <c r="I19" s="50"/>
      <c r="J19" s="50"/>
      <c r="K19" s="50"/>
      <c r="L19" s="50"/>
      <c r="M19" s="50"/>
    </row>
    <row r="20" spans="1:13" x14ac:dyDescent="0.35">
      <c r="A20" s="48">
        <v>19</v>
      </c>
      <c r="B20" s="49"/>
      <c r="C20" s="49"/>
      <c r="D20" s="48" t="str">
        <f t="shared" si="0"/>
        <v>0 (Ноль) руб. 00 коп.</v>
      </c>
      <c r="I20" s="50"/>
      <c r="J20" s="50"/>
      <c r="K20" s="50"/>
      <c r="L20" s="50"/>
      <c r="M20" s="50"/>
    </row>
    <row r="21" spans="1:13" x14ac:dyDescent="0.35">
      <c r="A21" s="48">
        <v>20</v>
      </c>
      <c r="B21" s="49"/>
      <c r="C21" s="49"/>
      <c r="D21" s="48">
        <f t="shared" si="0"/>
        <v>0</v>
      </c>
      <c r="I21" s="50"/>
      <c r="J21" s="50"/>
      <c r="K21" s="50"/>
      <c r="L21" s="50"/>
      <c r="M21" s="50"/>
    </row>
    <row r="22" spans="1:13" x14ac:dyDescent="0.35">
      <c r="A22" s="48">
        <v>21</v>
      </c>
      <c r="B22" s="49"/>
      <c r="C22" s="49"/>
      <c r="D22" s="48">
        <f t="shared" si="0"/>
        <v>0</v>
      </c>
      <c r="I22" s="50"/>
      <c r="J22" s="50"/>
      <c r="K22" s="50"/>
      <c r="L22" s="50"/>
      <c r="M22" s="50"/>
    </row>
    <row r="23" spans="1:13" x14ac:dyDescent="0.35">
      <c r="A23" s="48">
        <v>22</v>
      </c>
      <c r="B23" s="49"/>
      <c r="C23" s="49"/>
      <c r="D23" s="48">
        <f t="shared" si="0"/>
        <v>0</v>
      </c>
      <c r="I23" s="50"/>
      <c r="J23" s="50"/>
      <c r="K23" s="50"/>
      <c r="L23" s="50"/>
      <c r="M23" s="50"/>
    </row>
    <row r="24" spans="1:13" x14ac:dyDescent="0.35">
      <c r="A24" s="48">
        <v>23</v>
      </c>
      <c r="B24" s="49"/>
      <c r="C24" s="49"/>
      <c r="D24" s="48">
        <f t="shared" si="0"/>
        <v>0</v>
      </c>
      <c r="I24" s="50"/>
      <c r="J24" s="50"/>
      <c r="K24" s="50"/>
      <c r="L24" s="50"/>
      <c r="M24" s="50"/>
    </row>
    <row r="25" spans="1:13" x14ac:dyDescent="0.35">
      <c r="A25" s="48">
        <v>24</v>
      </c>
      <c r="B25" s="49"/>
      <c r="C25" s="49"/>
      <c r="D25" s="48">
        <f t="shared" si="0"/>
        <v>0</v>
      </c>
      <c r="I25" s="50"/>
      <c r="J25" s="50"/>
      <c r="K25" s="50"/>
      <c r="L25" s="50"/>
      <c r="M25" s="50"/>
    </row>
    <row r="26" spans="1:13" x14ac:dyDescent="0.35">
      <c r="A26" s="48">
        <v>25</v>
      </c>
      <c r="B26" s="49"/>
      <c r="C26" s="49"/>
      <c r="D26" s="48">
        <f t="shared" si="0"/>
        <v>0</v>
      </c>
      <c r="I26" s="50"/>
      <c r="J26" s="50"/>
      <c r="K26" s="50"/>
      <c r="L26" s="50"/>
      <c r="M26" s="50"/>
    </row>
    <row r="27" spans="1:13" x14ac:dyDescent="0.35">
      <c r="A27" s="48">
        <v>26</v>
      </c>
      <c r="B27" s="49"/>
      <c r="C27" s="49"/>
      <c r="D27" s="48">
        <f t="shared" si="0"/>
        <v>0</v>
      </c>
      <c r="I27" s="50"/>
      <c r="J27" s="50"/>
      <c r="K27" s="50"/>
      <c r="L27" s="50"/>
      <c r="M27" s="50"/>
    </row>
    <row r="28" spans="1:13" x14ac:dyDescent="0.35">
      <c r="A28" s="48">
        <v>27</v>
      </c>
      <c r="B28" s="49"/>
      <c r="C28" s="49"/>
      <c r="D28" s="48">
        <f t="shared" si="0"/>
        <v>0</v>
      </c>
      <c r="I28" s="50"/>
      <c r="J28" s="50"/>
      <c r="K28" s="50"/>
      <c r="L28" s="50"/>
      <c r="M28" s="50"/>
    </row>
    <row r="29" spans="1:13" x14ac:dyDescent="0.35">
      <c r="A29" s="48">
        <v>28</v>
      </c>
      <c r="B29" s="49"/>
      <c r="C29" s="49"/>
      <c r="D29" s="48">
        <f t="shared" si="0"/>
        <v>0</v>
      </c>
      <c r="I29" s="50"/>
      <c r="J29" s="50"/>
      <c r="K29" s="50"/>
      <c r="L29" s="50"/>
      <c r="M29" s="50"/>
    </row>
    <row r="30" spans="1:13" x14ac:dyDescent="0.35">
      <c r="A30" s="48">
        <v>29</v>
      </c>
      <c r="B30" s="49"/>
      <c r="C30" s="49"/>
      <c r="D30" s="48">
        <f t="shared" si="0"/>
        <v>0</v>
      </c>
      <c r="I30" s="50"/>
      <c r="J30" s="50"/>
      <c r="K30" s="50"/>
      <c r="L30" s="50"/>
      <c r="M30" s="50"/>
    </row>
    <row r="31" spans="1:13" x14ac:dyDescent="0.35">
      <c r="A31" s="48">
        <v>30</v>
      </c>
      <c r="B31" s="49"/>
      <c r="C31" s="49"/>
      <c r="D31" s="48">
        <f t="shared" si="0"/>
        <v>0</v>
      </c>
      <c r="I31" s="50"/>
      <c r="J31" s="50"/>
      <c r="K31" s="50"/>
      <c r="L31" s="50"/>
      <c r="M31" s="50"/>
    </row>
    <row r="32" spans="1:13" x14ac:dyDescent="0.35">
      <c r="A32" s="48">
        <v>31</v>
      </c>
      <c r="B32" s="49"/>
      <c r="C32" s="49"/>
      <c r="D32" s="48">
        <f t="shared" si="0"/>
        <v>0</v>
      </c>
      <c r="I32" s="50"/>
      <c r="J32" s="50"/>
      <c r="K32" s="50"/>
      <c r="L32" s="50"/>
      <c r="M32" s="50"/>
    </row>
    <row r="33" spans="1:13" x14ac:dyDescent="0.35">
      <c r="A33" s="48">
        <v>32</v>
      </c>
      <c r="B33" s="49"/>
      <c r="C33" s="49"/>
      <c r="D33" s="48">
        <f t="shared" si="0"/>
        <v>0</v>
      </c>
      <c r="I33" s="50"/>
      <c r="J33" s="50"/>
      <c r="K33" s="50"/>
      <c r="L33" s="50"/>
      <c r="M33" s="50"/>
    </row>
    <row r="34" spans="1:13" x14ac:dyDescent="0.35">
      <c r="A34" s="48">
        <v>33</v>
      </c>
      <c r="B34" s="49"/>
      <c r="C34" s="49"/>
      <c r="D34" s="48">
        <f t="shared" si="0"/>
        <v>0</v>
      </c>
      <c r="I34" s="50"/>
      <c r="J34" s="50"/>
      <c r="K34" s="50"/>
      <c r="L34" s="50"/>
      <c r="M34" s="50"/>
    </row>
    <row r="35" spans="1:13" x14ac:dyDescent="0.35">
      <c r="A35" s="48">
        <v>34</v>
      </c>
      <c r="B35" s="49"/>
      <c r="C35" s="49"/>
      <c r="D35" s="48">
        <f t="shared" si="0"/>
        <v>0</v>
      </c>
      <c r="I35" s="50"/>
      <c r="J35" s="50"/>
      <c r="K35" s="50"/>
      <c r="L35" s="50"/>
      <c r="M35" s="50"/>
    </row>
    <row r="36" spans="1:13" x14ac:dyDescent="0.35">
      <c r="A36" s="48">
        <v>35</v>
      </c>
      <c r="B36" s="49"/>
      <c r="C36" s="49"/>
      <c r="D36" s="48">
        <f t="shared" si="0"/>
        <v>0</v>
      </c>
      <c r="I36" s="50"/>
      <c r="J36" s="50"/>
      <c r="K36" s="50"/>
      <c r="L36" s="50"/>
      <c r="M36" s="50"/>
    </row>
    <row r="37" spans="1:13" x14ac:dyDescent="0.35">
      <c r="A37" s="48">
        <v>36</v>
      </c>
      <c r="B37" s="49"/>
      <c r="C37" s="49"/>
      <c r="D37" s="48">
        <f t="shared" si="0"/>
        <v>0</v>
      </c>
      <c r="I37" s="50"/>
      <c r="J37" s="50"/>
      <c r="K37" s="50"/>
      <c r="L37" s="50"/>
      <c r="M37" s="50"/>
    </row>
    <row r="38" spans="1:13" x14ac:dyDescent="0.35">
      <c r="A38" s="48">
        <v>37</v>
      </c>
      <c r="B38" s="49"/>
      <c r="C38" s="49"/>
      <c r="D38" s="48">
        <f t="shared" si="0"/>
        <v>0</v>
      </c>
      <c r="I38" s="50"/>
      <c r="J38" s="50"/>
      <c r="K38" s="50"/>
      <c r="L38" s="50"/>
      <c r="M38" s="50"/>
    </row>
    <row r="39" spans="1:13" x14ac:dyDescent="0.35">
      <c r="A39" s="48">
        <v>38</v>
      </c>
      <c r="B39" s="49"/>
      <c r="C39" s="49"/>
      <c r="D39" s="48">
        <f t="shared" si="0"/>
        <v>0</v>
      </c>
      <c r="I39" s="50"/>
      <c r="J39" s="50"/>
      <c r="K39" s="50"/>
      <c r="L39" s="50"/>
      <c r="M39" s="50"/>
    </row>
    <row r="40" spans="1:13" x14ac:dyDescent="0.35">
      <c r="A40" s="48">
        <v>39</v>
      </c>
      <c r="B40" s="49"/>
      <c r="C40" s="49"/>
      <c r="D40" s="48">
        <f t="shared" si="0"/>
        <v>0</v>
      </c>
      <c r="I40" s="50"/>
      <c r="J40" s="50"/>
      <c r="K40" s="50"/>
      <c r="L40" s="50"/>
      <c r="M40" s="50"/>
    </row>
    <row r="41" spans="1:13" x14ac:dyDescent="0.35">
      <c r="A41" s="48">
        <v>40</v>
      </c>
      <c r="B41" s="49"/>
      <c r="C41" s="49"/>
      <c r="D41" s="48">
        <f t="shared" si="0"/>
        <v>0</v>
      </c>
      <c r="I41" s="50"/>
      <c r="J41" s="50"/>
      <c r="K41" s="50"/>
      <c r="L41" s="50"/>
      <c r="M41" s="50"/>
    </row>
    <row r="42" spans="1:13" x14ac:dyDescent="0.35">
      <c r="A42" s="48">
        <v>41</v>
      </c>
      <c r="B42" s="49"/>
      <c r="C42" s="49"/>
      <c r="D42" s="48">
        <f t="shared" si="0"/>
        <v>0</v>
      </c>
      <c r="I42" s="50"/>
      <c r="J42" s="50"/>
      <c r="K42" s="50"/>
      <c r="L42" s="50"/>
      <c r="M42" s="50"/>
    </row>
    <row r="43" spans="1:13" x14ac:dyDescent="0.35">
      <c r="A43" s="48">
        <v>42</v>
      </c>
      <c r="B43" s="49"/>
      <c r="C43" s="49"/>
      <c r="D43" s="48">
        <f t="shared" si="0"/>
        <v>0</v>
      </c>
      <c r="I43" s="50"/>
      <c r="J43" s="50"/>
      <c r="K43" s="50"/>
      <c r="L43" s="50"/>
      <c r="M43" s="50"/>
    </row>
    <row r="44" spans="1:13" x14ac:dyDescent="0.35">
      <c r="A44" s="48">
        <v>43</v>
      </c>
      <c r="B44" s="49"/>
      <c r="C44" s="49"/>
      <c r="D44" s="48">
        <f t="shared" si="0"/>
        <v>0</v>
      </c>
      <c r="I44" s="50"/>
      <c r="J44" s="50"/>
      <c r="K44" s="50"/>
      <c r="L44" s="50"/>
      <c r="M44" s="50"/>
    </row>
    <row r="45" spans="1:13" x14ac:dyDescent="0.35">
      <c r="A45" s="48">
        <v>44</v>
      </c>
      <c r="B45" s="49"/>
      <c r="C45" s="49"/>
      <c r="D45" s="48">
        <f t="shared" si="0"/>
        <v>0</v>
      </c>
      <c r="I45" s="50"/>
      <c r="J45" s="50"/>
      <c r="K45" s="50"/>
      <c r="L45" s="50"/>
      <c r="M45" s="50"/>
    </row>
    <row r="46" spans="1:13" x14ac:dyDescent="0.35">
      <c r="A46" s="48">
        <v>45</v>
      </c>
      <c r="B46" s="49"/>
      <c r="C46" s="49"/>
      <c r="D46" s="48">
        <f t="shared" si="0"/>
        <v>0</v>
      </c>
      <c r="I46" s="50"/>
      <c r="J46" s="50"/>
      <c r="K46" s="50"/>
      <c r="L46" s="50"/>
      <c r="M46" s="50"/>
    </row>
    <row r="47" spans="1:13" x14ac:dyDescent="0.35">
      <c r="A47" s="48">
        <v>46</v>
      </c>
      <c r="B47" s="49"/>
      <c r="C47" s="49"/>
      <c r="D47" s="48">
        <f t="shared" si="0"/>
        <v>0</v>
      </c>
      <c r="I47" s="50"/>
      <c r="J47" s="50"/>
      <c r="K47" s="50"/>
      <c r="L47" s="50"/>
      <c r="M47" s="50"/>
    </row>
    <row r="48" spans="1:13" x14ac:dyDescent="0.35">
      <c r="A48" s="48">
        <v>47</v>
      </c>
      <c r="B48" s="49"/>
      <c r="C48" s="49"/>
      <c r="D48" s="48">
        <f t="shared" si="0"/>
        <v>0</v>
      </c>
      <c r="I48" s="50"/>
      <c r="J48" s="50"/>
      <c r="K48" s="50"/>
      <c r="L48" s="50"/>
      <c r="M48" s="50"/>
    </row>
    <row r="49" spans="1:13" x14ac:dyDescent="0.35">
      <c r="A49" s="48">
        <v>48</v>
      </c>
      <c r="B49" s="49"/>
      <c r="C49" s="49"/>
      <c r="D49" s="48">
        <f t="shared" si="0"/>
        <v>0</v>
      </c>
      <c r="I49" s="50"/>
      <c r="J49" s="50"/>
      <c r="K49" s="50"/>
      <c r="L49" s="50"/>
      <c r="M49" s="50"/>
    </row>
    <row r="50" spans="1:13" x14ac:dyDescent="0.35">
      <c r="A50" s="48">
        <v>49</v>
      </c>
      <c r="B50" s="49"/>
      <c r="C50" s="49"/>
      <c r="D50" s="48">
        <f t="shared" si="0"/>
        <v>0</v>
      </c>
      <c r="I50" s="50"/>
      <c r="J50" s="50"/>
      <c r="K50" s="50"/>
      <c r="L50" s="50"/>
      <c r="M50" s="50"/>
    </row>
    <row r="51" spans="1:13" x14ac:dyDescent="0.35">
      <c r="A51" s="48">
        <v>50</v>
      </c>
      <c r="B51" s="49"/>
      <c r="C51" s="49"/>
      <c r="D51" s="48">
        <f t="shared" si="0"/>
        <v>0</v>
      </c>
      <c r="I51" s="50"/>
      <c r="J51" s="50"/>
      <c r="K51" s="50"/>
      <c r="L51" s="50"/>
      <c r="M51" s="50"/>
    </row>
    <row r="52" spans="1:13" x14ac:dyDescent="0.35">
      <c r="A52" s="48">
        <v>51</v>
      </c>
      <c r="B52" s="49"/>
      <c r="C52" s="49"/>
      <c r="D52" s="48">
        <f t="shared" si="0"/>
        <v>0</v>
      </c>
      <c r="I52" s="50"/>
      <c r="J52" s="50"/>
      <c r="K52" s="50"/>
      <c r="L52" s="50"/>
      <c r="M52" s="50"/>
    </row>
    <row r="53" spans="1:13" x14ac:dyDescent="0.35">
      <c r="A53" s="48">
        <v>52</v>
      </c>
      <c r="B53" s="49"/>
      <c r="C53" s="49"/>
      <c r="D53" s="48">
        <f t="shared" si="0"/>
        <v>0</v>
      </c>
      <c r="I53" s="50"/>
      <c r="J53" s="50"/>
      <c r="K53" s="50"/>
      <c r="L53" s="50"/>
      <c r="M53" s="50"/>
    </row>
    <row r="54" spans="1:13" x14ac:dyDescent="0.35">
      <c r="A54" s="48">
        <v>53</v>
      </c>
      <c r="B54" s="49"/>
      <c r="C54" s="49"/>
      <c r="D54" s="48">
        <f t="shared" si="0"/>
        <v>0</v>
      </c>
      <c r="I54" s="50"/>
      <c r="J54" s="50"/>
      <c r="K54" s="50"/>
      <c r="L54" s="50"/>
      <c r="M54" s="50"/>
    </row>
    <row r="55" spans="1:13" x14ac:dyDescent="0.35">
      <c r="A55" s="48">
        <v>54</v>
      </c>
      <c r="B55" s="49"/>
      <c r="C55" s="49"/>
      <c r="D55" s="48">
        <f t="shared" si="0"/>
        <v>0</v>
      </c>
      <c r="I55" s="50"/>
      <c r="J55" s="50"/>
      <c r="K55" s="50"/>
      <c r="L55" s="50"/>
      <c r="M55" s="50"/>
    </row>
    <row r="56" spans="1:13" x14ac:dyDescent="0.35">
      <c r="A56" s="48">
        <v>55</v>
      </c>
      <c r="B56" s="49"/>
      <c r="C56" s="49"/>
      <c r="D56" s="48">
        <f t="shared" si="0"/>
        <v>0</v>
      </c>
      <c r="I56" s="50"/>
      <c r="J56" s="50"/>
      <c r="K56" s="50"/>
      <c r="L56" s="50"/>
      <c r="M56" s="50"/>
    </row>
    <row r="57" spans="1:13" x14ac:dyDescent="0.35">
      <c r="A57" s="48">
        <v>56</v>
      </c>
      <c r="B57" s="49"/>
      <c r="C57" s="49"/>
      <c r="D57" s="48">
        <f t="shared" si="0"/>
        <v>0</v>
      </c>
      <c r="I57" s="50"/>
      <c r="J57" s="50"/>
      <c r="K57" s="50"/>
      <c r="L57" s="50"/>
      <c r="M57" s="50"/>
    </row>
    <row r="58" spans="1:13" x14ac:dyDescent="0.35">
      <c r="A58" s="48">
        <v>57</v>
      </c>
      <c r="B58" s="49"/>
      <c r="C58" s="49"/>
      <c r="D58" s="48">
        <f t="shared" si="0"/>
        <v>0</v>
      </c>
      <c r="I58" s="50"/>
      <c r="J58" s="50"/>
      <c r="K58" s="50"/>
      <c r="L58" s="50"/>
      <c r="M58" s="50"/>
    </row>
    <row r="59" spans="1:13" x14ac:dyDescent="0.35">
      <c r="A59" s="48">
        <v>58</v>
      </c>
      <c r="B59" s="49"/>
      <c r="C59" s="49"/>
      <c r="D59" s="48">
        <f t="shared" si="0"/>
        <v>0</v>
      </c>
      <c r="I59" s="50"/>
      <c r="J59" s="50"/>
      <c r="K59" s="50"/>
      <c r="L59" s="50"/>
      <c r="M59" s="50"/>
    </row>
    <row r="60" spans="1:13" x14ac:dyDescent="0.35">
      <c r="A60" s="48">
        <v>59</v>
      </c>
      <c r="B60" s="49"/>
      <c r="C60" s="49"/>
      <c r="D60" s="48">
        <f t="shared" si="0"/>
        <v>0</v>
      </c>
      <c r="I60" s="50"/>
      <c r="J60" s="50"/>
      <c r="K60" s="50"/>
      <c r="L60" s="50"/>
      <c r="M60" s="50"/>
    </row>
    <row r="61" spans="1:13" x14ac:dyDescent="0.35">
      <c r="A61" s="48">
        <v>60</v>
      </c>
      <c r="B61" s="49"/>
      <c r="C61" s="49"/>
      <c r="D61" s="48">
        <f t="shared" si="0"/>
        <v>0</v>
      </c>
      <c r="I61" s="50"/>
      <c r="J61" s="50"/>
      <c r="K61" s="50"/>
      <c r="L61" s="50"/>
      <c r="M61" s="50"/>
    </row>
    <row r="62" spans="1:13" x14ac:dyDescent="0.35">
      <c r="A62" s="48">
        <v>61</v>
      </c>
      <c r="B62" s="49"/>
      <c r="C62" s="49"/>
      <c r="D62" s="48">
        <f t="shared" si="0"/>
        <v>0</v>
      </c>
      <c r="I62" s="50"/>
      <c r="J62" s="50"/>
      <c r="K62" s="50"/>
      <c r="L62" s="50"/>
      <c r="M62" s="50"/>
    </row>
    <row r="63" spans="1:13" x14ac:dyDescent="0.35">
      <c r="A63" s="48">
        <v>62</v>
      </c>
      <c r="B63" s="49"/>
      <c r="C63" s="49"/>
      <c r="D63" s="48">
        <f t="shared" si="0"/>
        <v>0</v>
      </c>
      <c r="I63" s="50"/>
      <c r="J63" s="50"/>
      <c r="K63" s="50"/>
      <c r="L63" s="50"/>
      <c r="M63" s="50"/>
    </row>
    <row r="64" spans="1:13" x14ac:dyDescent="0.35">
      <c r="A64" s="48">
        <v>63</v>
      </c>
      <c r="B64" s="49"/>
      <c r="C64" s="49"/>
      <c r="D64" s="48">
        <f t="shared" si="0"/>
        <v>0</v>
      </c>
      <c r="I64" s="50"/>
      <c r="J64" s="50"/>
      <c r="K64" s="50"/>
      <c r="L64" s="50"/>
      <c r="M64" s="50"/>
    </row>
    <row r="65" spans="1:13" x14ac:dyDescent="0.35">
      <c r="A65" s="48">
        <v>64</v>
      </c>
      <c r="B65" s="49"/>
      <c r="C65" s="49"/>
      <c r="D65" s="48">
        <f t="shared" si="0"/>
        <v>0</v>
      </c>
      <c r="I65" s="50"/>
      <c r="J65" s="50"/>
      <c r="K65" s="50"/>
      <c r="L65" s="50"/>
      <c r="M65" s="50"/>
    </row>
    <row r="66" spans="1:13" x14ac:dyDescent="0.35">
      <c r="A66" s="48">
        <v>65</v>
      </c>
      <c r="B66" s="49"/>
      <c r="C66" s="49"/>
      <c r="D66" s="48">
        <f t="shared" ref="D66:D101" si="5">INDEX($A$110:$A$33025,1+$B$106*($A66-1))</f>
        <v>0</v>
      </c>
      <c r="I66" s="50"/>
      <c r="J66" s="50"/>
      <c r="K66" s="50"/>
      <c r="L66" s="50"/>
      <c r="M66" s="50"/>
    </row>
    <row r="67" spans="1:13" x14ac:dyDescent="0.35">
      <c r="A67" s="48">
        <v>66</v>
      </c>
      <c r="B67" s="49"/>
      <c r="C67" s="49"/>
      <c r="D67" s="48">
        <f t="shared" si="5"/>
        <v>0</v>
      </c>
      <c r="I67" s="50"/>
      <c r="J67" s="50"/>
      <c r="K67" s="50"/>
      <c r="L67" s="50"/>
      <c r="M67" s="50"/>
    </row>
    <row r="68" spans="1:13" x14ac:dyDescent="0.35">
      <c r="A68" s="48">
        <v>67</v>
      </c>
      <c r="B68" s="49"/>
      <c r="C68" s="49"/>
      <c r="D68" s="48">
        <f t="shared" si="5"/>
        <v>0</v>
      </c>
      <c r="I68" s="50"/>
      <c r="J68" s="50"/>
      <c r="K68" s="50"/>
      <c r="L68" s="50"/>
      <c r="M68" s="50"/>
    </row>
    <row r="69" spans="1:13" x14ac:dyDescent="0.35">
      <c r="A69" s="48">
        <v>68</v>
      </c>
      <c r="B69" s="49"/>
      <c r="C69" s="49"/>
      <c r="D69" s="48">
        <f t="shared" si="5"/>
        <v>0</v>
      </c>
      <c r="I69" s="50"/>
      <c r="J69" s="50"/>
      <c r="K69" s="50"/>
      <c r="L69" s="50"/>
      <c r="M69" s="50"/>
    </row>
    <row r="70" spans="1:13" x14ac:dyDescent="0.35">
      <c r="A70" s="48">
        <v>69</v>
      </c>
      <c r="B70" s="49"/>
      <c r="C70" s="49"/>
      <c r="D70" s="48">
        <f t="shared" si="5"/>
        <v>0</v>
      </c>
      <c r="I70" s="50"/>
      <c r="J70" s="50"/>
      <c r="K70" s="50"/>
      <c r="L70" s="50"/>
      <c r="M70" s="50"/>
    </row>
    <row r="71" spans="1:13" x14ac:dyDescent="0.35">
      <c r="A71" s="48">
        <v>70</v>
      </c>
      <c r="B71" s="49"/>
      <c r="C71" s="49"/>
      <c r="D71" s="48">
        <f t="shared" si="5"/>
        <v>0</v>
      </c>
      <c r="I71" s="50"/>
      <c r="J71" s="50"/>
      <c r="K71" s="50"/>
      <c r="L71" s="50"/>
      <c r="M71" s="50"/>
    </row>
    <row r="72" spans="1:13" x14ac:dyDescent="0.35">
      <c r="A72" s="48">
        <v>71</v>
      </c>
      <c r="B72" s="49"/>
      <c r="C72" s="49"/>
      <c r="D72" s="48">
        <f t="shared" si="5"/>
        <v>0</v>
      </c>
      <c r="I72" s="50"/>
      <c r="J72" s="50"/>
      <c r="K72" s="50"/>
      <c r="L72" s="50"/>
      <c r="M72" s="50"/>
    </row>
    <row r="73" spans="1:13" x14ac:dyDescent="0.35">
      <c r="A73" s="48">
        <v>72</v>
      </c>
      <c r="B73" s="49"/>
      <c r="C73" s="49"/>
      <c r="D73" s="48">
        <f t="shared" si="5"/>
        <v>0</v>
      </c>
      <c r="I73" s="50"/>
      <c r="J73" s="50"/>
      <c r="K73" s="50"/>
      <c r="L73" s="50"/>
      <c r="M73" s="50"/>
    </row>
    <row r="74" spans="1:13" x14ac:dyDescent="0.35">
      <c r="A74" s="48">
        <v>73</v>
      </c>
      <c r="B74" s="49"/>
      <c r="C74" s="49"/>
      <c r="D74" s="48">
        <f t="shared" si="5"/>
        <v>0</v>
      </c>
      <c r="I74" s="50"/>
      <c r="J74" s="50"/>
      <c r="K74" s="50"/>
      <c r="L74" s="50"/>
      <c r="M74" s="50"/>
    </row>
    <row r="75" spans="1:13" x14ac:dyDescent="0.35">
      <c r="A75" s="48">
        <v>74</v>
      </c>
      <c r="B75" s="49"/>
      <c r="C75" s="49"/>
      <c r="D75" s="48">
        <f t="shared" si="5"/>
        <v>0</v>
      </c>
      <c r="I75" s="50"/>
      <c r="J75" s="50"/>
      <c r="K75" s="50"/>
      <c r="L75" s="50"/>
      <c r="M75" s="50"/>
    </row>
    <row r="76" spans="1:13" x14ac:dyDescent="0.35">
      <c r="A76" s="48">
        <v>75</v>
      </c>
      <c r="B76" s="49"/>
      <c r="C76" s="49"/>
      <c r="D76" s="48">
        <f t="shared" si="5"/>
        <v>0</v>
      </c>
      <c r="I76" s="50"/>
      <c r="J76" s="50"/>
      <c r="K76" s="50"/>
      <c r="L76" s="50"/>
      <c r="M76" s="50"/>
    </row>
    <row r="77" spans="1:13" x14ac:dyDescent="0.35">
      <c r="A77" s="48">
        <v>76</v>
      </c>
      <c r="B77" s="49"/>
      <c r="C77" s="49"/>
      <c r="D77" s="48">
        <f t="shared" si="5"/>
        <v>0</v>
      </c>
      <c r="I77" s="50"/>
      <c r="J77" s="50"/>
      <c r="K77" s="50"/>
      <c r="L77" s="50"/>
      <c r="M77" s="50"/>
    </row>
    <row r="78" spans="1:13" x14ac:dyDescent="0.35">
      <c r="A78" s="48">
        <v>77</v>
      </c>
      <c r="B78" s="49"/>
      <c r="C78" s="49"/>
      <c r="D78" s="48">
        <f t="shared" si="5"/>
        <v>0</v>
      </c>
      <c r="I78" s="50"/>
      <c r="J78" s="50"/>
      <c r="K78" s="50"/>
      <c r="L78" s="50"/>
      <c r="M78" s="50"/>
    </row>
    <row r="79" spans="1:13" x14ac:dyDescent="0.35">
      <c r="A79" s="48">
        <v>78</v>
      </c>
      <c r="B79" s="49"/>
      <c r="C79" s="49"/>
      <c r="D79" s="48">
        <f t="shared" si="5"/>
        <v>0</v>
      </c>
      <c r="I79" s="50"/>
      <c r="J79" s="50"/>
      <c r="K79" s="50"/>
      <c r="L79" s="50"/>
      <c r="M79" s="50"/>
    </row>
    <row r="80" spans="1:13" x14ac:dyDescent="0.35">
      <c r="A80" s="48">
        <v>79</v>
      </c>
      <c r="B80" s="49"/>
      <c r="C80" s="49"/>
      <c r="D80" s="48">
        <f t="shared" si="5"/>
        <v>0</v>
      </c>
      <c r="I80" s="50"/>
      <c r="J80" s="50"/>
      <c r="K80" s="50"/>
      <c r="L80" s="50"/>
      <c r="M80" s="50"/>
    </row>
    <row r="81" spans="1:13" x14ac:dyDescent="0.35">
      <c r="A81" s="48">
        <v>80</v>
      </c>
      <c r="B81" s="49"/>
      <c r="C81" s="49"/>
      <c r="D81" s="48">
        <f t="shared" si="5"/>
        <v>0</v>
      </c>
      <c r="I81" s="50"/>
      <c r="J81" s="50"/>
      <c r="K81" s="50"/>
      <c r="L81" s="50"/>
      <c r="M81" s="50"/>
    </row>
    <row r="82" spans="1:13" x14ac:dyDescent="0.35">
      <c r="A82" s="48">
        <v>81</v>
      </c>
      <c r="B82" s="49"/>
      <c r="C82" s="49"/>
      <c r="D82" s="48">
        <f t="shared" si="5"/>
        <v>0</v>
      </c>
      <c r="I82" s="50"/>
      <c r="J82" s="50"/>
      <c r="K82" s="50"/>
      <c r="L82" s="50"/>
      <c r="M82" s="50"/>
    </row>
    <row r="83" spans="1:13" x14ac:dyDescent="0.35">
      <c r="A83" s="48">
        <v>82</v>
      </c>
      <c r="B83" s="49"/>
      <c r="C83" s="49"/>
      <c r="D83" s="48">
        <f t="shared" si="5"/>
        <v>0</v>
      </c>
      <c r="I83" s="50"/>
      <c r="J83" s="50"/>
      <c r="K83" s="50"/>
      <c r="L83" s="50"/>
      <c r="M83" s="50"/>
    </row>
    <row r="84" spans="1:13" x14ac:dyDescent="0.35">
      <c r="A84" s="48">
        <v>83</v>
      </c>
      <c r="B84" s="49"/>
      <c r="C84" s="49"/>
      <c r="D84" s="48">
        <f t="shared" si="5"/>
        <v>0</v>
      </c>
      <c r="I84" s="50"/>
      <c r="J84" s="50"/>
      <c r="K84" s="50"/>
      <c r="L84" s="50"/>
      <c r="M84" s="50"/>
    </row>
    <row r="85" spans="1:13" x14ac:dyDescent="0.35">
      <c r="A85" s="48">
        <v>84</v>
      </c>
      <c r="B85" s="49"/>
      <c r="C85" s="49"/>
      <c r="D85" s="48">
        <f t="shared" si="5"/>
        <v>0</v>
      </c>
      <c r="I85" s="50"/>
      <c r="J85" s="50"/>
      <c r="K85" s="50"/>
      <c r="L85" s="50"/>
      <c r="M85" s="50"/>
    </row>
    <row r="86" spans="1:13" x14ac:dyDescent="0.35">
      <c r="A86" s="48">
        <v>85</v>
      </c>
      <c r="B86" s="49"/>
      <c r="C86" s="49"/>
      <c r="D86" s="48">
        <f t="shared" si="5"/>
        <v>0</v>
      </c>
      <c r="I86" s="50"/>
      <c r="J86" s="50"/>
      <c r="K86" s="50"/>
      <c r="L86" s="50"/>
      <c r="M86" s="50"/>
    </row>
    <row r="87" spans="1:13" x14ac:dyDescent="0.35">
      <c r="A87" s="48">
        <v>86</v>
      </c>
      <c r="B87" s="49"/>
      <c r="C87" s="49"/>
      <c r="D87" s="48">
        <f t="shared" si="5"/>
        <v>0</v>
      </c>
      <c r="I87" s="50"/>
      <c r="J87" s="50"/>
      <c r="K87" s="50"/>
      <c r="L87" s="50"/>
      <c r="M87" s="50"/>
    </row>
    <row r="88" spans="1:13" x14ac:dyDescent="0.35">
      <c r="A88" s="48">
        <v>87</v>
      </c>
      <c r="B88" s="49"/>
      <c r="C88" s="49"/>
      <c r="D88" s="48">
        <f t="shared" si="5"/>
        <v>0</v>
      </c>
      <c r="I88" s="50"/>
      <c r="J88" s="50"/>
      <c r="K88" s="50"/>
      <c r="L88" s="50"/>
      <c r="M88" s="50"/>
    </row>
    <row r="89" spans="1:13" x14ac:dyDescent="0.35">
      <c r="A89" s="48">
        <v>88</v>
      </c>
      <c r="B89" s="49"/>
      <c r="C89" s="49"/>
      <c r="D89" s="48">
        <f t="shared" si="5"/>
        <v>0</v>
      </c>
      <c r="I89" s="50"/>
      <c r="J89" s="50"/>
      <c r="K89" s="50"/>
      <c r="L89" s="50"/>
      <c r="M89" s="50"/>
    </row>
    <row r="90" spans="1:13" x14ac:dyDescent="0.35">
      <c r="A90" s="48">
        <v>89</v>
      </c>
      <c r="B90" s="49"/>
      <c r="C90" s="49"/>
      <c r="D90" s="48">
        <f t="shared" si="5"/>
        <v>0</v>
      </c>
      <c r="I90" s="50"/>
      <c r="J90" s="50"/>
      <c r="K90" s="50"/>
      <c r="L90" s="50"/>
      <c r="M90" s="50"/>
    </row>
    <row r="91" spans="1:13" x14ac:dyDescent="0.35">
      <c r="A91" s="48">
        <v>90</v>
      </c>
      <c r="B91" s="49"/>
      <c r="C91" s="49"/>
      <c r="D91" s="48">
        <f t="shared" si="5"/>
        <v>0</v>
      </c>
      <c r="I91" s="50"/>
      <c r="J91" s="50"/>
      <c r="K91" s="50"/>
      <c r="L91" s="50"/>
      <c r="M91" s="50"/>
    </row>
    <row r="92" spans="1:13" x14ac:dyDescent="0.35">
      <c r="A92" s="48">
        <v>91</v>
      </c>
      <c r="B92" s="49"/>
      <c r="C92" s="49"/>
      <c r="D92" s="48">
        <f t="shared" si="5"/>
        <v>0</v>
      </c>
      <c r="I92" s="50"/>
      <c r="J92" s="50"/>
      <c r="K92" s="50"/>
      <c r="L92" s="50"/>
      <c r="M92" s="50"/>
    </row>
    <row r="93" spans="1:13" x14ac:dyDescent="0.35">
      <c r="A93" s="48">
        <v>92</v>
      </c>
      <c r="B93" s="49"/>
      <c r="C93" s="49"/>
      <c r="D93" s="48">
        <f t="shared" si="5"/>
        <v>0</v>
      </c>
      <c r="I93" s="50"/>
      <c r="J93" s="50"/>
      <c r="K93" s="50"/>
      <c r="L93" s="50"/>
      <c r="M93" s="50"/>
    </row>
    <row r="94" spans="1:13" x14ac:dyDescent="0.35">
      <c r="A94" s="48">
        <v>93</v>
      </c>
      <c r="B94" s="49"/>
      <c r="C94" s="49"/>
      <c r="D94" s="48">
        <f t="shared" si="5"/>
        <v>0</v>
      </c>
      <c r="I94" s="50"/>
      <c r="J94" s="50"/>
      <c r="K94" s="50"/>
      <c r="L94" s="50"/>
      <c r="M94" s="50"/>
    </row>
    <row r="95" spans="1:13" x14ac:dyDescent="0.35">
      <c r="A95" s="48">
        <v>94</v>
      </c>
      <c r="B95" s="49"/>
      <c r="C95" s="49"/>
      <c r="D95" s="48">
        <f t="shared" si="5"/>
        <v>0</v>
      </c>
      <c r="I95" s="50"/>
      <c r="J95" s="50"/>
      <c r="K95" s="50"/>
      <c r="L95" s="50"/>
      <c r="M95" s="50"/>
    </row>
    <row r="96" spans="1:13" x14ac:dyDescent="0.35">
      <c r="A96" s="48">
        <v>95</v>
      </c>
      <c r="B96" s="49"/>
      <c r="C96" s="49"/>
      <c r="D96" s="48">
        <f t="shared" si="5"/>
        <v>0</v>
      </c>
      <c r="I96" s="50"/>
      <c r="J96" s="50"/>
      <c r="K96" s="50"/>
      <c r="L96" s="50"/>
      <c r="M96" s="50"/>
    </row>
    <row r="97" spans="1:53" x14ac:dyDescent="0.35">
      <c r="A97" s="48">
        <v>96</v>
      </c>
      <c r="B97" s="49"/>
      <c r="C97" s="49"/>
      <c r="D97" s="48">
        <f t="shared" si="5"/>
        <v>0</v>
      </c>
      <c r="I97" s="50"/>
      <c r="J97" s="50"/>
      <c r="K97" s="50"/>
      <c r="L97" s="50"/>
      <c r="M97" s="50"/>
    </row>
    <row r="98" spans="1:53" x14ac:dyDescent="0.35">
      <c r="A98" s="48">
        <v>97</v>
      </c>
      <c r="B98" s="49"/>
      <c r="C98" s="49"/>
      <c r="D98" s="48">
        <f t="shared" si="5"/>
        <v>0</v>
      </c>
      <c r="I98" s="50"/>
      <c r="J98" s="50"/>
      <c r="K98" s="50"/>
      <c r="L98" s="50"/>
      <c r="M98" s="50"/>
    </row>
    <row r="99" spans="1:53" x14ac:dyDescent="0.35">
      <c r="A99" s="48">
        <v>98</v>
      </c>
      <c r="B99" s="49"/>
      <c r="C99" s="49"/>
      <c r="D99" s="48">
        <f t="shared" si="5"/>
        <v>0</v>
      </c>
      <c r="I99" s="50"/>
      <c r="J99" s="50"/>
      <c r="K99" s="50"/>
      <c r="L99" s="50"/>
      <c r="M99" s="50"/>
    </row>
    <row r="100" spans="1:53" x14ac:dyDescent="0.35">
      <c r="A100" s="48">
        <v>99</v>
      </c>
      <c r="B100" s="49"/>
      <c r="C100" s="49"/>
      <c r="D100" s="48">
        <f t="shared" si="5"/>
        <v>0</v>
      </c>
      <c r="I100" s="50"/>
      <c r="J100" s="50"/>
      <c r="K100" s="50"/>
      <c r="L100" s="50"/>
      <c r="M100" s="50"/>
    </row>
    <row r="101" spans="1:53" x14ac:dyDescent="0.35">
      <c r="A101" s="48">
        <v>100</v>
      </c>
      <c r="B101" s="49"/>
      <c r="C101" s="49"/>
      <c r="D101" s="48">
        <f t="shared" si="5"/>
        <v>0</v>
      </c>
      <c r="I101" s="50"/>
      <c r="J101" s="50"/>
      <c r="K101" s="50"/>
      <c r="L101" s="50"/>
      <c r="M101" s="50"/>
    </row>
    <row r="102" spans="1:53" x14ac:dyDescent="0.35">
      <c r="A102" s="48" t="s">
        <v>75</v>
      </c>
      <c r="D102" s="48" t="s">
        <v>76</v>
      </c>
      <c r="E102" s="48" t="s">
        <v>77</v>
      </c>
      <c r="F102" s="48" t="s">
        <v>78</v>
      </c>
      <c r="G102" s="48" t="s">
        <v>79</v>
      </c>
      <c r="H102" s="48" t="s">
        <v>80</v>
      </c>
      <c r="I102" s="48" t="s">
        <v>81</v>
      </c>
      <c r="J102" s="48" t="s">
        <v>82</v>
      </c>
      <c r="K102" s="48" t="s">
        <v>83</v>
      </c>
      <c r="L102" s="48" t="s">
        <v>84</v>
      </c>
      <c r="M102" s="48" t="s">
        <v>85</v>
      </c>
      <c r="N102" s="48" t="s">
        <v>86</v>
      </c>
      <c r="O102" s="48" t="s">
        <v>87</v>
      </c>
      <c r="Q102" s="48">
        <v>0</v>
      </c>
      <c r="R102" s="48">
        <v>1</v>
      </c>
      <c r="S102" s="48">
        <v>2</v>
      </c>
      <c r="T102" s="48">
        <v>3</v>
      </c>
      <c r="U102" s="48">
        <v>4</v>
      </c>
      <c r="V102" s="48">
        <v>5</v>
      </c>
      <c r="W102" s="48">
        <v>6</v>
      </c>
      <c r="X102" s="48">
        <v>7</v>
      </c>
      <c r="Y102" s="48">
        <v>8</v>
      </c>
      <c r="Z102" s="48">
        <v>9</v>
      </c>
      <c r="AA102" s="48">
        <v>10</v>
      </c>
      <c r="AB102" s="48">
        <v>11</v>
      </c>
      <c r="AC102" s="48">
        <v>12</v>
      </c>
      <c r="AD102" s="48">
        <v>13</v>
      </c>
      <c r="AE102" s="48">
        <v>14</v>
      </c>
      <c r="AF102" s="48">
        <v>15</v>
      </c>
      <c r="AG102" s="48">
        <v>16</v>
      </c>
      <c r="AH102" s="48">
        <v>17</v>
      </c>
      <c r="AI102" s="48">
        <v>18</v>
      </c>
      <c r="AJ102" s="48">
        <v>19</v>
      </c>
      <c r="AK102" s="48">
        <v>20</v>
      </c>
      <c r="AL102" s="48">
        <v>30</v>
      </c>
      <c r="AM102" s="48">
        <v>40</v>
      </c>
      <c r="AN102" s="48">
        <v>50</v>
      </c>
      <c r="AO102" s="48">
        <v>60</v>
      </c>
      <c r="AP102" s="48">
        <v>70</v>
      </c>
      <c r="AQ102" s="48">
        <v>80</v>
      </c>
      <c r="AR102" s="48">
        <v>90</v>
      </c>
      <c r="AS102" s="48">
        <v>100</v>
      </c>
      <c r="AT102" s="48">
        <v>200</v>
      </c>
      <c r="AU102" s="48">
        <v>300</v>
      </c>
      <c r="AV102" s="48">
        <v>400</v>
      </c>
      <c r="AW102" s="48">
        <v>500</v>
      </c>
      <c r="AX102" s="48">
        <v>600</v>
      </c>
      <c r="AY102" s="48">
        <v>700</v>
      </c>
      <c r="AZ102" s="48">
        <v>800</v>
      </c>
      <c r="BA102" s="48">
        <v>900</v>
      </c>
    </row>
    <row r="103" spans="1:53" x14ac:dyDescent="0.35">
      <c r="A103" s="48" t="s">
        <v>75</v>
      </c>
      <c r="Q103" s="48" t="str">
        <f>""</f>
        <v/>
      </c>
      <c r="R103" s="48" t="s">
        <v>88</v>
      </c>
      <c r="S103" s="48" t="s">
        <v>89</v>
      </c>
      <c r="T103" s="48" t="s">
        <v>90</v>
      </c>
      <c r="U103" s="48" t="s">
        <v>91</v>
      </c>
      <c r="V103" s="48" t="s">
        <v>92</v>
      </c>
      <c r="W103" s="48" t="s">
        <v>93</v>
      </c>
      <c r="X103" s="48" t="s">
        <v>94</v>
      </c>
      <c r="Y103" s="48" t="s">
        <v>95</v>
      </c>
      <c r="Z103" s="48" t="s">
        <v>96</v>
      </c>
      <c r="AA103" s="48" t="s">
        <v>97</v>
      </c>
      <c r="AB103" s="48" t="s">
        <v>98</v>
      </c>
      <c r="AC103" s="48" t="s">
        <v>99</v>
      </c>
      <c r="AD103" s="48" t="s">
        <v>100</v>
      </c>
      <c r="AE103" s="48" t="s">
        <v>101</v>
      </c>
      <c r="AF103" s="48" t="s">
        <v>102</v>
      </c>
      <c r="AG103" s="48" t="s">
        <v>103</v>
      </c>
      <c r="AH103" s="48" t="s">
        <v>104</v>
      </c>
      <c r="AI103" s="48" t="s">
        <v>105</v>
      </c>
      <c r="AJ103" s="48" t="s">
        <v>106</v>
      </c>
      <c r="AK103" s="48" t="s">
        <v>107</v>
      </c>
      <c r="AL103" s="48" t="s">
        <v>108</v>
      </c>
      <c r="AM103" s="48" t="s">
        <v>109</v>
      </c>
      <c r="AN103" s="48" t="s">
        <v>110</v>
      </c>
      <c r="AO103" s="48" t="s">
        <v>111</v>
      </c>
      <c r="AP103" s="48" t="s">
        <v>112</v>
      </c>
      <c r="AQ103" s="48" t="s">
        <v>113</v>
      </c>
      <c r="AR103" s="48" t="s">
        <v>114</v>
      </c>
      <c r="AS103" s="51" t="s">
        <v>115</v>
      </c>
      <c r="AT103" s="51" t="s">
        <v>116</v>
      </c>
      <c r="AU103" s="51" t="s">
        <v>117</v>
      </c>
      <c r="AV103" s="51" t="s">
        <v>118</v>
      </c>
      <c r="AW103" s="51" t="s">
        <v>119</v>
      </c>
      <c r="AX103" s="51" t="s">
        <v>120</v>
      </c>
      <c r="AY103" s="51" t="s">
        <v>121</v>
      </c>
      <c r="AZ103" s="51" t="s">
        <v>122</v>
      </c>
      <c r="BA103" s="51" t="s">
        <v>123</v>
      </c>
    </row>
    <row r="104" spans="1:53" x14ac:dyDescent="0.35">
      <c r="A104" s="48" t="s">
        <v>75</v>
      </c>
      <c r="Q104" s="48" t="str">
        <f>""</f>
        <v/>
      </c>
      <c r="R104" s="48" t="s">
        <v>124</v>
      </c>
      <c r="S104" s="48" t="s">
        <v>125</v>
      </c>
      <c r="T104" s="48" t="s">
        <v>90</v>
      </c>
      <c r="U104" s="48" t="s">
        <v>91</v>
      </c>
      <c r="V104" s="48" t="s">
        <v>92</v>
      </c>
      <c r="W104" s="48" t="s">
        <v>93</v>
      </c>
      <c r="X104" s="48" t="s">
        <v>94</v>
      </c>
      <c r="Y104" s="48" t="s">
        <v>95</v>
      </c>
      <c r="Z104" s="48" t="s">
        <v>96</v>
      </c>
      <c r="AA104" s="48" t="str">
        <f>AA103</f>
        <v xml:space="preserve">десять </v>
      </c>
      <c r="AB104" s="48" t="str">
        <f t="shared" ref="AB104:AK104" si="6">AB103</f>
        <v xml:space="preserve">одиннадцать </v>
      </c>
      <c r="AC104" s="48" t="str">
        <f t="shared" si="6"/>
        <v xml:space="preserve">двенадцать  </v>
      </c>
      <c r="AD104" s="48" t="str">
        <f t="shared" si="6"/>
        <v xml:space="preserve">тринадцать </v>
      </c>
      <c r="AE104" s="48" t="str">
        <f t="shared" si="6"/>
        <v xml:space="preserve">четырнадцать </v>
      </c>
      <c r="AF104" s="48" t="str">
        <f t="shared" si="6"/>
        <v xml:space="preserve">пятнадцать </v>
      </c>
      <c r="AG104" s="48" t="str">
        <f t="shared" si="6"/>
        <v xml:space="preserve">шестнадцать </v>
      </c>
      <c r="AH104" s="48" t="str">
        <f t="shared" si="6"/>
        <v xml:space="preserve">семнадцать </v>
      </c>
      <c r="AI104" s="48" t="str">
        <f t="shared" si="6"/>
        <v xml:space="preserve">восемнадцать </v>
      </c>
      <c r="AJ104" s="48" t="str">
        <f t="shared" si="6"/>
        <v xml:space="preserve">девятнадцать </v>
      </c>
      <c r="AK104" s="48" t="str">
        <f t="shared" si="6"/>
        <v xml:space="preserve">двадцать </v>
      </c>
    </row>
    <row r="105" spans="1:53" x14ac:dyDescent="0.35">
      <c r="A105" s="48" t="s">
        <v>126</v>
      </c>
    </row>
    <row r="106" spans="1:53" x14ac:dyDescent="0.35">
      <c r="A106" s="48">
        <f>ROW(A101)</f>
        <v>101</v>
      </c>
      <c r="B106" s="48">
        <v>5</v>
      </c>
    </row>
    <row r="107" spans="1:53" x14ac:dyDescent="0.35">
      <c r="A107" s="52">
        <f>INDEX($B$2:$B$101,(ROW()-$A$106)/$B$106)</f>
        <v>10</v>
      </c>
      <c r="B107" s="52">
        <f>ABS(ROUND(N(A107),2))</f>
        <v>10</v>
      </c>
      <c r="C107" s="53">
        <f>INT(B107)</f>
        <v>10</v>
      </c>
      <c r="D107" s="48" t="str">
        <f>", "&amp;B108&amp;"/100"</f>
        <v>, 00/100</v>
      </c>
      <c r="E107" s="48" t="str">
        <f>TRIM(CONCATENATE(C108," (",A109,D107,") ",C109))</f>
        <v>10 (Десять, 00/100) руб.</v>
      </c>
      <c r="F107" s="48" t="str">
        <f>TRIM(CONCATENATE(C108," (",A109,") ",C109))</f>
        <v>10 (Десять) руб.</v>
      </c>
      <c r="AB107" s="48">
        <f>INDEX(K$2:K$101,(ROW()-$A$106)/$B$106)</f>
        <v>0</v>
      </c>
      <c r="AC107" s="48">
        <f t="shared" ref="AC107:AD107" si="7">INDEX(L$2:L$101,(ROW()-$A$106)/$B$106)</f>
        <v>0</v>
      </c>
      <c r="AD107" s="48">
        <f t="shared" si="7"/>
        <v>0</v>
      </c>
    </row>
    <row r="108" spans="1:53" x14ac:dyDescent="0.35">
      <c r="A108" s="48" t="str">
        <f>IF(C108="0",$F$102,CONCATENATE(AA110,X110,U110,R110))</f>
        <v xml:space="preserve">десять </v>
      </c>
      <c r="B108" s="52" t="str">
        <f>TEXT(100*(B107-C107),"00")</f>
        <v>00</v>
      </c>
      <c r="C108" s="48" t="str">
        <f>TEXT(C107,"# ##0")</f>
        <v>10</v>
      </c>
      <c r="D108" s="48">
        <f>IFERROR(--MID($C107,LEN($C107)-COLUMNS($C$107:C$107)+1,1),"")</f>
        <v>0</v>
      </c>
      <c r="E108" s="48">
        <f>IFERROR(--MID($C107,LEN($C107)-COLUMNS($C$107:D$107)+1,1),"")</f>
        <v>1</v>
      </c>
      <c r="F108" s="48" t="str">
        <f>IFERROR(--MID($C107,LEN($C107)-COLUMNS($C$107:E$107)+1,1),"")</f>
        <v/>
      </c>
      <c r="G108" s="48" t="str">
        <f>IFERROR(--MID($C107,LEN($C107)-COLUMNS($C$107:F$107)+1,1),"")</f>
        <v/>
      </c>
      <c r="H108" s="48" t="str">
        <f>IFERROR(--MID($C107,LEN($C107)-COLUMNS($C$107:G$107)+1,1),"")</f>
        <v/>
      </c>
      <c r="I108" s="48" t="str">
        <f>IFERROR(--MID($C107,LEN($C107)-COLUMNS($C$107:H$107)+1,1),"")</f>
        <v/>
      </c>
      <c r="J108" s="48" t="str">
        <f>IFERROR(--MID($C107,LEN($C107)-COLUMNS($C$107:I$107)+1,1),"")</f>
        <v/>
      </c>
      <c r="K108" s="48" t="str">
        <f>IFERROR(--MID($C107,LEN($C107)-COLUMNS($C$107:J$107)+1,1),"")</f>
        <v/>
      </c>
      <c r="L108" s="48" t="str">
        <f>IFERROR(--MID($C107,LEN($C107)-COLUMNS($C$107:K$107)+1,1),"")</f>
        <v/>
      </c>
      <c r="M108" s="48" t="str">
        <f>IFERROR(--MID($C107,LEN($C107)-COLUMNS($C$107:L$107)+1,1),"")</f>
        <v/>
      </c>
      <c r="N108" s="48" t="str">
        <f>IFERROR(--MID($C107,LEN($C107)-COLUMNS($C$107:M$107)+1,1),"")</f>
        <v/>
      </c>
      <c r="O108" s="48" t="str">
        <f>IFERROR(--MID($C107,LEN($C107)-COLUMNS($C$107:N$107)+1,1),"")</f>
        <v/>
      </c>
      <c r="AB108" s="48">
        <f>IF(E108&lt;&gt;1,IF(D108=1,AB107,IF(AND(D108&lt;5,D108&lt;&gt;0),AC107,AD107)),AD107)</f>
        <v>0</v>
      </c>
      <c r="AS108" s="51"/>
      <c r="AT108" s="51"/>
      <c r="AU108" s="51"/>
      <c r="AV108" s="51"/>
      <c r="AW108" s="51"/>
      <c r="AX108" s="51"/>
      <c r="AY108" s="51"/>
      <c r="AZ108" s="51"/>
      <c r="BA108" s="51"/>
    </row>
    <row r="109" spans="1:53" x14ac:dyDescent="0.35">
      <c r="A109" s="48" t="str">
        <f>TRIM(CONCATENATE(UPPER(MID(A108,1,1)),MID(A108,2,200)))</f>
        <v>Десять</v>
      </c>
      <c r="C109" s="48" t="str">
        <f>IF(ISBLANK(INDEX($I$2:$I$101,(ROW()-$A$106)/$B$106)),IF(AB108=0,$D$102,AB108&amp;" "),INDEX($I$2:$I$101,(ROW()-$A$106)/$B$106)&amp;" ")</f>
        <v xml:space="preserve"> руб. </v>
      </c>
      <c r="D109" s="48">
        <f>IFERROR(--CONCATENATE(IF(E108&lt;2,E108,),D108),"")</f>
        <v>10</v>
      </c>
      <c r="G109" s="48" t="str">
        <f t="shared" ref="G109" si="8">IFERROR(--CONCATENATE(IF(H108&lt;2,H108,),G108),"")</f>
        <v/>
      </c>
      <c r="J109" s="48" t="str">
        <f t="shared" ref="J109" si="9">IFERROR(--CONCATENATE(IF(K108&lt;2,K108,),J108),"")</f>
        <v/>
      </c>
      <c r="M109" s="48" t="str">
        <f t="shared" ref="M109" si="10">IFERROR(--CONCATENATE(IF(N108&lt;2,N108,),M108),"")</f>
        <v/>
      </c>
    </row>
    <row r="110" spans="1:53" x14ac:dyDescent="0.35">
      <c r="A110" s="48" t="str">
        <f>TRIM(CONCATENATE(C108," (",A109,") ",C109,B108,C110))</f>
        <v>10 (Десять) руб. 00 коп.</v>
      </c>
      <c r="B110" s="48" t="str">
        <f>TRIM(CONCATENATE(A109,C109,B108,C110))</f>
        <v>Десять руб. 00 коп.</v>
      </c>
      <c r="C110" s="48" t="str">
        <f>IF(ISBLANK(INDEX($J$2:$J$101,(ROW()-$A$106)/$B$106)),$E$102," "&amp;INDEX($J$2:$J$101,(ROW()-$A$106)/$B$106))</f>
        <v xml:space="preserve">  коп. </v>
      </c>
      <c r="D110" s="48" t="str">
        <f>IFERROR(HLOOKUP(D109,$Q$102:$BA$104,2),"")</f>
        <v xml:space="preserve">десять </v>
      </c>
      <c r="E110" s="48" t="str">
        <f>IFERROR(IF(E108&gt;1,HLOOKUP(E108*10,$Q$102:$BA$104,2),""),"")</f>
        <v/>
      </c>
      <c r="F110" s="48" t="str">
        <f>IFERROR(IF(F108&gt;0,HLOOKUP(F108*100,$Q$102:$BA$104,2),""),"")</f>
        <v/>
      </c>
      <c r="G110" s="48" t="str">
        <f>IFERROR(HLOOKUP(G109,$Q$102:$BA$104,3),"")</f>
        <v/>
      </c>
      <c r="H110" s="48" t="str">
        <f>IFERROR(IF(H108&gt;1,HLOOKUP(H108*10,$Q$102:$BA$104,2),""),"")</f>
        <v/>
      </c>
      <c r="I110" s="48" t="str">
        <f>IFERROR(IF(I108&gt;0,HLOOKUP(I108*100,$Q$102:$BA$104,2),""),"")</f>
        <v/>
      </c>
      <c r="J110" s="48" t="str">
        <f>IFERROR(HLOOKUP(J109,$Q$102:$BA$104,2),"")</f>
        <v/>
      </c>
      <c r="K110" s="48" t="str">
        <f>IFERROR(IF(K108&gt;1,HLOOKUP(K108*10,$Q$102:$BA$104,2),""),"")</f>
        <v/>
      </c>
      <c r="L110" s="48" t="str">
        <f>IFERROR(IF(L108&gt;0,HLOOKUP(L108*100,$Q$102:$BA$104,2),""),"")</f>
        <v/>
      </c>
      <c r="M110" s="48" t="str">
        <f>IFERROR(HLOOKUP(M109,$Q$102:$BA$104,2),"")</f>
        <v/>
      </c>
      <c r="N110" s="48" t="str">
        <f>IFERROR(IF(N108&gt;1,HLOOKUP(N108*10,$Q$102:$BA$104,2),""),"")</f>
        <v/>
      </c>
      <c r="O110" s="48" t="str">
        <f>IFERROR(IF(O108&gt;0,HLOOKUP(O108*100,$Q$102:$BA$104,2),""),"")</f>
        <v/>
      </c>
      <c r="Q110" s="48" t="str">
        <f>""</f>
        <v/>
      </c>
      <c r="R110" s="48" t="str">
        <f>IF(SUM(D108:F108)=0,"",CONCATENATE(F110,E110,D110))</f>
        <v xml:space="preserve">десять </v>
      </c>
      <c r="U110" s="48" t="str">
        <f>IF(SUM(G108:I108)=0,"",CONCATENATE(I110,H110,G110,IF(H108&lt;&gt;1,IF(G108=1,$G$102,IF(AND(G108&lt;5,G108&lt;&gt;0),$H$102,$I$102)),$I$102)))</f>
        <v/>
      </c>
      <c r="X110" s="48" t="str">
        <f>IF(SUM(J108:L108)=0,"",CONCATENATE(L110,K110,J110,IF(K108&lt;&gt;1,IF(J108=1,$J$102,IF(AND(J108&lt;5,J108&lt;&gt;0),$K$102,$L$102)),$L$102)))</f>
        <v/>
      </c>
      <c r="AA110" s="48" t="str">
        <f>IF(SUM(M108:O108)=0,"",CONCATENATE(O110,N110,M110,IF(N108&lt;&gt;1,IF(M108=1,$M$102,IF(AND(M108&lt;5,M108&lt;&gt;0),$N$102,$O$102)),$O$102)))</f>
        <v/>
      </c>
    </row>
    <row r="112" spans="1:53" x14ac:dyDescent="0.35">
      <c r="A112" s="52">
        <f t="shared" ref="A112" si="11">INDEX($B$2:$B$101,(ROW()-$A$106)/$B$106)</f>
        <v>0</v>
      </c>
      <c r="B112" s="52">
        <f t="shared" ref="B112" si="12">ABS(ROUND(N(A112),2))</f>
        <v>0</v>
      </c>
      <c r="C112" s="53">
        <f t="shared" ref="C112" si="13">INT(B112)</f>
        <v>0</v>
      </c>
      <c r="D112" s="48" t="str">
        <f t="shared" ref="D112" si="14">", "&amp;B113&amp;"/100"</f>
        <v>, 00/100</v>
      </c>
      <c r="E112" s="48" t="str">
        <f t="shared" ref="E112" si="15">TRIM(CONCATENATE(C113," (",A114,D112,") ",C114))</f>
        <v>0 (Ноль, 00/100) руб.</v>
      </c>
      <c r="F112" s="48" t="str">
        <f t="shared" ref="F112" si="16">TRIM(CONCATENATE(C113," (",A114,") ",C114))</f>
        <v>0 (Ноль) руб.</v>
      </c>
      <c r="AB112" s="48">
        <f t="shared" ref="AB112:AD112" si="17">INDEX(K$2:K$101,(ROW()-$A$106)/$B$106)</f>
        <v>0</v>
      </c>
      <c r="AC112" s="48">
        <f t="shared" si="17"/>
        <v>0</v>
      </c>
      <c r="AD112" s="48">
        <f t="shared" si="17"/>
        <v>0</v>
      </c>
    </row>
    <row r="113" spans="1:53" x14ac:dyDescent="0.35">
      <c r="A113" s="48" t="str">
        <f t="shared" ref="A113" si="18">IF(C113="0",$F$102,CONCATENATE(AA115,X115,U115,R115))</f>
        <v>ноль</v>
      </c>
      <c r="B113" s="52" t="str">
        <f t="shared" ref="B113" si="19">TEXT(100*(B112-C112),"00")</f>
        <v>00</v>
      </c>
      <c r="C113" s="48" t="str">
        <f t="shared" ref="C113" si="20">TEXT(C112,"# ##0")</f>
        <v>0</v>
      </c>
      <c r="D113" s="48">
        <f>IFERROR(--MID($C112,LEN($C112)-COLUMNS($C$107:C$107)+1,1),"")</f>
        <v>0</v>
      </c>
      <c r="E113" s="48" t="str">
        <f>IFERROR(--MID($C112,LEN($C112)-COLUMNS($C$107:D$107)+1,1),"")</f>
        <v/>
      </c>
      <c r="F113" s="48" t="str">
        <f>IFERROR(--MID($C112,LEN($C112)-COLUMNS($C$107:E$107)+1,1),"")</f>
        <v/>
      </c>
      <c r="G113" s="48" t="str">
        <f>IFERROR(--MID($C112,LEN($C112)-COLUMNS($C$107:F$107)+1,1),"")</f>
        <v/>
      </c>
      <c r="H113" s="48" t="str">
        <f>IFERROR(--MID($C112,LEN($C112)-COLUMNS($C$107:G$107)+1,1),"")</f>
        <v/>
      </c>
      <c r="I113" s="48" t="str">
        <f>IFERROR(--MID($C112,LEN($C112)-COLUMNS($C$107:H$107)+1,1),"")</f>
        <v/>
      </c>
      <c r="J113" s="48" t="str">
        <f>IFERROR(--MID($C112,LEN($C112)-COLUMNS($C$107:I$107)+1,1),"")</f>
        <v/>
      </c>
      <c r="K113" s="48" t="str">
        <f>IFERROR(--MID($C112,LEN($C112)-COLUMNS($C$107:J$107)+1,1),"")</f>
        <v/>
      </c>
      <c r="L113" s="48" t="str">
        <f>IFERROR(--MID($C112,LEN($C112)-COLUMNS($C$107:K$107)+1,1),"")</f>
        <v/>
      </c>
      <c r="M113" s="48" t="str">
        <f>IFERROR(--MID($C112,LEN($C112)-COLUMNS($C$107:L$107)+1,1),"")</f>
        <v/>
      </c>
      <c r="N113" s="48" t="str">
        <f>IFERROR(--MID($C112,LEN($C112)-COLUMNS($C$107:M$107)+1,1),"")</f>
        <v/>
      </c>
      <c r="O113" s="48" t="str">
        <f>IFERROR(--MID($C112,LEN($C112)-COLUMNS($C$107:N$107)+1,1),"")</f>
        <v/>
      </c>
      <c r="AB113" s="48">
        <f t="shared" ref="AB113" si="21">IF(E113&lt;&gt;1,IF(D113=1,AB112,IF(AND(D113&lt;5,D113&lt;&gt;0),AC112,AD112)),AD112)</f>
        <v>0</v>
      </c>
      <c r="AS113" s="51"/>
      <c r="AT113" s="51"/>
      <c r="AU113" s="51"/>
      <c r="AV113" s="51"/>
      <c r="AW113" s="51"/>
      <c r="AX113" s="51"/>
      <c r="AY113" s="51"/>
      <c r="AZ113" s="51"/>
      <c r="BA113" s="51"/>
    </row>
    <row r="114" spans="1:53" x14ac:dyDescent="0.35">
      <c r="A114" s="48" t="str">
        <f t="shared" ref="A114" si="22">TRIM(CONCATENATE(UPPER(MID(A113,1,1)),MID(A113,2,200)))</f>
        <v>Ноль</v>
      </c>
      <c r="C114" s="48" t="str">
        <f t="shared" ref="C114" si="23">IF(ISBLANK(INDEX($I$2:$I$101,(ROW()-$A$106)/$B$106)),IF(AB113=0,$D$102,AB113&amp;" "),INDEX($I$2:$I$101,(ROW()-$A$106)/$B$106)&amp;" ")</f>
        <v xml:space="preserve"> руб. </v>
      </c>
      <c r="D114" s="48">
        <f t="shared" ref="D114" si="24">IFERROR(--CONCATENATE(IF(E113&lt;2,E113,),D113),"")</f>
        <v>0</v>
      </c>
      <c r="G114" s="48" t="str">
        <f t="shared" ref="G114" si="25">IFERROR(--CONCATENATE(IF(H113&lt;2,H113,),G113),"")</f>
        <v/>
      </c>
      <c r="J114" s="48" t="str">
        <f t="shared" ref="J114" si="26">IFERROR(--CONCATENATE(IF(K113&lt;2,K113,),J113),"")</f>
        <v/>
      </c>
      <c r="M114" s="48" t="str">
        <f t="shared" ref="M114" si="27">IFERROR(--CONCATENATE(IF(N113&lt;2,N113,),M113),"")</f>
        <v/>
      </c>
    </row>
    <row r="115" spans="1:53" x14ac:dyDescent="0.35">
      <c r="A115" s="48" t="str">
        <f t="shared" ref="A115" si="28">TRIM(CONCATENATE(C113," (",A114,") ",C114,B113,C115))</f>
        <v>0 (Ноль) руб. 00 коп.</v>
      </c>
      <c r="B115" s="48" t="str">
        <f t="shared" ref="B115" si="29">TRIM(CONCATENATE(A114,C114,B113,C115))</f>
        <v>Ноль руб. 00 коп.</v>
      </c>
      <c r="C115" s="48" t="str">
        <f t="shared" ref="C115" si="30">IF(ISBLANK(INDEX($J$2:$J$101,(ROW()-$A$106)/$B$106)),$E$102," "&amp;INDEX($J$2:$J$101,(ROW()-$A$106)/$B$106))</f>
        <v xml:space="preserve">  коп. </v>
      </c>
      <c r="D115" s="48" t="str">
        <f t="shared" ref="D115" si="31">IFERROR(HLOOKUP(D114,$Q$102:$BA$104,2),"")</f>
        <v/>
      </c>
      <c r="E115" s="48" t="str">
        <f t="shared" ref="E115" si="32">IFERROR(IF(E113&gt;1,HLOOKUP(E113*10,$Q$102:$BA$104,2),""),"")</f>
        <v/>
      </c>
      <c r="F115" s="48" t="str">
        <f t="shared" ref="F115" si="33">IFERROR(IF(F113&gt;0,HLOOKUP(F113*100,$Q$102:$BA$104,2),""),"")</f>
        <v/>
      </c>
      <c r="G115" s="48" t="str">
        <f t="shared" ref="G115" si="34">IFERROR(HLOOKUP(G114,$Q$102:$BA$104,3),"")</f>
        <v/>
      </c>
      <c r="H115" s="48" t="str">
        <f t="shared" ref="H115" si="35">IFERROR(IF(H113&gt;1,HLOOKUP(H113*10,$Q$102:$BA$104,2),""),"")</f>
        <v/>
      </c>
      <c r="I115" s="48" t="str">
        <f t="shared" ref="I115" si="36">IFERROR(IF(I113&gt;0,HLOOKUP(I113*100,$Q$102:$BA$104,2),""),"")</f>
        <v/>
      </c>
      <c r="J115" s="48" t="str">
        <f t="shared" ref="J115" si="37">IFERROR(HLOOKUP(J114,$Q$102:$BA$104,2),"")</f>
        <v/>
      </c>
      <c r="K115" s="48" t="str">
        <f t="shared" ref="K115" si="38">IFERROR(IF(K113&gt;1,HLOOKUP(K113*10,$Q$102:$BA$104,2),""),"")</f>
        <v/>
      </c>
      <c r="L115" s="48" t="str">
        <f t="shared" ref="L115" si="39">IFERROR(IF(L113&gt;0,HLOOKUP(L113*100,$Q$102:$BA$104,2),""),"")</f>
        <v/>
      </c>
      <c r="M115" s="48" t="str">
        <f t="shared" ref="M115" si="40">IFERROR(HLOOKUP(M114,$Q$102:$BA$104,2),"")</f>
        <v/>
      </c>
      <c r="N115" s="48" t="str">
        <f t="shared" ref="N115" si="41">IFERROR(IF(N113&gt;1,HLOOKUP(N113*10,$Q$102:$BA$104,2),""),"")</f>
        <v/>
      </c>
      <c r="O115" s="48" t="str">
        <f t="shared" ref="O115" si="42">IFERROR(IF(O113&gt;0,HLOOKUP(O113*100,$Q$102:$BA$104,2),""),"")</f>
        <v/>
      </c>
      <c r="Q115" s="48" t="str">
        <f>""</f>
        <v/>
      </c>
      <c r="R115" s="48" t="str">
        <f t="shared" ref="R115" si="43">IF(SUM(D113:F113)=0,"",CONCATENATE(F115,E115,D115))</f>
        <v/>
      </c>
      <c r="U115" s="48" t="str">
        <f t="shared" ref="U115" si="44">IF(SUM(G113:I113)=0,"",CONCATENATE(I115,H115,G115,IF(H113&lt;&gt;1,IF(G113=1,$G$102,IF(AND(G113&lt;5,G113&lt;&gt;0),$H$102,$I$102)),$I$102)))</f>
        <v/>
      </c>
      <c r="X115" s="48" t="str">
        <f t="shared" ref="X115" si="45">IF(SUM(J113:L113)=0,"",CONCATENATE(L115,K115,J115,IF(K113&lt;&gt;1,IF(J113=1,$J$102,IF(AND(J113&lt;5,J113&lt;&gt;0),$K$102,$L$102)),$L$102)))</f>
        <v/>
      </c>
      <c r="AA115" s="48" t="str">
        <f t="shared" ref="AA115" si="46">IF(SUM(M113:O113)=0,"",CONCATENATE(O115,N115,M115,IF(N113&lt;&gt;1,IF(M113=1,$M$102,IF(AND(M113&lt;5,M113&lt;&gt;0),$N$102,$O$102)),$O$102)))</f>
        <v/>
      </c>
    </row>
    <row r="117" spans="1:53" x14ac:dyDescent="0.35">
      <c r="A117" s="52">
        <f t="shared" ref="A117" si="47">INDEX($B$2:$B$101,(ROW()-$A$106)/$B$106)</f>
        <v>0</v>
      </c>
      <c r="B117" s="52">
        <f t="shared" ref="B117" si="48">ABS(ROUND(N(A117),2))</f>
        <v>0</v>
      </c>
      <c r="C117" s="53">
        <f t="shared" ref="C117" si="49">INT(B117)</f>
        <v>0</v>
      </c>
      <c r="D117" s="48" t="str">
        <f t="shared" ref="D117" si="50">", "&amp;B118&amp;"/100"</f>
        <v>, 00/100</v>
      </c>
      <c r="E117" s="48" t="str">
        <f t="shared" ref="E117" si="51">TRIM(CONCATENATE(C118," (",A119,D117,") ",C119))</f>
        <v>0 (Ноль, 00/100) руб.</v>
      </c>
      <c r="F117" s="48" t="str">
        <f t="shared" ref="F117" si="52">TRIM(CONCATENATE(C118," (",A119,") ",C119))</f>
        <v>0 (Ноль) руб.</v>
      </c>
      <c r="AB117" s="48">
        <f t="shared" ref="AB117:AD117" si="53">INDEX(K$2:K$101,(ROW()-$A$106)/$B$106)</f>
        <v>0</v>
      </c>
      <c r="AC117" s="48">
        <f t="shared" si="53"/>
        <v>0</v>
      </c>
      <c r="AD117" s="48">
        <f t="shared" si="53"/>
        <v>0</v>
      </c>
    </row>
    <row r="118" spans="1:53" x14ac:dyDescent="0.35">
      <c r="A118" s="48" t="str">
        <f t="shared" ref="A118" si="54">IF(C118="0",$F$102,CONCATENATE(AA120,X120,U120,R120))</f>
        <v>ноль</v>
      </c>
      <c r="B118" s="52" t="str">
        <f t="shared" ref="B118" si="55">TEXT(100*(B117-C117),"00")</f>
        <v>00</v>
      </c>
      <c r="C118" s="48" t="str">
        <f t="shared" ref="C118" si="56">TEXT(C117,"# ##0")</f>
        <v>0</v>
      </c>
      <c r="D118" s="48">
        <f>IFERROR(--MID($C117,LEN($C117)-COLUMNS($C$107:C$107)+1,1),"")</f>
        <v>0</v>
      </c>
      <c r="E118" s="48" t="str">
        <f>IFERROR(--MID($C117,LEN($C117)-COLUMNS($C$107:D$107)+1,1),"")</f>
        <v/>
      </c>
      <c r="F118" s="48" t="str">
        <f>IFERROR(--MID($C117,LEN($C117)-COLUMNS($C$107:E$107)+1,1),"")</f>
        <v/>
      </c>
      <c r="G118" s="48" t="str">
        <f>IFERROR(--MID($C117,LEN($C117)-COLUMNS($C$107:F$107)+1,1),"")</f>
        <v/>
      </c>
      <c r="H118" s="48" t="str">
        <f>IFERROR(--MID($C117,LEN($C117)-COLUMNS($C$107:G$107)+1,1),"")</f>
        <v/>
      </c>
      <c r="I118" s="48" t="str">
        <f>IFERROR(--MID($C117,LEN($C117)-COLUMNS($C$107:H$107)+1,1),"")</f>
        <v/>
      </c>
      <c r="J118" s="48" t="str">
        <f>IFERROR(--MID($C117,LEN($C117)-COLUMNS($C$107:I$107)+1,1),"")</f>
        <v/>
      </c>
      <c r="K118" s="48" t="str">
        <f>IFERROR(--MID($C117,LEN($C117)-COLUMNS($C$107:J$107)+1,1),"")</f>
        <v/>
      </c>
      <c r="L118" s="48" t="str">
        <f>IFERROR(--MID($C117,LEN($C117)-COLUMNS($C$107:K$107)+1,1),"")</f>
        <v/>
      </c>
      <c r="M118" s="48" t="str">
        <f>IFERROR(--MID($C117,LEN($C117)-COLUMNS($C$107:L$107)+1,1),"")</f>
        <v/>
      </c>
      <c r="N118" s="48" t="str">
        <f>IFERROR(--MID($C117,LEN($C117)-COLUMNS($C$107:M$107)+1,1),"")</f>
        <v/>
      </c>
      <c r="O118" s="48" t="str">
        <f>IFERROR(--MID($C117,LEN($C117)-COLUMNS($C$107:N$107)+1,1),"")</f>
        <v/>
      </c>
      <c r="AB118" s="48">
        <f t="shared" ref="AB118" si="57">IF(E118&lt;&gt;1,IF(D118=1,AB117,IF(AND(D118&lt;5,D118&lt;&gt;0),AC117,AD117)),AD117)</f>
        <v>0</v>
      </c>
      <c r="AS118" s="51"/>
      <c r="AT118" s="51"/>
      <c r="AU118" s="51"/>
      <c r="AV118" s="51"/>
      <c r="AW118" s="51"/>
      <c r="AX118" s="51"/>
      <c r="AY118" s="51"/>
      <c r="AZ118" s="51"/>
      <c r="BA118" s="51"/>
    </row>
    <row r="119" spans="1:53" x14ac:dyDescent="0.35">
      <c r="A119" s="48" t="str">
        <f t="shared" ref="A119" si="58">TRIM(CONCATENATE(UPPER(MID(A118,1,1)),MID(A118,2,200)))</f>
        <v>Ноль</v>
      </c>
      <c r="C119" s="48" t="str">
        <f t="shared" ref="C119" si="59">IF(ISBLANK(INDEX($I$2:$I$101,(ROW()-$A$106)/$B$106)),IF(AB118=0,$D$102,AB118&amp;" "),INDEX($I$2:$I$101,(ROW()-$A$106)/$B$106)&amp;" ")</f>
        <v xml:space="preserve"> руб. </v>
      </c>
      <c r="D119" s="48">
        <f t="shared" ref="D119" si="60">IFERROR(--CONCATENATE(IF(E118&lt;2,E118,),D118),"")</f>
        <v>0</v>
      </c>
      <c r="G119" s="48" t="str">
        <f t="shared" ref="G119" si="61">IFERROR(--CONCATENATE(IF(H118&lt;2,H118,),G118),"")</f>
        <v/>
      </c>
      <c r="J119" s="48" t="str">
        <f t="shared" ref="J119" si="62">IFERROR(--CONCATENATE(IF(K118&lt;2,K118,),J118),"")</f>
        <v/>
      </c>
      <c r="M119" s="48" t="str">
        <f t="shared" ref="M119" si="63">IFERROR(--CONCATENATE(IF(N118&lt;2,N118,),M118),"")</f>
        <v/>
      </c>
    </row>
    <row r="120" spans="1:53" x14ac:dyDescent="0.35">
      <c r="A120" s="48" t="str">
        <f t="shared" ref="A120" si="64">TRIM(CONCATENATE(C118," (",A119,") ",C119,B118,C120))</f>
        <v>0 (Ноль) руб. 00 коп.</v>
      </c>
      <c r="B120" s="48" t="str">
        <f t="shared" ref="B120" si="65">TRIM(CONCATENATE(A119,C119,B118,C120))</f>
        <v>Ноль руб. 00 коп.</v>
      </c>
      <c r="C120" s="48" t="str">
        <f t="shared" ref="C120" si="66">IF(ISBLANK(INDEX($J$2:$J$101,(ROW()-$A$106)/$B$106)),$E$102," "&amp;INDEX($J$2:$J$101,(ROW()-$A$106)/$B$106))</f>
        <v xml:space="preserve">  коп. </v>
      </c>
      <c r="D120" s="48" t="str">
        <f t="shared" ref="D120" si="67">IFERROR(HLOOKUP(D119,$Q$102:$BA$104,2),"")</f>
        <v/>
      </c>
      <c r="E120" s="48" t="str">
        <f t="shared" ref="E120" si="68">IFERROR(IF(E118&gt;1,HLOOKUP(E118*10,$Q$102:$BA$104,2),""),"")</f>
        <v/>
      </c>
      <c r="F120" s="48" t="str">
        <f t="shared" ref="F120" si="69">IFERROR(IF(F118&gt;0,HLOOKUP(F118*100,$Q$102:$BA$104,2),""),"")</f>
        <v/>
      </c>
      <c r="G120" s="48" t="str">
        <f t="shared" ref="G120" si="70">IFERROR(HLOOKUP(G119,$Q$102:$BA$104,3),"")</f>
        <v/>
      </c>
      <c r="H120" s="48" t="str">
        <f t="shared" ref="H120" si="71">IFERROR(IF(H118&gt;1,HLOOKUP(H118*10,$Q$102:$BA$104,2),""),"")</f>
        <v/>
      </c>
      <c r="I120" s="48" t="str">
        <f t="shared" ref="I120" si="72">IFERROR(IF(I118&gt;0,HLOOKUP(I118*100,$Q$102:$BA$104,2),""),"")</f>
        <v/>
      </c>
      <c r="J120" s="48" t="str">
        <f t="shared" ref="J120" si="73">IFERROR(HLOOKUP(J119,$Q$102:$BA$104,2),"")</f>
        <v/>
      </c>
      <c r="K120" s="48" t="str">
        <f t="shared" ref="K120" si="74">IFERROR(IF(K118&gt;1,HLOOKUP(K118*10,$Q$102:$BA$104,2),""),"")</f>
        <v/>
      </c>
      <c r="L120" s="48" t="str">
        <f t="shared" ref="L120" si="75">IFERROR(IF(L118&gt;0,HLOOKUP(L118*100,$Q$102:$BA$104,2),""),"")</f>
        <v/>
      </c>
      <c r="M120" s="48" t="str">
        <f t="shared" ref="M120" si="76">IFERROR(HLOOKUP(M119,$Q$102:$BA$104,2),"")</f>
        <v/>
      </c>
      <c r="N120" s="48" t="str">
        <f t="shared" ref="N120" si="77">IFERROR(IF(N118&gt;1,HLOOKUP(N118*10,$Q$102:$BA$104,2),""),"")</f>
        <v/>
      </c>
      <c r="O120" s="48" t="str">
        <f t="shared" ref="O120" si="78">IFERROR(IF(O118&gt;0,HLOOKUP(O118*100,$Q$102:$BA$104,2),""),"")</f>
        <v/>
      </c>
      <c r="Q120" s="48" t="str">
        <f>""</f>
        <v/>
      </c>
      <c r="R120" s="48" t="str">
        <f t="shared" ref="R120" si="79">IF(SUM(D118:F118)=0,"",CONCATENATE(F120,E120,D120))</f>
        <v/>
      </c>
      <c r="U120" s="48" t="str">
        <f t="shared" ref="U120" si="80">IF(SUM(G118:I118)=0,"",CONCATENATE(I120,H120,G120,IF(H118&lt;&gt;1,IF(G118=1,$G$102,IF(AND(G118&lt;5,G118&lt;&gt;0),$H$102,$I$102)),$I$102)))</f>
        <v/>
      </c>
      <c r="X120" s="48" t="str">
        <f t="shared" ref="X120" si="81">IF(SUM(J118:L118)=0,"",CONCATENATE(L120,K120,J120,IF(K118&lt;&gt;1,IF(J118=1,$J$102,IF(AND(J118&lt;5,J118&lt;&gt;0),$K$102,$L$102)),$L$102)))</f>
        <v/>
      </c>
      <c r="AA120" s="48" t="str">
        <f t="shared" ref="AA120" si="82">IF(SUM(M118:O118)=0,"",CONCATENATE(O120,N120,M120,IF(N118&lt;&gt;1,IF(M118=1,$M$102,IF(AND(M118&lt;5,M118&lt;&gt;0),$N$102,$O$102)),$O$102)))</f>
        <v/>
      </c>
    </row>
    <row r="122" spans="1:53" x14ac:dyDescent="0.35">
      <c r="A122" s="52">
        <f t="shared" ref="A122" si="83">INDEX($B$2:$B$101,(ROW()-$A$106)/$B$106)</f>
        <v>0</v>
      </c>
      <c r="B122" s="52">
        <f t="shared" ref="B122" si="84">ABS(ROUND(N(A122),2))</f>
        <v>0</v>
      </c>
      <c r="C122" s="53">
        <f t="shared" ref="C122" si="85">INT(B122)</f>
        <v>0</v>
      </c>
      <c r="D122" s="48" t="str">
        <f t="shared" ref="D122" si="86">", "&amp;B123&amp;"/100"</f>
        <v>, 00/100</v>
      </c>
      <c r="E122" s="48" t="str">
        <f t="shared" ref="E122" si="87">TRIM(CONCATENATE(C123," (",A124,D122,") ",C124))</f>
        <v>0 (Ноль, 00/100) руб.</v>
      </c>
      <c r="F122" s="48" t="str">
        <f t="shared" ref="F122" si="88">TRIM(CONCATENATE(C123," (",A124,") ",C124))</f>
        <v>0 (Ноль) руб.</v>
      </c>
      <c r="AB122" s="48">
        <f t="shared" ref="AB122:AD122" si="89">INDEX(K$2:K$101,(ROW()-$A$106)/$B$106)</f>
        <v>0</v>
      </c>
      <c r="AC122" s="48">
        <f t="shared" si="89"/>
        <v>0</v>
      </c>
      <c r="AD122" s="48">
        <f t="shared" si="89"/>
        <v>0</v>
      </c>
    </row>
    <row r="123" spans="1:53" x14ac:dyDescent="0.35">
      <c r="A123" s="48" t="str">
        <f t="shared" ref="A123" si="90">IF(C123="0",$F$102,CONCATENATE(AA125,X125,U125,R125))</f>
        <v>ноль</v>
      </c>
      <c r="B123" s="52" t="str">
        <f t="shared" ref="B123" si="91">TEXT(100*(B122-C122),"00")</f>
        <v>00</v>
      </c>
      <c r="C123" s="48" t="str">
        <f t="shared" ref="C123" si="92">TEXT(C122,"# ##0")</f>
        <v>0</v>
      </c>
      <c r="D123" s="48">
        <f>IFERROR(--MID($C122,LEN($C122)-COLUMNS($C$107:C$107)+1,1),"")</f>
        <v>0</v>
      </c>
      <c r="E123" s="48" t="str">
        <f>IFERROR(--MID($C122,LEN($C122)-COLUMNS($C$107:D$107)+1,1),"")</f>
        <v/>
      </c>
      <c r="F123" s="48" t="str">
        <f>IFERROR(--MID($C122,LEN($C122)-COLUMNS($C$107:E$107)+1,1),"")</f>
        <v/>
      </c>
      <c r="G123" s="48" t="str">
        <f>IFERROR(--MID($C122,LEN($C122)-COLUMNS($C$107:F$107)+1,1),"")</f>
        <v/>
      </c>
      <c r="H123" s="48" t="str">
        <f>IFERROR(--MID($C122,LEN($C122)-COLUMNS($C$107:G$107)+1,1),"")</f>
        <v/>
      </c>
      <c r="I123" s="48" t="str">
        <f>IFERROR(--MID($C122,LEN($C122)-COLUMNS($C$107:H$107)+1,1),"")</f>
        <v/>
      </c>
      <c r="J123" s="48" t="str">
        <f>IFERROR(--MID($C122,LEN($C122)-COLUMNS($C$107:I$107)+1,1),"")</f>
        <v/>
      </c>
      <c r="K123" s="48" t="str">
        <f>IFERROR(--MID($C122,LEN($C122)-COLUMNS($C$107:J$107)+1,1),"")</f>
        <v/>
      </c>
      <c r="L123" s="48" t="str">
        <f>IFERROR(--MID($C122,LEN($C122)-COLUMNS($C$107:K$107)+1,1),"")</f>
        <v/>
      </c>
      <c r="M123" s="48" t="str">
        <f>IFERROR(--MID($C122,LEN($C122)-COLUMNS($C$107:L$107)+1,1),"")</f>
        <v/>
      </c>
      <c r="N123" s="48" t="str">
        <f>IFERROR(--MID($C122,LEN($C122)-COLUMNS($C$107:M$107)+1,1),"")</f>
        <v/>
      </c>
      <c r="O123" s="48" t="str">
        <f>IFERROR(--MID($C122,LEN($C122)-COLUMNS($C$107:N$107)+1,1),"")</f>
        <v/>
      </c>
      <c r="AB123" s="48">
        <f t="shared" ref="AB123" si="93">IF(E123&lt;&gt;1,IF(D123=1,AB122,IF(AND(D123&lt;5,D123&lt;&gt;0),AC122,AD122)),AD122)</f>
        <v>0</v>
      </c>
      <c r="AS123" s="51"/>
      <c r="AT123" s="51"/>
      <c r="AU123" s="51"/>
      <c r="AV123" s="51"/>
      <c r="AW123" s="51"/>
      <c r="AX123" s="51"/>
      <c r="AY123" s="51"/>
      <c r="AZ123" s="51"/>
      <c r="BA123" s="51"/>
    </row>
    <row r="124" spans="1:53" x14ac:dyDescent="0.35">
      <c r="A124" s="48" t="str">
        <f t="shared" ref="A124" si="94">TRIM(CONCATENATE(UPPER(MID(A123,1,1)),MID(A123,2,200)))</f>
        <v>Ноль</v>
      </c>
      <c r="C124" s="48" t="str">
        <f t="shared" ref="C124" si="95">IF(ISBLANK(INDEX($I$2:$I$101,(ROW()-$A$106)/$B$106)),IF(AB123=0,$D$102,AB123&amp;" "),INDEX($I$2:$I$101,(ROW()-$A$106)/$B$106)&amp;" ")</f>
        <v xml:space="preserve"> руб. </v>
      </c>
      <c r="D124" s="48">
        <f t="shared" ref="D124" si="96">IFERROR(--CONCATENATE(IF(E123&lt;2,E123,),D123),"")</f>
        <v>0</v>
      </c>
      <c r="G124" s="48" t="str">
        <f t="shared" ref="G124" si="97">IFERROR(--CONCATENATE(IF(H123&lt;2,H123,),G123),"")</f>
        <v/>
      </c>
      <c r="J124" s="48" t="str">
        <f t="shared" ref="J124" si="98">IFERROR(--CONCATENATE(IF(K123&lt;2,K123,),J123),"")</f>
        <v/>
      </c>
      <c r="M124" s="48" t="str">
        <f t="shared" ref="M124" si="99">IFERROR(--CONCATENATE(IF(N123&lt;2,N123,),M123),"")</f>
        <v/>
      </c>
    </row>
    <row r="125" spans="1:53" x14ac:dyDescent="0.35">
      <c r="A125" s="48" t="str">
        <f t="shared" ref="A125" si="100">TRIM(CONCATENATE(C123," (",A124,") ",C124,B123,C125))</f>
        <v>0 (Ноль) руб. 00 коп.</v>
      </c>
      <c r="B125" s="48" t="str">
        <f t="shared" ref="B125" si="101">TRIM(CONCATENATE(A124,C124,B123,C125))</f>
        <v>Ноль руб. 00 коп.</v>
      </c>
      <c r="C125" s="48" t="str">
        <f t="shared" ref="C125" si="102">IF(ISBLANK(INDEX($J$2:$J$101,(ROW()-$A$106)/$B$106)),$E$102," "&amp;INDEX($J$2:$J$101,(ROW()-$A$106)/$B$106))</f>
        <v xml:space="preserve">  коп. </v>
      </c>
      <c r="D125" s="48" t="str">
        <f t="shared" ref="D125" si="103">IFERROR(HLOOKUP(D124,$Q$102:$BA$104,2),"")</f>
        <v/>
      </c>
      <c r="E125" s="48" t="str">
        <f t="shared" ref="E125" si="104">IFERROR(IF(E123&gt;1,HLOOKUP(E123*10,$Q$102:$BA$104,2),""),"")</f>
        <v/>
      </c>
      <c r="F125" s="48" t="str">
        <f t="shared" ref="F125" si="105">IFERROR(IF(F123&gt;0,HLOOKUP(F123*100,$Q$102:$BA$104,2),""),"")</f>
        <v/>
      </c>
      <c r="G125" s="48" t="str">
        <f t="shared" ref="G125" si="106">IFERROR(HLOOKUP(G124,$Q$102:$BA$104,3),"")</f>
        <v/>
      </c>
      <c r="H125" s="48" t="str">
        <f t="shared" ref="H125" si="107">IFERROR(IF(H123&gt;1,HLOOKUP(H123*10,$Q$102:$BA$104,2),""),"")</f>
        <v/>
      </c>
      <c r="I125" s="48" t="str">
        <f t="shared" ref="I125" si="108">IFERROR(IF(I123&gt;0,HLOOKUP(I123*100,$Q$102:$BA$104,2),""),"")</f>
        <v/>
      </c>
      <c r="J125" s="48" t="str">
        <f t="shared" ref="J125" si="109">IFERROR(HLOOKUP(J124,$Q$102:$BA$104,2),"")</f>
        <v/>
      </c>
      <c r="K125" s="48" t="str">
        <f t="shared" ref="K125" si="110">IFERROR(IF(K123&gt;1,HLOOKUP(K123*10,$Q$102:$BA$104,2),""),"")</f>
        <v/>
      </c>
      <c r="L125" s="48" t="str">
        <f t="shared" ref="L125" si="111">IFERROR(IF(L123&gt;0,HLOOKUP(L123*100,$Q$102:$BA$104,2),""),"")</f>
        <v/>
      </c>
      <c r="M125" s="48" t="str">
        <f t="shared" ref="M125" si="112">IFERROR(HLOOKUP(M124,$Q$102:$BA$104,2),"")</f>
        <v/>
      </c>
      <c r="N125" s="48" t="str">
        <f t="shared" ref="N125" si="113">IFERROR(IF(N123&gt;1,HLOOKUP(N123*10,$Q$102:$BA$104,2),""),"")</f>
        <v/>
      </c>
      <c r="O125" s="48" t="str">
        <f t="shared" ref="O125" si="114">IFERROR(IF(O123&gt;0,HLOOKUP(O123*100,$Q$102:$BA$104,2),""),"")</f>
        <v/>
      </c>
      <c r="Q125" s="48" t="str">
        <f>""</f>
        <v/>
      </c>
      <c r="R125" s="48" t="str">
        <f t="shared" ref="R125" si="115">IF(SUM(D123:F123)=0,"",CONCATENATE(F125,E125,D125))</f>
        <v/>
      </c>
      <c r="U125" s="48" t="str">
        <f t="shared" ref="U125" si="116">IF(SUM(G123:I123)=0,"",CONCATENATE(I125,H125,G125,IF(H123&lt;&gt;1,IF(G123=1,$G$102,IF(AND(G123&lt;5,G123&lt;&gt;0),$H$102,$I$102)),$I$102)))</f>
        <v/>
      </c>
      <c r="X125" s="48" t="str">
        <f t="shared" ref="X125" si="117">IF(SUM(J123:L123)=0,"",CONCATENATE(L125,K125,J125,IF(K123&lt;&gt;1,IF(J123=1,$J$102,IF(AND(J123&lt;5,J123&lt;&gt;0),$K$102,$L$102)),$L$102)))</f>
        <v/>
      </c>
      <c r="AA125" s="48" t="str">
        <f t="shared" ref="AA125" si="118">IF(SUM(M123:O123)=0,"",CONCATENATE(O125,N125,M125,IF(N123&lt;&gt;1,IF(M123=1,$M$102,IF(AND(M123&lt;5,M123&lt;&gt;0),$N$102,$O$102)),$O$102)))</f>
        <v/>
      </c>
    </row>
    <row r="127" spans="1:53" x14ac:dyDescent="0.35">
      <c r="A127" s="52">
        <f t="shared" ref="A127" si="119">INDEX($B$2:$B$101,(ROW()-$A$106)/$B$106)</f>
        <v>0</v>
      </c>
      <c r="B127" s="52">
        <f t="shared" ref="B127" si="120">ABS(ROUND(N(A127),2))</f>
        <v>0</v>
      </c>
      <c r="C127" s="53">
        <f t="shared" ref="C127" si="121">INT(B127)</f>
        <v>0</v>
      </c>
      <c r="D127" s="48" t="str">
        <f t="shared" ref="D127" si="122">", "&amp;B128&amp;"/100"</f>
        <v>, 00/100</v>
      </c>
      <c r="E127" s="48" t="str">
        <f t="shared" ref="E127" si="123">TRIM(CONCATENATE(C128," (",A129,D127,") ",C129))</f>
        <v>0 (Ноль, 00/100) руб.</v>
      </c>
      <c r="F127" s="48" t="str">
        <f t="shared" ref="F127" si="124">TRIM(CONCATENATE(C128," (",A129,") ",C129))</f>
        <v>0 (Ноль) руб.</v>
      </c>
      <c r="AB127" s="48">
        <f t="shared" ref="AB127:AD127" si="125">INDEX(K$2:K$101,(ROW()-$A$106)/$B$106)</f>
        <v>0</v>
      </c>
      <c r="AC127" s="48">
        <f t="shared" si="125"/>
        <v>0</v>
      </c>
      <c r="AD127" s="48">
        <f t="shared" si="125"/>
        <v>0</v>
      </c>
    </row>
    <row r="128" spans="1:53" x14ac:dyDescent="0.35">
      <c r="A128" s="48" t="str">
        <f t="shared" ref="A128" si="126">IF(C128="0",$F$102,CONCATENATE(AA130,X130,U130,R130))</f>
        <v>ноль</v>
      </c>
      <c r="B128" s="52" t="str">
        <f t="shared" ref="B128" si="127">TEXT(100*(B127-C127),"00")</f>
        <v>00</v>
      </c>
      <c r="C128" s="48" t="str">
        <f t="shared" ref="C128" si="128">TEXT(C127,"# ##0")</f>
        <v>0</v>
      </c>
      <c r="D128" s="48">
        <f>IFERROR(--MID($C127,LEN($C127)-COLUMNS($C$107:C$107)+1,1),"")</f>
        <v>0</v>
      </c>
      <c r="E128" s="48" t="str">
        <f>IFERROR(--MID($C127,LEN($C127)-COLUMNS($C$107:D$107)+1,1),"")</f>
        <v/>
      </c>
      <c r="F128" s="48" t="str">
        <f>IFERROR(--MID($C127,LEN($C127)-COLUMNS($C$107:E$107)+1,1),"")</f>
        <v/>
      </c>
      <c r="G128" s="48" t="str">
        <f>IFERROR(--MID($C127,LEN($C127)-COLUMNS($C$107:F$107)+1,1),"")</f>
        <v/>
      </c>
      <c r="H128" s="48" t="str">
        <f>IFERROR(--MID($C127,LEN($C127)-COLUMNS($C$107:G$107)+1,1),"")</f>
        <v/>
      </c>
      <c r="I128" s="48" t="str">
        <f>IFERROR(--MID($C127,LEN($C127)-COLUMNS($C$107:H$107)+1,1),"")</f>
        <v/>
      </c>
      <c r="J128" s="48" t="str">
        <f>IFERROR(--MID($C127,LEN($C127)-COLUMNS($C$107:I$107)+1,1),"")</f>
        <v/>
      </c>
      <c r="K128" s="48" t="str">
        <f>IFERROR(--MID($C127,LEN($C127)-COLUMNS($C$107:J$107)+1,1),"")</f>
        <v/>
      </c>
      <c r="L128" s="48" t="str">
        <f>IFERROR(--MID($C127,LEN($C127)-COLUMNS($C$107:K$107)+1,1),"")</f>
        <v/>
      </c>
      <c r="M128" s="48" t="str">
        <f>IFERROR(--MID($C127,LEN($C127)-COLUMNS($C$107:L$107)+1,1),"")</f>
        <v/>
      </c>
      <c r="N128" s="48" t="str">
        <f>IFERROR(--MID($C127,LEN($C127)-COLUMNS($C$107:M$107)+1,1),"")</f>
        <v/>
      </c>
      <c r="O128" s="48" t="str">
        <f>IFERROR(--MID($C127,LEN($C127)-COLUMNS($C$107:N$107)+1,1),"")</f>
        <v/>
      </c>
      <c r="AB128" s="48">
        <f t="shared" ref="AB128" si="129">IF(E128&lt;&gt;1,IF(D128=1,AB127,IF(AND(D128&lt;5,D128&lt;&gt;0),AC127,AD127)),AD127)</f>
        <v>0</v>
      </c>
      <c r="AS128" s="51"/>
      <c r="AT128" s="51"/>
      <c r="AU128" s="51"/>
      <c r="AV128" s="51"/>
      <c r="AW128" s="51"/>
      <c r="AX128" s="51"/>
      <c r="AY128" s="51"/>
      <c r="AZ128" s="51"/>
      <c r="BA128" s="51"/>
    </row>
    <row r="129" spans="1:53" x14ac:dyDescent="0.35">
      <c r="A129" s="48" t="str">
        <f t="shared" ref="A129" si="130">TRIM(CONCATENATE(UPPER(MID(A128,1,1)),MID(A128,2,200)))</f>
        <v>Ноль</v>
      </c>
      <c r="C129" s="48" t="str">
        <f t="shared" ref="C129" si="131">IF(ISBLANK(INDEX($I$2:$I$101,(ROW()-$A$106)/$B$106)),IF(AB128=0,$D$102,AB128&amp;" "),INDEX($I$2:$I$101,(ROW()-$A$106)/$B$106)&amp;" ")</f>
        <v xml:space="preserve"> руб. </v>
      </c>
      <c r="D129" s="48">
        <f t="shared" ref="D129" si="132">IFERROR(--CONCATENATE(IF(E128&lt;2,E128,),D128),"")</f>
        <v>0</v>
      </c>
      <c r="G129" s="48" t="str">
        <f t="shared" ref="G129" si="133">IFERROR(--CONCATENATE(IF(H128&lt;2,H128,),G128),"")</f>
        <v/>
      </c>
      <c r="J129" s="48" t="str">
        <f t="shared" ref="J129" si="134">IFERROR(--CONCATENATE(IF(K128&lt;2,K128,),J128),"")</f>
        <v/>
      </c>
      <c r="M129" s="48" t="str">
        <f t="shared" ref="M129" si="135">IFERROR(--CONCATENATE(IF(N128&lt;2,N128,),M128),"")</f>
        <v/>
      </c>
    </row>
    <row r="130" spans="1:53" x14ac:dyDescent="0.35">
      <c r="A130" s="48" t="str">
        <f t="shared" ref="A130" si="136">TRIM(CONCATENATE(C128," (",A129,") ",C129,B128,C130))</f>
        <v>0 (Ноль) руб. 00 коп.</v>
      </c>
      <c r="B130" s="48" t="str">
        <f t="shared" ref="B130" si="137">TRIM(CONCATENATE(A129,C129,B128,C130))</f>
        <v>Ноль руб. 00 коп.</v>
      </c>
      <c r="C130" s="48" t="str">
        <f t="shared" ref="C130" si="138">IF(ISBLANK(INDEX($J$2:$J$101,(ROW()-$A$106)/$B$106)),$E$102," "&amp;INDEX($J$2:$J$101,(ROW()-$A$106)/$B$106))</f>
        <v xml:space="preserve">  коп. </v>
      </c>
      <c r="D130" s="48" t="str">
        <f t="shared" ref="D130" si="139">IFERROR(HLOOKUP(D129,$Q$102:$BA$104,2),"")</f>
        <v/>
      </c>
      <c r="E130" s="48" t="str">
        <f t="shared" ref="E130" si="140">IFERROR(IF(E128&gt;1,HLOOKUP(E128*10,$Q$102:$BA$104,2),""),"")</f>
        <v/>
      </c>
      <c r="F130" s="48" t="str">
        <f t="shared" ref="F130" si="141">IFERROR(IF(F128&gt;0,HLOOKUP(F128*100,$Q$102:$BA$104,2),""),"")</f>
        <v/>
      </c>
      <c r="G130" s="48" t="str">
        <f t="shared" ref="G130" si="142">IFERROR(HLOOKUP(G129,$Q$102:$BA$104,3),"")</f>
        <v/>
      </c>
      <c r="H130" s="48" t="str">
        <f t="shared" ref="H130" si="143">IFERROR(IF(H128&gt;1,HLOOKUP(H128*10,$Q$102:$BA$104,2),""),"")</f>
        <v/>
      </c>
      <c r="I130" s="48" t="str">
        <f t="shared" ref="I130" si="144">IFERROR(IF(I128&gt;0,HLOOKUP(I128*100,$Q$102:$BA$104,2),""),"")</f>
        <v/>
      </c>
      <c r="J130" s="48" t="str">
        <f t="shared" ref="J130" si="145">IFERROR(HLOOKUP(J129,$Q$102:$BA$104,2),"")</f>
        <v/>
      </c>
      <c r="K130" s="48" t="str">
        <f t="shared" ref="K130" si="146">IFERROR(IF(K128&gt;1,HLOOKUP(K128*10,$Q$102:$BA$104,2),""),"")</f>
        <v/>
      </c>
      <c r="L130" s="48" t="str">
        <f t="shared" ref="L130" si="147">IFERROR(IF(L128&gt;0,HLOOKUP(L128*100,$Q$102:$BA$104,2),""),"")</f>
        <v/>
      </c>
      <c r="M130" s="48" t="str">
        <f t="shared" ref="M130" si="148">IFERROR(HLOOKUP(M129,$Q$102:$BA$104,2),"")</f>
        <v/>
      </c>
      <c r="N130" s="48" t="str">
        <f t="shared" ref="N130" si="149">IFERROR(IF(N128&gt;1,HLOOKUP(N128*10,$Q$102:$BA$104,2),""),"")</f>
        <v/>
      </c>
      <c r="O130" s="48" t="str">
        <f t="shared" ref="O130" si="150">IFERROR(IF(O128&gt;0,HLOOKUP(O128*100,$Q$102:$BA$104,2),""),"")</f>
        <v/>
      </c>
      <c r="Q130" s="48" t="str">
        <f>""</f>
        <v/>
      </c>
      <c r="R130" s="48" t="str">
        <f t="shared" ref="R130" si="151">IF(SUM(D128:F128)=0,"",CONCATENATE(F130,E130,D130))</f>
        <v/>
      </c>
      <c r="U130" s="48" t="str">
        <f t="shared" ref="U130" si="152">IF(SUM(G128:I128)=0,"",CONCATENATE(I130,H130,G130,IF(H128&lt;&gt;1,IF(G128=1,$G$102,IF(AND(G128&lt;5,G128&lt;&gt;0),$H$102,$I$102)),$I$102)))</f>
        <v/>
      </c>
      <c r="X130" s="48" t="str">
        <f t="shared" ref="X130" si="153">IF(SUM(J128:L128)=0,"",CONCATENATE(L130,K130,J130,IF(K128&lt;&gt;1,IF(J128=1,$J$102,IF(AND(J128&lt;5,J128&lt;&gt;0),$K$102,$L$102)),$L$102)))</f>
        <v/>
      </c>
      <c r="AA130" s="48" t="str">
        <f t="shared" ref="AA130" si="154">IF(SUM(M128:O128)=0,"",CONCATENATE(O130,N130,M130,IF(N128&lt;&gt;1,IF(M128=1,$M$102,IF(AND(M128&lt;5,M128&lt;&gt;0),$N$102,$O$102)),$O$102)))</f>
        <v/>
      </c>
    </row>
    <row r="132" spans="1:53" x14ac:dyDescent="0.35">
      <c r="A132" s="52">
        <f t="shared" ref="A132" si="155">INDEX($B$2:$B$101,(ROW()-$A$106)/$B$106)</f>
        <v>0</v>
      </c>
      <c r="B132" s="52">
        <f t="shared" ref="B132" si="156">ABS(ROUND(N(A132),2))</f>
        <v>0</v>
      </c>
      <c r="C132" s="53">
        <f t="shared" ref="C132" si="157">INT(B132)</f>
        <v>0</v>
      </c>
      <c r="D132" s="48" t="str">
        <f t="shared" ref="D132" si="158">", "&amp;B133&amp;"/100"</f>
        <v>, 00/100</v>
      </c>
      <c r="E132" s="48" t="str">
        <f t="shared" ref="E132" si="159">TRIM(CONCATENATE(C133," (",A134,D132,") ",C134))</f>
        <v>0 (Ноль, 00/100) руб.</v>
      </c>
      <c r="F132" s="48" t="str">
        <f t="shared" ref="F132" si="160">TRIM(CONCATENATE(C133," (",A134,") ",C134))</f>
        <v>0 (Ноль) руб.</v>
      </c>
      <c r="AB132" s="48">
        <f t="shared" ref="AB132:AD132" si="161">INDEX(K$2:K$101,(ROW()-$A$106)/$B$106)</f>
        <v>0</v>
      </c>
      <c r="AC132" s="48">
        <f t="shared" si="161"/>
        <v>0</v>
      </c>
      <c r="AD132" s="48">
        <f t="shared" si="161"/>
        <v>0</v>
      </c>
    </row>
    <row r="133" spans="1:53" x14ac:dyDescent="0.35">
      <c r="A133" s="48" t="str">
        <f t="shared" ref="A133" si="162">IF(C133="0",$F$102,CONCATENATE(AA135,X135,U135,R135))</f>
        <v>ноль</v>
      </c>
      <c r="B133" s="52" t="str">
        <f t="shared" ref="B133" si="163">TEXT(100*(B132-C132),"00")</f>
        <v>00</v>
      </c>
      <c r="C133" s="48" t="str">
        <f t="shared" ref="C133" si="164">TEXT(C132,"# ##0")</f>
        <v>0</v>
      </c>
      <c r="D133" s="48">
        <f>IFERROR(--MID($C132,LEN($C132)-COLUMNS($C$107:C$107)+1,1),"")</f>
        <v>0</v>
      </c>
      <c r="E133" s="48" t="str">
        <f>IFERROR(--MID($C132,LEN($C132)-COLUMNS($C$107:D$107)+1,1),"")</f>
        <v/>
      </c>
      <c r="F133" s="48" t="str">
        <f>IFERROR(--MID($C132,LEN($C132)-COLUMNS($C$107:E$107)+1,1),"")</f>
        <v/>
      </c>
      <c r="G133" s="48" t="str">
        <f>IFERROR(--MID($C132,LEN($C132)-COLUMNS($C$107:F$107)+1,1),"")</f>
        <v/>
      </c>
      <c r="H133" s="48" t="str">
        <f>IFERROR(--MID($C132,LEN($C132)-COLUMNS($C$107:G$107)+1,1),"")</f>
        <v/>
      </c>
      <c r="I133" s="48" t="str">
        <f>IFERROR(--MID($C132,LEN($C132)-COLUMNS($C$107:H$107)+1,1),"")</f>
        <v/>
      </c>
      <c r="J133" s="48" t="str">
        <f>IFERROR(--MID($C132,LEN($C132)-COLUMNS($C$107:I$107)+1,1),"")</f>
        <v/>
      </c>
      <c r="K133" s="48" t="str">
        <f>IFERROR(--MID($C132,LEN($C132)-COLUMNS($C$107:J$107)+1,1),"")</f>
        <v/>
      </c>
      <c r="L133" s="48" t="str">
        <f>IFERROR(--MID($C132,LEN($C132)-COLUMNS($C$107:K$107)+1,1),"")</f>
        <v/>
      </c>
      <c r="M133" s="48" t="str">
        <f>IFERROR(--MID($C132,LEN($C132)-COLUMNS($C$107:L$107)+1,1),"")</f>
        <v/>
      </c>
      <c r="N133" s="48" t="str">
        <f>IFERROR(--MID($C132,LEN($C132)-COLUMNS($C$107:M$107)+1,1),"")</f>
        <v/>
      </c>
      <c r="O133" s="48" t="str">
        <f>IFERROR(--MID($C132,LEN($C132)-COLUMNS($C$107:N$107)+1,1),"")</f>
        <v/>
      </c>
      <c r="AB133" s="48">
        <f t="shared" ref="AB133" si="165">IF(E133&lt;&gt;1,IF(D133=1,AB132,IF(AND(D133&lt;5,D133&lt;&gt;0),AC132,AD132)),AD132)</f>
        <v>0</v>
      </c>
      <c r="AS133" s="51"/>
      <c r="AT133" s="51"/>
      <c r="AU133" s="51"/>
      <c r="AV133" s="51"/>
      <c r="AW133" s="51"/>
      <c r="AX133" s="51"/>
      <c r="AY133" s="51"/>
      <c r="AZ133" s="51"/>
      <c r="BA133" s="51"/>
    </row>
    <row r="134" spans="1:53" x14ac:dyDescent="0.35">
      <c r="A134" s="48" t="str">
        <f t="shared" ref="A134" si="166">TRIM(CONCATENATE(UPPER(MID(A133,1,1)),MID(A133,2,200)))</f>
        <v>Ноль</v>
      </c>
      <c r="C134" s="48" t="str">
        <f t="shared" ref="C134" si="167">IF(ISBLANK(INDEX($I$2:$I$101,(ROW()-$A$106)/$B$106)),IF(AB133=0,$D$102,AB133&amp;" "),INDEX($I$2:$I$101,(ROW()-$A$106)/$B$106)&amp;" ")</f>
        <v xml:space="preserve"> руб. </v>
      </c>
      <c r="D134" s="48">
        <f t="shared" ref="D134" si="168">IFERROR(--CONCATENATE(IF(E133&lt;2,E133,),D133),"")</f>
        <v>0</v>
      </c>
      <c r="G134" s="48" t="str">
        <f t="shared" ref="G134" si="169">IFERROR(--CONCATENATE(IF(H133&lt;2,H133,),G133),"")</f>
        <v/>
      </c>
      <c r="J134" s="48" t="str">
        <f t="shared" ref="J134" si="170">IFERROR(--CONCATENATE(IF(K133&lt;2,K133,),J133),"")</f>
        <v/>
      </c>
      <c r="M134" s="48" t="str">
        <f t="shared" ref="M134" si="171">IFERROR(--CONCATENATE(IF(N133&lt;2,N133,),M133),"")</f>
        <v/>
      </c>
    </row>
    <row r="135" spans="1:53" x14ac:dyDescent="0.35">
      <c r="A135" s="48" t="str">
        <f t="shared" ref="A135" si="172">TRIM(CONCATENATE(C133," (",A134,") ",C134,B133,C135))</f>
        <v>0 (Ноль) руб. 00 коп.</v>
      </c>
      <c r="B135" s="48" t="str">
        <f t="shared" ref="B135" si="173">TRIM(CONCATENATE(A134,C134,B133,C135))</f>
        <v>Ноль руб. 00 коп.</v>
      </c>
      <c r="C135" s="48" t="str">
        <f t="shared" ref="C135" si="174">IF(ISBLANK(INDEX($J$2:$J$101,(ROW()-$A$106)/$B$106)),$E$102," "&amp;INDEX($J$2:$J$101,(ROW()-$A$106)/$B$106))</f>
        <v xml:space="preserve">  коп. </v>
      </c>
      <c r="D135" s="48" t="str">
        <f t="shared" ref="D135" si="175">IFERROR(HLOOKUP(D134,$Q$102:$BA$104,2),"")</f>
        <v/>
      </c>
      <c r="E135" s="48" t="str">
        <f t="shared" ref="E135" si="176">IFERROR(IF(E133&gt;1,HLOOKUP(E133*10,$Q$102:$BA$104,2),""),"")</f>
        <v/>
      </c>
      <c r="F135" s="48" t="str">
        <f t="shared" ref="F135" si="177">IFERROR(IF(F133&gt;0,HLOOKUP(F133*100,$Q$102:$BA$104,2),""),"")</f>
        <v/>
      </c>
      <c r="G135" s="48" t="str">
        <f t="shared" ref="G135" si="178">IFERROR(HLOOKUP(G134,$Q$102:$BA$104,3),"")</f>
        <v/>
      </c>
      <c r="H135" s="48" t="str">
        <f t="shared" ref="H135" si="179">IFERROR(IF(H133&gt;1,HLOOKUP(H133*10,$Q$102:$BA$104,2),""),"")</f>
        <v/>
      </c>
      <c r="I135" s="48" t="str">
        <f t="shared" ref="I135" si="180">IFERROR(IF(I133&gt;0,HLOOKUP(I133*100,$Q$102:$BA$104,2),""),"")</f>
        <v/>
      </c>
      <c r="J135" s="48" t="str">
        <f t="shared" ref="J135" si="181">IFERROR(HLOOKUP(J134,$Q$102:$BA$104,2),"")</f>
        <v/>
      </c>
      <c r="K135" s="48" t="str">
        <f t="shared" ref="K135" si="182">IFERROR(IF(K133&gt;1,HLOOKUP(K133*10,$Q$102:$BA$104,2),""),"")</f>
        <v/>
      </c>
      <c r="L135" s="48" t="str">
        <f t="shared" ref="L135" si="183">IFERROR(IF(L133&gt;0,HLOOKUP(L133*100,$Q$102:$BA$104,2),""),"")</f>
        <v/>
      </c>
      <c r="M135" s="48" t="str">
        <f t="shared" ref="M135" si="184">IFERROR(HLOOKUP(M134,$Q$102:$BA$104,2),"")</f>
        <v/>
      </c>
      <c r="N135" s="48" t="str">
        <f t="shared" ref="N135" si="185">IFERROR(IF(N133&gt;1,HLOOKUP(N133*10,$Q$102:$BA$104,2),""),"")</f>
        <v/>
      </c>
      <c r="O135" s="48" t="str">
        <f t="shared" ref="O135" si="186">IFERROR(IF(O133&gt;0,HLOOKUP(O133*100,$Q$102:$BA$104,2),""),"")</f>
        <v/>
      </c>
      <c r="Q135" s="48" t="str">
        <f>""</f>
        <v/>
      </c>
      <c r="R135" s="48" t="str">
        <f t="shared" ref="R135" si="187">IF(SUM(D133:F133)=0,"",CONCATENATE(F135,E135,D135))</f>
        <v/>
      </c>
      <c r="U135" s="48" t="str">
        <f t="shared" ref="U135" si="188">IF(SUM(G133:I133)=0,"",CONCATENATE(I135,H135,G135,IF(H133&lt;&gt;1,IF(G133=1,$G$102,IF(AND(G133&lt;5,G133&lt;&gt;0),$H$102,$I$102)),$I$102)))</f>
        <v/>
      </c>
      <c r="X135" s="48" t="str">
        <f t="shared" ref="X135" si="189">IF(SUM(J133:L133)=0,"",CONCATENATE(L135,K135,J135,IF(K133&lt;&gt;1,IF(J133=1,$J$102,IF(AND(J133&lt;5,J133&lt;&gt;0),$K$102,$L$102)),$L$102)))</f>
        <v/>
      </c>
      <c r="AA135" s="48" t="str">
        <f t="shared" ref="AA135" si="190">IF(SUM(M133:O133)=0,"",CONCATENATE(O135,N135,M135,IF(N133&lt;&gt;1,IF(M133=1,$M$102,IF(AND(M133&lt;5,M133&lt;&gt;0),$N$102,$O$102)),$O$102)))</f>
        <v/>
      </c>
    </row>
    <row r="137" spans="1:53" x14ac:dyDescent="0.35">
      <c r="A137" s="52">
        <f t="shared" ref="A137" si="191">INDEX($B$2:$B$101,(ROW()-$A$106)/$B$106)</f>
        <v>0</v>
      </c>
      <c r="B137" s="52">
        <f t="shared" ref="B137" si="192">ABS(ROUND(N(A137),2))</f>
        <v>0</v>
      </c>
      <c r="C137" s="53">
        <f t="shared" ref="C137" si="193">INT(B137)</f>
        <v>0</v>
      </c>
      <c r="D137" s="48" t="str">
        <f t="shared" ref="D137" si="194">", "&amp;B138&amp;"/100"</f>
        <v>, 00/100</v>
      </c>
      <c r="E137" s="48" t="str">
        <f t="shared" ref="E137" si="195">TRIM(CONCATENATE(C138," (",A139,D137,") ",C139))</f>
        <v>0 (Ноль, 00/100) руб.</v>
      </c>
      <c r="F137" s="48" t="str">
        <f t="shared" ref="F137" si="196">TRIM(CONCATENATE(C138," (",A139,") ",C139))</f>
        <v>0 (Ноль) руб.</v>
      </c>
      <c r="AB137" s="48">
        <f t="shared" ref="AB137:AD137" si="197">INDEX(K$2:K$101,(ROW()-$A$106)/$B$106)</f>
        <v>0</v>
      </c>
      <c r="AC137" s="48">
        <f t="shared" si="197"/>
        <v>0</v>
      </c>
      <c r="AD137" s="48">
        <f t="shared" si="197"/>
        <v>0</v>
      </c>
    </row>
    <row r="138" spans="1:53" x14ac:dyDescent="0.35">
      <c r="A138" s="48" t="str">
        <f t="shared" ref="A138" si="198">IF(C138="0",$F$102,CONCATENATE(AA140,X140,U140,R140))</f>
        <v>ноль</v>
      </c>
      <c r="B138" s="52" t="str">
        <f t="shared" ref="B138" si="199">TEXT(100*(B137-C137),"00")</f>
        <v>00</v>
      </c>
      <c r="C138" s="48" t="str">
        <f t="shared" ref="C138" si="200">TEXT(C137,"# ##0")</f>
        <v>0</v>
      </c>
      <c r="D138" s="48">
        <f>IFERROR(--MID($C137,LEN($C137)-COLUMNS($C$107:C$107)+1,1),"")</f>
        <v>0</v>
      </c>
      <c r="E138" s="48" t="str">
        <f>IFERROR(--MID($C137,LEN($C137)-COLUMNS($C$107:D$107)+1,1),"")</f>
        <v/>
      </c>
      <c r="F138" s="48" t="str">
        <f>IFERROR(--MID($C137,LEN($C137)-COLUMNS($C$107:E$107)+1,1),"")</f>
        <v/>
      </c>
      <c r="G138" s="48" t="str">
        <f>IFERROR(--MID($C137,LEN($C137)-COLUMNS($C$107:F$107)+1,1),"")</f>
        <v/>
      </c>
      <c r="H138" s="48" t="str">
        <f>IFERROR(--MID($C137,LEN($C137)-COLUMNS($C$107:G$107)+1,1),"")</f>
        <v/>
      </c>
      <c r="I138" s="48" t="str">
        <f>IFERROR(--MID($C137,LEN($C137)-COLUMNS($C$107:H$107)+1,1),"")</f>
        <v/>
      </c>
      <c r="J138" s="48" t="str">
        <f>IFERROR(--MID($C137,LEN($C137)-COLUMNS($C$107:I$107)+1,1),"")</f>
        <v/>
      </c>
      <c r="K138" s="48" t="str">
        <f>IFERROR(--MID($C137,LEN($C137)-COLUMNS($C$107:J$107)+1,1),"")</f>
        <v/>
      </c>
      <c r="L138" s="48" t="str">
        <f>IFERROR(--MID($C137,LEN($C137)-COLUMNS($C$107:K$107)+1,1),"")</f>
        <v/>
      </c>
      <c r="M138" s="48" t="str">
        <f>IFERROR(--MID($C137,LEN($C137)-COLUMNS($C$107:L$107)+1,1),"")</f>
        <v/>
      </c>
      <c r="N138" s="48" t="str">
        <f>IFERROR(--MID($C137,LEN($C137)-COLUMNS($C$107:M$107)+1,1),"")</f>
        <v/>
      </c>
      <c r="O138" s="48" t="str">
        <f>IFERROR(--MID($C137,LEN($C137)-COLUMNS($C$107:N$107)+1,1),"")</f>
        <v/>
      </c>
      <c r="AB138" s="48">
        <f t="shared" ref="AB138" si="201">IF(E138&lt;&gt;1,IF(D138=1,AB137,IF(AND(D138&lt;5,D138&lt;&gt;0),AC137,AD137)),AD137)</f>
        <v>0</v>
      </c>
      <c r="AS138" s="51"/>
      <c r="AT138" s="51"/>
      <c r="AU138" s="51"/>
      <c r="AV138" s="51"/>
      <c r="AW138" s="51"/>
      <c r="AX138" s="51"/>
      <c r="AY138" s="51"/>
      <c r="AZ138" s="51"/>
      <c r="BA138" s="51"/>
    </row>
    <row r="139" spans="1:53" x14ac:dyDescent="0.35">
      <c r="A139" s="48" t="str">
        <f t="shared" ref="A139" si="202">TRIM(CONCATENATE(UPPER(MID(A138,1,1)),MID(A138,2,200)))</f>
        <v>Ноль</v>
      </c>
      <c r="C139" s="48" t="str">
        <f t="shared" ref="C139" si="203">IF(ISBLANK(INDEX($I$2:$I$101,(ROW()-$A$106)/$B$106)),IF(AB138=0,$D$102,AB138&amp;" "),INDEX($I$2:$I$101,(ROW()-$A$106)/$B$106)&amp;" ")</f>
        <v xml:space="preserve"> руб. </v>
      </c>
      <c r="D139" s="48">
        <f t="shared" ref="D139" si="204">IFERROR(--CONCATENATE(IF(E138&lt;2,E138,),D138),"")</f>
        <v>0</v>
      </c>
      <c r="G139" s="48" t="str">
        <f t="shared" ref="G139" si="205">IFERROR(--CONCATENATE(IF(H138&lt;2,H138,),G138),"")</f>
        <v/>
      </c>
      <c r="J139" s="48" t="str">
        <f t="shared" ref="J139" si="206">IFERROR(--CONCATENATE(IF(K138&lt;2,K138,),J138),"")</f>
        <v/>
      </c>
      <c r="M139" s="48" t="str">
        <f t="shared" ref="M139" si="207">IFERROR(--CONCATENATE(IF(N138&lt;2,N138,),M138),"")</f>
        <v/>
      </c>
    </row>
    <row r="140" spans="1:53" x14ac:dyDescent="0.35">
      <c r="A140" s="48" t="str">
        <f t="shared" ref="A140" si="208">TRIM(CONCATENATE(C138," (",A139,") ",C139,B138,C140))</f>
        <v>0 (Ноль) руб. 00 коп.</v>
      </c>
      <c r="B140" s="48" t="str">
        <f t="shared" ref="B140" si="209">TRIM(CONCATENATE(A139,C139,B138,C140))</f>
        <v>Ноль руб. 00 коп.</v>
      </c>
      <c r="C140" s="48" t="str">
        <f t="shared" ref="C140" si="210">IF(ISBLANK(INDEX($J$2:$J$101,(ROW()-$A$106)/$B$106)),$E$102," "&amp;INDEX($J$2:$J$101,(ROW()-$A$106)/$B$106))</f>
        <v xml:space="preserve">  коп. </v>
      </c>
      <c r="D140" s="48" t="str">
        <f t="shared" ref="D140" si="211">IFERROR(HLOOKUP(D139,$Q$102:$BA$104,2),"")</f>
        <v/>
      </c>
      <c r="E140" s="48" t="str">
        <f t="shared" ref="E140" si="212">IFERROR(IF(E138&gt;1,HLOOKUP(E138*10,$Q$102:$BA$104,2),""),"")</f>
        <v/>
      </c>
      <c r="F140" s="48" t="str">
        <f t="shared" ref="F140" si="213">IFERROR(IF(F138&gt;0,HLOOKUP(F138*100,$Q$102:$BA$104,2),""),"")</f>
        <v/>
      </c>
      <c r="G140" s="48" t="str">
        <f t="shared" ref="G140" si="214">IFERROR(HLOOKUP(G139,$Q$102:$BA$104,3),"")</f>
        <v/>
      </c>
      <c r="H140" s="48" t="str">
        <f t="shared" ref="H140" si="215">IFERROR(IF(H138&gt;1,HLOOKUP(H138*10,$Q$102:$BA$104,2),""),"")</f>
        <v/>
      </c>
      <c r="I140" s="48" t="str">
        <f t="shared" ref="I140" si="216">IFERROR(IF(I138&gt;0,HLOOKUP(I138*100,$Q$102:$BA$104,2),""),"")</f>
        <v/>
      </c>
      <c r="J140" s="48" t="str">
        <f t="shared" ref="J140" si="217">IFERROR(HLOOKUP(J139,$Q$102:$BA$104,2),"")</f>
        <v/>
      </c>
      <c r="K140" s="48" t="str">
        <f t="shared" ref="K140" si="218">IFERROR(IF(K138&gt;1,HLOOKUP(K138*10,$Q$102:$BA$104,2),""),"")</f>
        <v/>
      </c>
      <c r="L140" s="48" t="str">
        <f t="shared" ref="L140" si="219">IFERROR(IF(L138&gt;0,HLOOKUP(L138*100,$Q$102:$BA$104,2),""),"")</f>
        <v/>
      </c>
      <c r="M140" s="48" t="str">
        <f t="shared" ref="M140" si="220">IFERROR(HLOOKUP(M139,$Q$102:$BA$104,2),"")</f>
        <v/>
      </c>
      <c r="N140" s="48" t="str">
        <f t="shared" ref="N140" si="221">IFERROR(IF(N138&gt;1,HLOOKUP(N138*10,$Q$102:$BA$104,2),""),"")</f>
        <v/>
      </c>
      <c r="O140" s="48" t="str">
        <f t="shared" ref="O140" si="222">IFERROR(IF(O138&gt;0,HLOOKUP(O138*100,$Q$102:$BA$104,2),""),"")</f>
        <v/>
      </c>
      <c r="Q140" s="48" t="str">
        <f>""</f>
        <v/>
      </c>
      <c r="R140" s="48" t="str">
        <f t="shared" ref="R140" si="223">IF(SUM(D138:F138)=0,"",CONCATENATE(F140,E140,D140))</f>
        <v/>
      </c>
      <c r="U140" s="48" t="str">
        <f t="shared" ref="U140" si="224">IF(SUM(G138:I138)=0,"",CONCATENATE(I140,H140,G140,IF(H138&lt;&gt;1,IF(G138=1,$G$102,IF(AND(G138&lt;5,G138&lt;&gt;0),$H$102,$I$102)),$I$102)))</f>
        <v/>
      </c>
      <c r="X140" s="48" t="str">
        <f t="shared" ref="X140" si="225">IF(SUM(J138:L138)=0,"",CONCATENATE(L140,K140,J140,IF(K138&lt;&gt;1,IF(J138=1,$J$102,IF(AND(J138&lt;5,J138&lt;&gt;0),$K$102,$L$102)),$L$102)))</f>
        <v/>
      </c>
      <c r="AA140" s="48" t="str">
        <f t="shared" ref="AA140" si="226">IF(SUM(M138:O138)=0,"",CONCATENATE(O140,N140,M140,IF(N138&lt;&gt;1,IF(M138=1,$M$102,IF(AND(M138&lt;5,M138&lt;&gt;0),$N$102,$O$102)),$O$102)))</f>
        <v/>
      </c>
    </row>
    <row r="142" spans="1:53" x14ac:dyDescent="0.35">
      <c r="A142" s="52">
        <f t="shared" ref="A142" si="227">INDEX($B$2:$B$101,(ROW()-$A$106)/$B$106)</f>
        <v>0</v>
      </c>
      <c r="B142" s="52">
        <f t="shared" ref="B142" si="228">ABS(ROUND(N(A142),2))</f>
        <v>0</v>
      </c>
      <c r="C142" s="53">
        <f t="shared" ref="C142" si="229">INT(B142)</f>
        <v>0</v>
      </c>
      <c r="D142" s="48" t="str">
        <f t="shared" ref="D142" si="230">", "&amp;B143&amp;"/100"</f>
        <v>, 00/100</v>
      </c>
      <c r="E142" s="48" t="str">
        <f t="shared" ref="E142" si="231">TRIM(CONCATENATE(C143," (",A144,D142,") ",C144))</f>
        <v>0 (Ноль, 00/100) руб.</v>
      </c>
      <c r="F142" s="48" t="str">
        <f t="shared" ref="F142" si="232">TRIM(CONCATENATE(C143," (",A144,") ",C144))</f>
        <v>0 (Ноль) руб.</v>
      </c>
      <c r="AB142" s="48">
        <f t="shared" ref="AB142:AD142" si="233">INDEX(K$2:K$101,(ROW()-$A$106)/$B$106)</f>
        <v>0</v>
      </c>
      <c r="AC142" s="48">
        <f t="shared" si="233"/>
        <v>0</v>
      </c>
      <c r="AD142" s="48">
        <f t="shared" si="233"/>
        <v>0</v>
      </c>
    </row>
    <row r="143" spans="1:53" x14ac:dyDescent="0.35">
      <c r="A143" s="48" t="str">
        <f t="shared" ref="A143" si="234">IF(C143="0",$F$102,CONCATENATE(AA145,X145,U145,R145))</f>
        <v>ноль</v>
      </c>
      <c r="B143" s="52" t="str">
        <f t="shared" ref="B143" si="235">TEXT(100*(B142-C142),"00")</f>
        <v>00</v>
      </c>
      <c r="C143" s="48" t="str">
        <f t="shared" ref="C143" si="236">TEXT(C142,"# ##0")</f>
        <v>0</v>
      </c>
      <c r="D143" s="48">
        <f>IFERROR(--MID($C142,LEN($C142)-COLUMNS($C$107:C$107)+1,1),"")</f>
        <v>0</v>
      </c>
      <c r="E143" s="48" t="str">
        <f>IFERROR(--MID($C142,LEN($C142)-COLUMNS($C$107:D$107)+1,1),"")</f>
        <v/>
      </c>
      <c r="F143" s="48" t="str">
        <f>IFERROR(--MID($C142,LEN($C142)-COLUMNS($C$107:E$107)+1,1),"")</f>
        <v/>
      </c>
      <c r="G143" s="48" t="str">
        <f>IFERROR(--MID($C142,LEN($C142)-COLUMNS($C$107:F$107)+1,1),"")</f>
        <v/>
      </c>
      <c r="H143" s="48" t="str">
        <f>IFERROR(--MID($C142,LEN($C142)-COLUMNS($C$107:G$107)+1,1),"")</f>
        <v/>
      </c>
      <c r="I143" s="48" t="str">
        <f>IFERROR(--MID($C142,LEN($C142)-COLUMNS($C$107:H$107)+1,1),"")</f>
        <v/>
      </c>
      <c r="J143" s="48" t="str">
        <f>IFERROR(--MID($C142,LEN($C142)-COLUMNS($C$107:I$107)+1,1),"")</f>
        <v/>
      </c>
      <c r="K143" s="48" t="str">
        <f>IFERROR(--MID($C142,LEN($C142)-COLUMNS($C$107:J$107)+1,1),"")</f>
        <v/>
      </c>
      <c r="L143" s="48" t="str">
        <f>IFERROR(--MID($C142,LEN($C142)-COLUMNS($C$107:K$107)+1,1),"")</f>
        <v/>
      </c>
      <c r="M143" s="48" t="str">
        <f>IFERROR(--MID($C142,LEN($C142)-COLUMNS($C$107:L$107)+1,1),"")</f>
        <v/>
      </c>
      <c r="N143" s="48" t="str">
        <f>IFERROR(--MID($C142,LEN($C142)-COLUMNS($C$107:M$107)+1,1),"")</f>
        <v/>
      </c>
      <c r="O143" s="48" t="str">
        <f>IFERROR(--MID($C142,LEN($C142)-COLUMNS($C$107:N$107)+1,1),"")</f>
        <v/>
      </c>
      <c r="AB143" s="48">
        <f t="shared" ref="AB143" si="237">IF(E143&lt;&gt;1,IF(D143=1,AB142,IF(AND(D143&lt;5,D143&lt;&gt;0),AC142,AD142)),AD142)</f>
        <v>0</v>
      </c>
      <c r="AS143" s="51"/>
      <c r="AT143" s="51"/>
      <c r="AU143" s="51"/>
      <c r="AV143" s="51"/>
      <c r="AW143" s="51"/>
      <c r="AX143" s="51"/>
      <c r="AY143" s="51"/>
      <c r="AZ143" s="51"/>
      <c r="BA143" s="51"/>
    </row>
    <row r="144" spans="1:53" x14ac:dyDescent="0.35">
      <c r="A144" s="48" t="str">
        <f t="shared" ref="A144" si="238">TRIM(CONCATENATE(UPPER(MID(A143,1,1)),MID(A143,2,200)))</f>
        <v>Ноль</v>
      </c>
      <c r="C144" s="48" t="str">
        <f t="shared" ref="C144" si="239">IF(ISBLANK(INDEX($I$2:$I$101,(ROW()-$A$106)/$B$106)),IF(AB143=0,$D$102,AB143&amp;" "),INDEX($I$2:$I$101,(ROW()-$A$106)/$B$106)&amp;" ")</f>
        <v xml:space="preserve"> руб. </v>
      </c>
      <c r="D144" s="48">
        <f t="shared" ref="D144" si="240">IFERROR(--CONCATENATE(IF(E143&lt;2,E143,),D143),"")</f>
        <v>0</v>
      </c>
      <c r="G144" s="48" t="str">
        <f t="shared" ref="G144" si="241">IFERROR(--CONCATENATE(IF(H143&lt;2,H143,),G143),"")</f>
        <v/>
      </c>
      <c r="J144" s="48" t="str">
        <f t="shared" ref="J144" si="242">IFERROR(--CONCATENATE(IF(K143&lt;2,K143,),J143),"")</f>
        <v/>
      </c>
      <c r="M144" s="48" t="str">
        <f t="shared" ref="M144" si="243">IFERROR(--CONCATENATE(IF(N143&lt;2,N143,),M143),"")</f>
        <v/>
      </c>
    </row>
    <row r="145" spans="1:53" x14ac:dyDescent="0.35">
      <c r="A145" s="48" t="str">
        <f t="shared" ref="A145" si="244">TRIM(CONCATENATE(C143," (",A144,") ",C144,B143,C145))</f>
        <v>0 (Ноль) руб. 00 коп.</v>
      </c>
      <c r="B145" s="48" t="str">
        <f t="shared" ref="B145" si="245">TRIM(CONCATENATE(A144,C144,B143,C145))</f>
        <v>Ноль руб. 00 коп.</v>
      </c>
      <c r="C145" s="48" t="str">
        <f t="shared" ref="C145" si="246">IF(ISBLANK(INDEX($J$2:$J$101,(ROW()-$A$106)/$B$106)),$E$102," "&amp;INDEX($J$2:$J$101,(ROW()-$A$106)/$B$106))</f>
        <v xml:space="preserve">  коп. </v>
      </c>
      <c r="D145" s="48" t="str">
        <f t="shared" ref="D145" si="247">IFERROR(HLOOKUP(D144,$Q$102:$BA$104,2),"")</f>
        <v/>
      </c>
      <c r="E145" s="48" t="str">
        <f t="shared" ref="E145" si="248">IFERROR(IF(E143&gt;1,HLOOKUP(E143*10,$Q$102:$BA$104,2),""),"")</f>
        <v/>
      </c>
      <c r="F145" s="48" t="str">
        <f t="shared" ref="F145" si="249">IFERROR(IF(F143&gt;0,HLOOKUP(F143*100,$Q$102:$BA$104,2),""),"")</f>
        <v/>
      </c>
      <c r="G145" s="48" t="str">
        <f t="shared" ref="G145" si="250">IFERROR(HLOOKUP(G144,$Q$102:$BA$104,3),"")</f>
        <v/>
      </c>
      <c r="H145" s="48" t="str">
        <f t="shared" ref="H145" si="251">IFERROR(IF(H143&gt;1,HLOOKUP(H143*10,$Q$102:$BA$104,2),""),"")</f>
        <v/>
      </c>
      <c r="I145" s="48" t="str">
        <f t="shared" ref="I145" si="252">IFERROR(IF(I143&gt;0,HLOOKUP(I143*100,$Q$102:$BA$104,2),""),"")</f>
        <v/>
      </c>
      <c r="J145" s="48" t="str">
        <f t="shared" ref="J145" si="253">IFERROR(HLOOKUP(J144,$Q$102:$BA$104,2),"")</f>
        <v/>
      </c>
      <c r="K145" s="48" t="str">
        <f t="shared" ref="K145" si="254">IFERROR(IF(K143&gt;1,HLOOKUP(K143*10,$Q$102:$BA$104,2),""),"")</f>
        <v/>
      </c>
      <c r="L145" s="48" t="str">
        <f t="shared" ref="L145" si="255">IFERROR(IF(L143&gt;0,HLOOKUP(L143*100,$Q$102:$BA$104,2),""),"")</f>
        <v/>
      </c>
      <c r="M145" s="48" t="str">
        <f t="shared" ref="M145" si="256">IFERROR(HLOOKUP(M144,$Q$102:$BA$104,2),"")</f>
        <v/>
      </c>
      <c r="N145" s="48" t="str">
        <f t="shared" ref="N145" si="257">IFERROR(IF(N143&gt;1,HLOOKUP(N143*10,$Q$102:$BA$104,2),""),"")</f>
        <v/>
      </c>
      <c r="O145" s="48" t="str">
        <f t="shared" ref="O145" si="258">IFERROR(IF(O143&gt;0,HLOOKUP(O143*100,$Q$102:$BA$104,2),""),"")</f>
        <v/>
      </c>
      <c r="Q145" s="48" t="str">
        <f>""</f>
        <v/>
      </c>
      <c r="R145" s="48" t="str">
        <f t="shared" ref="R145" si="259">IF(SUM(D143:F143)=0,"",CONCATENATE(F145,E145,D145))</f>
        <v/>
      </c>
      <c r="U145" s="48" t="str">
        <f t="shared" ref="U145" si="260">IF(SUM(G143:I143)=0,"",CONCATENATE(I145,H145,G145,IF(H143&lt;&gt;1,IF(G143=1,$G$102,IF(AND(G143&lt;5,G143&lt;&gt;0),$H$102,$I$102)),$I$102)))</f>
        <v/>
      </c>
      <c r="X145" s="48" t="str">
        <f t="shared" ref="X145" si="261">IF(SUM(J143:L143)=0,"",CONCATENATE(L145,K145,J145,IF(K143&lt;&gt;1,IF(J143=1,$J$102,IF(AND(J143&lt;5,J143&lt;&gt;0),$K$102,$L$102)),$L$102)))</f>
        <v/>
      </c>
      <c r="AA145" s="48" t="str">
        <f t="shared" ref="AA145" si="262">IF(SUM(M143:O143)=0,"",CONCATENATE(O145,N145,M145,IF(N143&lt;&gt;1,IF(M143=1,$M$102,IF(AND(M143&lt;5,M143&lt;&gt;0),$N$102,$O$102)),$O$102)))</f>
        <v/>
      </c>
    </row>
    <row r="147" spans="1:53" x14ac:dyDescent="0.35">
      <c r="A147" s="52">
        <f t="shared" ref="A147" si="263">INDEX($B$2:$B$101,(ROW()-$A$106)/$B$106)</f>
        <v>0</v>
      </c>
      <c r="B147" s="52">
        <f t="shared" ref="B147" si="264">ABS(ROUND(N(A147),2))</f>
        <v>0</v>
      </c>
      <c r="C147" s="53">
        <f t="shared" ref="C147" si="265">INT(B147)</f>
        <v>0</v>
      </c>
      <c r="D147" s="48" t="str">
        <f t="shared" ref="D147" si="266">", "&amp;B148&amp;"/100"</f>
        <v>, 00/100</v>
      </c>
      <c r="E147" s="48" t="str">
        <f t="shared" ref="E147" si="267">TRIM(CONCATENATE(C148," (",A149,D147,") ",C149))</f>
        <v>0 (Ноль, 00/100) руб.</v>
      </c>
      <c r="F147" s="48" t="str">
        <f t="shared" ref="F147" si="268">TRIM(CONCATENATE(C148," (",A149,") ",C149))</f>
        <v>0 (Ноль) руб.</v>
      </c>
      <c r="AB147" s="48">
        <f t="shared" ref="AB147:AD147" si="269">INDEX(K$2:K$101,(ROW()-$A$106)/$B$106)</f>
        <v>0</v>
      </c>
      <c r="AC147" s="48">
        <f t="shared" si="269"/>
        <v>0</v>
      </c>
      <c r="AD147" s="48">
        <f t="shared" si="269"/>
        <v>0</v>
      </c>
    </row>
    <row r="148" spans="1:53" x14ac:dyDescent="0.35">
      <c r="A148" s="48" t="str">
        <f t="shared" ref="A148" si="270">IF(C148="0",$F$102,CONCATENATE(AA150,X150,U150,R150))</f>
        <v>ноль</v>
      </c>
      <c r="B148" s="52" t="str">
        <f t="shared" ref="B148" si="271">TEXT(100*(B147-C147),"00")</f>
        <v>00</v>
      </c>
      <c r="C148" s="48" t="str">
        <f t="shared" ref="C148" si="272">TEXT(C147,"# ##0")</f>
        <v>0</v>
      </c>
      <c r="D148" s="48">
        <f>IFERROR(--MID($C147,LEN($C147)-COLUMNS($C$107:C$107)+1,1),"")</f>
        <v>0</v>
      </c>
      <c r="E148" s="48" t="str">
        <f>IFERROR(--MID($C147,LEN($C147)-COLUMNS($C$107:D$107)+1,1),"")</f>
        <v/>
      </c>
      <c r="F148" s="48" t="str">
        <f>IFERROR(--MID($C147,LEN($C147)-COLUMNS($C$107:E$107)+1,1),"")</f>
        <v/>
      </c>
      <c r="G148" s="48" t="str">
        <f>IFERROR(--MID($C147,LEN($C147)-COLUMNS($C$107:F$107)+1,1),"")</f>
        <v/>
      </c>
      <c r="H148" s="48" t="str">
        <f>IFERROR(--MID($C147,LEN($C147)-COLUMNS($C$107:G$107)+1,1),"")</f>
        <v/>
      </c>
      <c r="I148" s="48" t="str">
        <f>IFERROR(--MID($C147,LEN($C147)-COLUMNS($C$107:H$107)+1,1),"")</f>
        <v/>
      </c>
      <c r="J148" s="48" t="str">
        <f>IFERROR(--MID($C147,LEN($C147)-COLUMNS($C$107:I$107)+1,1),"")</f>
        <v/>
      </c>
      <c r="K148" s="48" t="str">
        <f>IFERROR(--MID($C147,LEN($C147)-COLUMNS($C$107:J$107)+1,1),"")</f>
        <v/>
      </c>
      <c r="L148" s="48" t="str">
        <f>IFERROR(--MID($C147,LEN($C147)-COLUMNS($C$107:K$107)+1,1),"")</f>
        <v/>
      </c>
      <c r="M148" s="48" t="str">
        <f>IFERROR(--MID($C147,LEN($C147)-COLUMNS($C$107:L$107)+1,1),"")</f>
        <v/>
      </c>
      <c r="N148" s="48" t="str">
        <f>IFERROR(--MID($C147,LEN($C147)-COLUMNS($C$107:M$107)+1,1),"")</f>
        <v/>
      </c>
      <c r="O148" s="48" t="str">
        <f>IFERROR(--MID($C147,LEN($C147)-COLUMNS($C$107:N$107)+1,1),"")</f>
        <v/>
      </c>
      <c r="AB148" s="48">
        <f t="shared" ref="AB148" si="273">IF(E148&lt;&gt;1,IF(D148=1,AB147,IF(AND(D148&lt;5,D148&lt;&gt;0),AC147,AD147)),AD147)</f>
        <v>0</v>
      </c>
      <c r="AS148" s="51"/>
      <c r="AT148" s="51"/>
      <c r="AU148" s="51"/>
      <c r="AV148" s="51"/>
      <c r="AW148" s="51"/>
      <c r="AX148" s="51"/>
      <c r="AY148" s="51"/>
      <c r="AZ148" s="51"/>
      <c r="BA148" s="51"/>
    </row>
    <row r="149" spans="1:53" x14ac:dyDescent="0.35">
      <c r="A149" s="48" t="str">
        <f t="shared" ref="A149" si="274">TRIM(CONCATENATE(UPPER(MID(A148,1,1)),MID(A148,2,200)))</f>
        <v>Ноль</v>
      </c>
      <c r="C149" s="48" t="str">
        <f t="shared" ref="C149" si="275">IF(ISBLANK(INDEX($I$2:$I$101,(ROW()-$A$106)/$B$106)),IF(AB148=0,$D$102,AB148&amp;" "),INDEX($I$2:$I$101,(ROW()-$A$106)/$B$106)&amp;" ")</f>
        <v xml:space="preserve"> руб. </v>
      </c>
      <c r="D149" s="48">
        <f t="shared" ref="D149" si="276">IFERROR(--CONCATENATE(IF(E148&lt;2,E148,),D148),"")</f>
        <v>0</v>
      </c>
      <c r="G149" s="48" t="str">
        <f t="shared" ref="G149" si="277">IFERROR(--CONCATENATE(IF(H148&lt;2,H148,),G148),"")</f>
        <v/>
      </c>
      <c r="J149" s="48" t="str">
        <f t="shared" ref="J149" si="278">IFERROR(--CONCATENATE(IF(K148&lt;2,K148,),J148),"")</f>
        <v/>
      </c>
      <c r="M149" s="48" t="str">
        <f t="shared" ref="M149" si="279">IFERROR(--CONCATENATE(IF(N148&lt;2,N148,),M148),"")</f>
        <v/>
      </c>
    </row>
    <row r="150" spans="1:53" x14ac:dyDescent="0.35">
      <c r="A150" s="48" t="str">
        <f t="shared" ref="A150" si="280">TRIM(CONCATENATE(C148," (",A149,") ",C149,B148,C150))</f>
        <v>0 (Ноль) руб. 00 коп.</v>
      </c>
      <c r="B150" s="48" t="str">
        <f t="shared" ref="B150" si="281">TRIM(CONCATENATE(A149,C149,B148,C150))</f>
        <v>Ноль руб. 00 коп.</v>
      </c>
      <c r="C150" s="48" t="str">
        <f t="shared" ref="C150" si="282">IF(ISBLANK(INDEX($J$2:$J$101,(ROW()-$A$106)/$B$106)),$E$102," "&amp;INDEX($J$2:$J$101,(ROW()-$A$106)/$B$106))</f>
        <v xml:space="preserve">  коп. </v>
      </c>
      <c r="D150" s="48" t="str">
        <f t="shared" ref="D150" si="283">IFERROR(HLOOKUP(D149,$Q$102:$BA$104,2),"")</f>
        <v/>
      </c>
      <c r="E150" s="48" t="str">
        <f t="shared" ref="E150" si="284">IFERROR(IF(E148&gt;1,HLOOKUP(E148*10,$Q$102:$BA$104,2),""),"")</f>
        <v/>
      </c>
      <c r="F150" s="48" t="str">
        <f t="shared" ref="F150" si="285">IFERROR(IF(F148&gt;0,HLOOKUP(F148*100,$Q$102:$BA$104,2),""),"")</f>
        <v/>
      </c>
      <c r="G150" s="48" t="str">
        <f t="shared" ref="G150" si="286">IFERROR(HLOOKUP(G149,$Q$102:$BA$104,3),"")</f>
        <v/>
      </c>
      <c r="H150" s="48" t="str">
        <f t="shared" ref="H150" si="287">IFERROR(IF(H148&gt;1,HLOOKUP(H148*10,$Q$102:$BA$104,2),""),"")</f>
        <v/>
      </c>
      <c r="I150" s="48" t="str">
        <f t="shared" ref="I150" si="288">IFERROR(IF(I148&gt;0,HLOOKUP(I148*100,$Q$102:$BA$104,2),""),"")</f>
        <v/>
      </c>
      <c r="J150" s="48" t="str">
        <f t="shared" ref="J150" si="289">IFERROR(HLOOKUP(J149,$Q$102:$BA$104,2),"")</f>
        <v/>
      </c>
      <c r="K150" s="48" t="str">
        <f t="shared" ref="K150" si="290">IFERROR(IF(K148&gt;1,HLOOKUP(K148*10,$Q$102:$BA$104,2),""),"")</f>
        <v/>
      </c>
      <c r="L150" s="48" t="str">
        <f t="shared" ref="L150" si="291">IFERROR(IF(L148&gt;0,HLOOKUP(L148*100,$Q$102:$BA$104,2),""),"")</f>
        <v/>
      </c>
      <c r="M150" s="48" t="str">
        <f t="shared" ref="M150" si="292">IFERROR(HLOOKUP(M149,$Q$102:$BA$104,2),"")</f>
        <v/>
      </c>
      <c r="N150" s="48" t="str">
        <f t="shared" ref="N150" si="293">IFERROR(IF(N148&gt;1,HLOOKUP(N148*10,$Q$102:$BA$104,2),""),"")</f>
        <v/>
      </c>
      <c r="O150" s="48" t="str">
        <f t="shared" ref="O150" si="294">IFERROR(IF(O148&gt;0,HLOOKUP(O148*100,$Q$102:$BA$104,2),""),"")</f>
        <v/>
      </c>
      <c r="Q150" s="48" t="str">
        <f>""</f>
        <v/>
      </c>
      <c r="R150" s="48" t="str">
        <f t="shared" ref="R150" si="295">IF(SUM(D148:F148)=0,"",CONCATENATE(F150,E150,D150))</f>
        <v/>
      </c>
      <c r="U150" s="48" t="str">
        <f t="shared" ref="U150" si="296">IF(SUM(G148:I148)=0,"",CONCATENATE(I150,H150,G150,IF(H148&lt;&gt;1,IF(G148=1,$G$102,IF(AND(G148&lt;5,G148&lt;&gt;0),$H$102,$I$102)),$I$102)))</f>
        <v/>
      </c>
      <c r="X150" s="48" t="str">
        <f t="shared" ref="X150" si="297">IF(SUM(J148:L148)=0,"",CONCATENATE(L150,K150,J150,IF(K148&lt;&gt;1,IF(J148=1,$J$102,IF(AND(J148&lt;5,J148&lt;&gt;0),$K$102,$L$102)),$L$102)))</f>
        <v/>
      </c>
      <c r="AA150" s="48" t="str">
        <f t="shared" ref="AA150" si="298">IF(SUM(M148:O148)=0,"",CONCATENATE(O150,N150,M150,IF(N148&lt;&gt;1,IF(M148=1,$M$102,IF(AND(M148&lt;5,M148&lt;&gt;0),$N$102,$O$102)),$O$102)))</f>
        <v/>
      </c>
    </row>
    <row r="152" spans="1:53" x14ac:dyDescent="0.35">
      <c r="A152" s="52">
        <f t="shared" ref="A152" si="299">INDEX($B$2:$B$101,(ROW()-$A$106)/$B$106)</f>
        <v>0</v>
      </c>
      <c r="B152" s="52">
        <f t="shared" ref="B152" si="300">ABS(ROUND(N(A152),2))</f>
        <v>0</v>
      </c>
      <c r="C152" s="53">
        <f t="shared" ref="C152" si="301">INT(B152)</f>
        <v>0</v>
      </c>
      <c r="D152" s="48" t="str">
        <f t="shared" ref="D152" si="302">", "&amp;B153&amp;"/100"</f>
        <v>, 00/100</v>
      </c>
      <c r="E152" s="48" t="str">
        <f t="shared" ref="E152" si="303">TRIM(CONCATENATE(C153," (",A154,D152,") ",C154))</f>
        <v>0 (Ноль, 00/100) руб.</v>
      </c>
      <c r="F152" s="48" t="str">
        <f t="shared" ref="F152" si="304">TRIM(CONCATENATE(C153," (",A154,") ",C154))</f>
        <v>0 (Ноль) руб.</v>
      </c>
      <c r="AB152" s="48">
        <f t="shared" ref="AB152:AD152" si="305">INDEX(K$2:K$101,(ROW()-$A$106)/$B$106)</f>
        <v>0</v>
      </c>
      <c r="AC152" s="48">
        <f t="shared" si="305"/>
        <v>0</v>
      </c>
      <c r="AD152" s="48">
        <f t="shared" si="305"/>
        <v>0</v>
      </c>
    </row>
    <row r="153" spans="1:53" x14ac:dyDescent="0.35">
      <c r="A153" s="48" t="str">
        <f t="shared" ref="A153" si="306">IF(C153="0",$F$102,CONCATENATE(AA155,X155,U155,R155))</f>
        <v>ноль</v>
      </c>
      <c r="B153" s="52" t="str">
        <f t="shared" ref="B153" si="307">TEXT(100*(B152-C152),"00")</f>
        <v>00</v>
      </c>
      <c r="C153" s="48" t="str">
        <f t="shared" ref="C153" si="308">TEXT(C152,"# ##0")</f>
        <v>0</v>
      </c>
      <c r="D153" s="48">
        <f>IFERROR(--MID($C152,LEN($C152)-COLUMNS($C$107:C$107)+1,1),"")</f>
        <v>0</v>
      </c>
      <c r="E153" s="48" t="str">
        <f>IFERROR(--MID($C152,LEN($C152)-COLUMNS($C$107:D$107)+1,1),"")</f>
        <v/>
      </c>
      <c r="F153" s="48" t="str">
        <f>IFERROR(--MID($C152,LEN($C152)-COLUMNS($C$107:E$107)+1,1),"")</f>
        <v/>
      </c>
      <c r="G153" s="48" t="str">
        <f>IFERROR(--MID($C152,LEN($C152)-COLUMNS($C$107:F$107)+1,1),"")</f>
        <v/>
      </c>
      <c r="H153" s="48" t="str">
        <f>IFERROR(--MID($C152,LEN($C152)-COLUMNS($C$107:G$107)+1,1),"")</f>
        <v/>
      </c>
      <c r="I153" s="48" t="str">
        <f>IFERROR(--MID($C152,LEN($C152)-COLUMNS($C$107:H$107)+1,1),"")</f>
        <v/>
      </c>
      <c r="J153" s="48" t="str">
        <f>IFERROR(--MID($C152,LEN($C152)-COLUMNS($C$107:I$107)+1,1),"")</f>
        <v/>
      </c>
      <c r="K153" s="48" t="str">
        <f>IFERROR(--MID($C152,LEN($C152)-COLUMNS($C$107:J$107)+1,1),"")</f>
        <v/>
      </c>
      <c r="L153" s="48" t="str">
        <f>IFERROR(--MID($C152,LEN($C152)-COLUMNS($C$107:K$107)+1,1),"")</f>
        <v/>
      </c>
      <c r="M153" s="48" t="str">
        <f>IFERROR(--MID($C152,LEN($C152)-COLUMNS($C$107:L$107)+1,1),"")</f>
        <v/>
      </c>
      <c r="N153" s="48" t="str">
        <f>IFERROR(--MID($C152,LEN($C152)-COLUMNS($C$107:M$107)+1,1),"")</f>
        <v/>
      </c>
      <c r="O153" s="48" t="str">
        <f>IFERROR(--MID($C152,LEN($C152)-COLUMNS($C$107:N$107)+1,1),"")</f>
        <v/>
      </c>
      <c r="AB153" s="48">
        <f t="shared" ref="AB153" si="309">IF(E153&lt;&gt;1,IF(D153=1,AB152,IF(AND(D153&lt;5,D153&lt;&gt;0),AC152,AD152)),AD152)</f>
        <v>0</v>
      </c>
      <c r="AS153" s="51"/>
      <c r="AT153" s="51"/>
      <c r="AU153" s="51"/>
      <c r="AV153" s="51"/>
      <c r="AW153" s="51"/>
      <c r="AX153" s="51"/>
      <c r="AY153" s="51"/>
      <c r="AZ153" s="51"/>
      <c r="BA153" s="51"/>
    </row>
    <row r="154" spans="1:53" x14ac:dyDescent="0.35">
      <c r="A154" s="48" t="str">
        <f t="shared" ref="A154" si="310">TRIM(CONCATENATE(UPPER(MID(A153,1,1)),MID(A153,2,200)))</f>
        <v>Ноль</v>
      </c>
      <c r="C154" s="48" t="str">
        <f t="shared" ref="C154" si="311">IF(ISBLANK(INDEX($I$2:$I$101,(ROW()-$A$106)/$B$106)),IF(AB153=0,$D$102,AB153&amp;" "),INDEX($I$2:$I$101,(ROW()-$A$106)/$B$106)&amp;" ")</f>
        <v xml:space="preserve"> руб. </v>
      </c>
      <c r="D154" s="48">
        <f t="shared" ref="D154" si="312">IFERROR(--CONCATENATE(IF(E153&lt;2,E153,),D153),"")</f>
        <v>0</v>
      </c>
      <c r="G154" s="48" t="str">
        <f t="shared" ref="G154" si="313">IFERROR(--CONCATENATE(IF(H153&lt;2,H153,),G153),"")</f>
        <v/>
      </c>
      <c r="J154" s="48" t="str">
        <f t="shared" ref="J154" si="314">IFERROR(--CONCATENATE(IF(K153&lt;2,K153,),J153),"")</f>
        <v/>
      </c>
      <c r="M154" s="48" t="str">
        <f t="shared" ref="M154" si="315">IFERROR(--CONCATENATE(IF(N153&lt;2,N153,),M153),"")</f>
        <v/>
      </c>
    </row>
    <row r="155" spans="1:53" x14ac:dyDescent="0.35">
      <c r="A155" s="48" t="str">
        <f t="shared" ref="A155" si="316">TRIM(CONCATENATE(C153," (",A154,") ",C154,B153,C155))</f>
        <v>0 (Ноль) руб. 00 коп.</v>
      </c>
      <c r="B155" s="48" t="str">
        <f t="shared" ref="B155" si="317">TRIM(CONCATENATE(A154,C154,B153,C155))</f>
        <v>Ноль руб. 00 коп.</v>
      </c>
      <c r="C155" s="48" t="str">
        <f t="shared" ref="C155" si="318">IF(ISBLANK(INDEX($J$2:$J$101,(ROW()-$A$106)/$B$106)),$E$102," "&amp;INDEX($J$2:$J$101,(ROW()-$A$106)/$B$106))</f>
        <v xml:space="preserve">  коп. </v>
      </c>
      <c r="D155" s="48" t="str">
        <f t="shared" ref="D155" si="319">IFERROR(HLOOKUP(D154,$Q$102:$BA$104,2),"")</f>
        <v/>
      </c>
      <c r="E155" s="48" t="str">
        <f t="shared" ref="E155" si="320">IFERROR(IF(E153&gt;1,HLOOKUP(E153*10,$Q$102:$BA$104,2),""),"")</f>
        <v/>
      </c>
      <c r="F155" s="48" t="str">
        <f t="shared" ref="F155" si="321">IFERROR(IF(F153&gt;0,HLOOKUP(F153*100,$Q$102:$BA$104,2),""),"")</f>
        <v/>
      </c>
      <c r="G155" s="48" t="str">
        <f t="shared" ref="G155" si="322">IFERROR(HLOOKUP(G154,$Q$102:$BA$104,3),"")</f>
        <v/>
      </c>
      <c r="H155" s="48" t="str">
        <f t="shared" ref="H155" si="323">IFERROR(IF(H153&gt;1,HLOOKUP(H153*10,$Q$102:$BA$104,2),""),"")</f>
        <v/>
      </c>
      <c r="I155" s="48" t="str">
        <f t="shared" ref="I155" si="324">IFERROR(IF(I153&gt;0,HLOOKUP(I153*100,$Q$102:$BA$104,2),""),"")</f>
        <v/>
      </c>
      <c r="J155" s="48" t="str">
        <f t="shared" ref="J155" si="325">IFERROR(HLOOKUP(J154,$Q$102:$BA$104,2),"")</f>
        <v/>
      </c>
      <c r="K155" s="48" t="str">
        <f t="shared" ref="K155" si="326">IFERROR(IF(K153&gt;1,HLOOKUP(K153*10,$Q$102:$BA$104,2),""),"")</f>
        <v/>
      </c>
      <c r="L155" s="48" t="str">
        <f t="shared" ref="L155" si="327">IFERROR(IF(L153&gt;0,HLOOKUP(L153*100,$Q$102:$BA$104,2),""),"")</f>
        <v/>
      </c>
      <c r="M155" s="48" t="str">
        <f t="shared" ref="M155" si="328">IFERROR(HLOOKUP(M154,$Q$102:$BA$104,2),"")</f>
        <v/>
      </c>
      <c r="N155" s="48" t="str">
        <f t="shared" ref="N155" si="329">IFERROR(IF(N153&gt;1,HLOOKUP(N153*10,$Q$102:$BA$104,2),""),"")</f>
        <v/>
      </c>
      <c r="O155" s="48" t="str">
        <f t="shared" ref="O155" si="330">IFERROR(IF(O153&gt;0,HLOOKUP(O153*100,$Q$102:$BA$104,2),""),"")</f>
        <v/>
      </c>
      <c r="Q155" s="48" t="str">
        <f>""</f>
        <v/>
      </c>
      <c r="R155" s="48" t="str">
        <f t="shared" ref="R155" si="331">IF(SUM(D153:F153)=0,"",CONCATENATE(F155,E155,D155))</f>
        <v/>
      </c>
      <c r="U155" s="48" t="str">
        <f t="shared" ref="U155" si="332">IF(SUM(G153:I153)=0,"",CONCATENATE(I155,H155,G155,IF(H153&lt;&gt;1,IF(G153=1,$G$102,IF(AND(G153&lt;5,G153&lt;&gt;0),$H$102,$I$102)),$I$102)))</f>
        <v/>
      </c>
      <c r="X155" s="48" t="str">
        <f t="shared" ref="X155" si="333">IF(SUM(J153:L153)=0,"",CONCATENATE(L155,K155,J155,IF(K153&lt;&gt;1,IF(J153=1,$J$102,IF(AND(J153&lt;5,J153&lt;&gt;0),$K$102,$L$102)),$L$102)))</f>
        <v/>
      </c>
      <c r="AA155" s="48" t="str">
        <f t="shared" ref="AA155" si="334">IF(SUM(M153:O153)=0,"",CONCATENATE(O155,N155,M155,IF(N153&lt;&gt;1,IF(M153=1,$M$102,IF(AND(M153&lt;5,M153&lt;&gt;0),$N$102,$O$102)),$O$102)))</f>
        <v/>
      </c>
    </row>
    <row r="157" spans="1:53" x14ac:dyDescent="0.35">
      <c r="A157" s="52">
        <f t="shared" ref="A157" si="335">INDEX($B$2:$B$101,(ROW()-$A$106)/$B$106)</f>
        <v>0</v>
      </c>
      <c r="B157" s="52">
        <f t="shared" ref="B157" si="336">ABS(ROUND(N(A157),2))</f>
        <v>0</v>
      </c>
      <c r="C157" s="53">
        <f t="shared" ref="C157" si="337">INT(B157)</f>
        <v>0</v>
      </c>
      <c r="D157" s="48" t="str">
        <f t="shared" ref="D157" si="338">", "&amp;B158&amp;"/100"</f>
        <v>, 00/100</v>
      </c>
      <c r="E157" s="48" t="str">
        <f t="shared" ref="E157" si="339">TRIM(CONCATENATE(C158," (",A159,D157,") ",C159))</f>
        <v>0 (Ноль, 00/100) руб.</v>
      </c>
      <c r="F157" s="48" t="str">
        <f t="shared" ref="F157" si="340">TRIM(CONCATENATE(C158," (",A159,") ",C159))</f>
        <v>0 (Ноль) руб.</v>
      </c>
      <c r="AB157" s="48">
        <f t="shared" ref="AB157:AD157" si="341">INDEX(K$2:K$101,(ROW()-$A$106)/$B$106)</f>
        <v>0</v>
      </c>
      <c r="AC157" s="48">
        <f t="shared" si="341"/>
        <v>0</v>
      </c>
      <c r="AD157" s="48">
        <f t="shared" si="341"/>
        <v>0</v>
      </c>
    </row>
    <row r="158" spans="1:53" x14ac:dyDescent="0.35">
      <c r="A158" s="48" t="str">
        <f t="shared" ref="A158" si="342">IF(C158="0",$F$102,CONCATENATE(AA160,X160,U160,R160))</f>
        <v>ноль</v>
      </c>
      <c r="B158" s="52" t="str">
        <f t="shared" ref="B158" si="343">TEXT(100*(B157-C157),"00")</f>
        <v>00</v>
      </c>
      <c r="C158" s="48" t="str">
        <f t="shared" ref="C158" si="344">TEXT(C157,"# ##0")</f>
        <v>0</v>
      </c>
      <c r="D158" s="48">
        <f>IFERROR(--MID($C157,LEN($C157)-COLUMNS($C$107:C$107)+1,1),"")</f>
        <v>0</v>
      </c>
      <c r="E158" s="48" t="str">
        <f>IFERROR(--MID($C157,LEN($C157)-COLUMNS($C$107:D$107)+1,1),"")</f>
        <v/>
      </c>
      <c r="F158" s="48" t="str">
        <f>IFERROR(--MID($C157,LEN($C157)-COLUMNS($C$107:E$107)+1,1),"")</f>
        <v/>
      </c>
      <c r="G158" s="48" t="str">
        <f>IFERROR(--MID($C157,LEN($C157)-COLUMNS($C$107:F$107)+1,1),"")</f>
        <v/>
      </c>
      <c r="H158" s="48" t="str">
        <f>IFERROR(--MID($C157,LEN($C157)-COLUMNS($C$107:G$107)+1,1),"")</f>
        <v/>
      </c>
      <c r="I158" s="48" t="str">
        <f>IFERROR(--MID($C157,LEN($C157)-COLUMNS($C$107:H$107)+1,1),"")</f>
        <v/>
      </c>
      <c r="J158" s="48" t="str">
        <f>IFERROR(--MID($C157,LEN($C157)-COLUMNS($C$107:I$107)+1,1),"")</f>
        <v/>
      </c>
      <c r="K158" s="48" t="str">
        <f>IFERROR(--MID($C157,LEN($C157)-COLUMNS($C$107:J$107)+1,1),"")</f>
        <v/>
      </c>
      <c r="L158" s="48" t="str">
        <f>IFERROR(--MID($C157,LEN($C157)-COLUMNS($C$107:K$107)+1,1),"")</f>
        <v/>
      </c>
      <c r="M158" s="48" t="str">
        <f>IFERROR(--MID($C157,LEN($C157)-COLUMNS($C$107:L$107)+1,1),"")</f>
        <v/>
      </c>
      <c r="N158" s="48" t="str">
        <f>IFERROR(--MID($C157,LEN($C157)-COLUMNS($C$107:M$107)+1,1),"")</f>
        <v/>
      </c>
      <c r="O158" s="48" t="str">
        <f>IFERROR(--MID($C157,LEN($C157)-COLUMNS($C$107:N$107)+1,1),"")</f>
        <v/>
      </c>
      <c r="AB158" s="48">
        <f t="shared" ref="AB158" si="345">IF(E158&lt;&gt;1,IF(D158=1,AB157,IF(AND(D158&lt;5,D158&lt;&gt;0),AC157,AD157)),AD157)</f>
        <v>0</v>
      </c>
      <c r="AS158" s="51"/>
      <c r="AT158" s="51"/>
      <c r="AU158" s="51"/>
      <c r="AV158" s="51"/>
      <c r="AW158" s="51"/>
      <c r="AX158" s="51"/>
      <c r="AY158" s="51"/>
      <c r="AZ158" s="51"/>
      <c r="BA158" s="51"/>
    </row>
    <row r="159" spans="1:53" x14ac:dyDescent="0.35">
      <c r="A159" s="48" t="str">
        <f t="shared" ref="A159" si="346">TRIM(CONCATENATE(UPPER(MID(A158,1,1)),MID(A158,2,200)))</f>
        <v>Ноль</v>
      </c>
      <c r="C159" s="48" t="str">
        <f t="shared" ref="C159" si="347">IF(ISBLANK(INDEX($I$2:$I$101,(ROW()-$A$106)/$B$106)),IF(AB158=0,$D$102,AB158&amp;" "),INDEX($I$2:$I$101,(ROW()-$A$106)/$B$106)&amp;" ")</f>
        <v xml:space="preserve"> руб. </v>
      </c>
      <c r="D159" s="48">
        <f t="shared" ref="D159" si="348">IFERROR(--CONCATENATE(IF(E158&lt;2,E158,),D158),"")</f>
        <v>0</v>
      </c>
      <c r="G159" s="48" t="str">
        <f t="shared" ref="G159" si="349">IFERROR(--CONCATENATE(IF(H158&lt;2,H158,),G158),"")</f>
        <v/>
      </c>
      <c r="J159" s="48" t="str">
        <f t="shared" ref="J159" si="350">IFERROR(--CONCATENATE(IF(K158&lt;2,K158,),J158),"")</f>
        <v/>
      </c>
      <c r="M159" s="48" t="str">
        <f t="shared" ref="M159" si="351">IFERROR(--CONCATENATE(IF(N158&lt;2,N158,),M158),"")</f>
        <v/>
      </c>
    </row>
    <row r="160" spans="1:53" x14ac:dyDescent="0.35">
      <c r="A160" s="48" t="str">
        <f t="shared" ref="A160" si="352">TRIM(CONCATENATE(C158," (",A159,") ",C159,B158,C160))</f>
        <v>0 (Ноль) руб. 00 коп.</v>
      </c>
      <c r="B160" s="48" t="str">
        <f t="shared" ref="B160" si="353">TRIM(CONCATENATE(A159,C159,B158,C160))</f>
        <v>Ноль руб. 00 коп.</v>
      </c>
      <c r="C160" s="48" t="str">
        <f t="shared" ref="C160" si="354">IF(ISBLANK(INDEX($J$2:$J$101,(ROW()-$A$106)/$B$106)),$E$102," "&amp;INDEX($J$2:$J$101,(ROW()-$A$106)/$B$106))</f>
        <v xml:space="preserve">  коп. </v>
      </c>
      <c r="D160" s="48" t="str">
        <f t="shared" ref="D160" si="355">IFERROR(HLOOKUP(D159,$Q$102:$BA$104,2),"")</f>
        <v/>
      </c>
      <c r="E160" s="48" t="str">
        <f t="shared" ref="E160" si="356">IFERROR(IF(E158&gt;1,HLOOKUP(E158*10,$Q$102:$BA$104,2),""),"")</f>
        <v/>
      </c>
      <c r="F160" s="48" t="str">
        <f t="shared" ref="F160" si="357">IFERROR(IF(F158&gt;0,HLOOKUP(F158*100,$Q$102:$BA$104,2),""),"")</f>
        <v/>
      </c>
      <c r="G160" s="48" t="str">
        <f t="shared" ref="G160" si="358">IFERROR(HLOOKUP(G159,$Q$102:$BA$104,3),"")</f>
        <v/>
      </c>
      <c r="H160" s="48" t="str">
        <f t="shared" ref="H160" si="359">IFERROR(IF(H158&gt;1,HLOOKUP(H158*10,$Q$102:$BA$104,2),""),"")</f>
        <v/>
      </c>
      <c r="I160" s="48" t="str">
        <f t="shared" ref="I160" si="360">IFERROR(IF(I158&gt;0,HLOOKUP(I158*100,$Q$102:$BA$104,2),""),"")</f>
        <v/>
      </c>
      <c r="J160" s="48" t="str">
        <f t="shared" ref="J160" si="361">IFERROR(HLOOKUP(J159,$Q$102:$BA$104,2),"")</f>
        <v/>
      </c>
      <c r="K160" s="48" t="str">
        <f t="shared" ref="K160" si="362">IFERROR(IF(K158&gt;1,HLOOKUP(K158*10,$Q$102:$BA$104,2),""),"")</f>
        <v/>
      </c>
      <c r="L160" s="48" t="str">
        <f t="shared" ref="L160" si="363">IFERROR(IF(L158&gt;0,HLOOKUP(L158*100,$Q$102:$BA$104,2),""),"")</f>
        <v/>
      </c>
      <c r="M160" s="48" t="str">
        <f t="shared" ref="M160" si="364">IFERROR(HLOOKUP(M159,$Q$102:$BA$104,2),"")</f>
        <v/>
      </c>
      <c r="N160" s="48" t="str">
        <f t="shared" ref="N160" si="365">IFERROR(IF(N158&gt;1,HLOOKUP(N158*10,$Q$102:$BA$104,2),""),"")</f>
        <v/>
      </c>
      <c r="O160" s="48" t="str">
        <f t="shared" ref="O160" si="366">IFERROR(IF(O158&gt;0,HLOOKUP(O158*100,$Q$102:$BA$104,2),""),"")</f>
        <v/>
      </c>
      <c r="Q160" s="48" t="str">
        <f>""</f>
        <v/>
      </c>
      <c r="R160" s="48" t="str">
        <f t="shared" ref="R160" si="367">IF(SUM(D158:F158)=0,"",CONCATENATE(F160,E160,D160))</f>
        <v/>
      </c>
      <c r="U160" s="48" t="str">
        <f t="shared" ref="U160" si="368">IF(SUM(G158:I158)=0,"",CONCATENATE(I160,H160,G160,IF(H158&lt;&gt;1,IF(G158=1,$G$102,IF(AND(G158&lt;5,G158&lt;&gt;0),$H$102,$I$102)),$I$102)))</f>
        <v/>
      </c>
      <c r="X160" s="48" t="str">
        <f t="shared" ref="X160" si="369">IF(SUM(J158:L158)=0,"",CONCATENATE(L160,K160,J160,IF(K158&lt;&gt;1,IF(J158=1,$J$102,IF(AND(J158&lt;5,J158&lt;&gt;0),$K$102,$L$102)),$L$102)))</f>
        <v/>
      </c>
      <c r="AA160" s="48" t="str">
        <f t="shared" ref="AA160" si="370">IF(SUM(M158:O158)=0,"",CONCATENATE(O160,N160,M160,IF(N158&lt;&gt;1,IF(M158=1,$M$102,IF(AND(M158&lt;5,M158&lt;&gt;0),$N$102,$O$102)),$O$102)))</f>
        <v/>
      </c>
    </row>
    <row r="162" spans="1:53" x14ac:dyDescent="0.35">
      <c r="A162" s="52">
        <f t="shared" ref="A162" si="371">INDEX($B$2:$B$101,(ROW()-$A$106)/$B$106)</f>
        <v>0</v>
      </c>
      <c r="B162" s="52">
        <f t="shared" ref="B162" si="372">ABS(ROUND(N(A162),2))</f>
        <v>0</v>
      </c>
      <c r="C162" s="53">
        <f t="shared" ref="C162" si="373">INT(B162)</f>
        <v>0</v>
      </c>
      <c r="D162" s="48" t="str">
        <f t="shared" ref="D162" si="374">", "&amp;B163&amp;"/100"</f>
        <v>, 00/100</v>
      </c>
      <c r="E162" s="48" t="str">
        <f t="shared" ref="E162" si="375">TRIM(CONCATENATE(C163," (",A164,D162,") ",C164))</f>
        <v>0 (Ноль, 00/100) руб.</v>
      </c>
      <c r="F162" s="48" t="str">
        <f t="shared" ref="F162" si="376">TRIM(CONCATENATE(C163," (",A164,") ",C164))</f>
        <v>0 (Ноль) руб.</v>
      </c>
      <c r="AB162" s="48">
        <f t="shared" ref="AB162:AD162" si="377">INDEX(K$2:K$101,(ROW()-$A$106)/$B$106)</f>
        <v>0</v>
      </c>
      <c r="AC162" s="48">
        <f t="shared" si="377"/>
        <v>0</v>
      </c>
      <c r="AD162" s="48">
        <f t="shared" si="377"/>
        <v>0</v>
      </c>
    </row>
    <row r="163" spans="1:53" x14ac:dyDescent="0.35">
      <c r="A163" s="48" t="str">
        <f t="shared" ref="A163" si="378">IF(C163="0",$F$102,CONCATENATE(AA165,X165,U165,R165))</f>
        <v>ноль</v>
      </c>
      <c r="B163" s="52" t="str">
        <f t="shared" ref="B163" si="379">TEXT(100*(B162-C162),"00")</f>
        <v>00</v>
      </c>
      <c r="C163" s="48" t="str">
        <f t="shared" ref="C163" si="380">TEXT(C162,"# ##0")</f>
        <v>0</v>
      </c>
      <c r="D163" s="48">
        <f>IFERROR(--MID($C162,LEN($C162)-COLUMNS($C$107:C$107)+1,1),"")</f>
        <v>0</v>
      </c>
      <c r="E163" s="48" t="str">
        <f>IFERROR(--MID($C162,LEN($C162)-COLUMNS($C$107:D$107)+1,1),"")</f>
        <v/>
      </c>
      <c r="F163" s="48" t="str">
        <f>IFERROR(--MID($C162,LEN($C162)-COLUMNS($C$107:E$107)+1,1),"")</f>
        <v/>
      </c>
      <c r="G163" s="48" t="str">
        <f>IFERROR(--MID($C162,LEN($C162)-COLUMNS($C$107:F$107)+1,1),"")</f>
        <v/>
      </c>
      <c r="H163" s="48" t="str">
        <f>IFERROR(--MID($C162,LEN($C162)-COLUMNS($C$107:G$107)+1,1),"")</f>
        <v/>
      </c>
      <c r="I163" s="48" t="str">
        <f>IFERROR(--MID($C162,LEN($C162)-COLUMNS($C$107:H$107)+1,1),"")</f>
        <v/>
      </c>
      <c r="J163" s="48" t="str">
        <f>IFERROR(--MID($C162,LEN($C162)-COLUMNS($C$107:I$107)+1,1),"")</f>
        <v/>
      </c>
      <c r="K163" s="48" t="str">
        <f>IFERROR(--MID($C162,LEN($C162)-COLUMNS($C$107:J$107)+1,1),"")</f>
        <v/>
      </c>
      <c r="L163" s="48" t="str">
        <f>IFERROR(--MID($C162,LEN($C162)-COLUMNS($C$107:K$107)+1,1),"")</f>
        <v/>
      </c>
      <c r="M163" s="48" t="str">
        <f>IFERROR(--MID($C162,LEN($C162)-COLUMNS($C$107:L$107)+1,1),"")</f>
        <v/>
      </c>
      <c r="N163" s="48" t="str">
        <f>IFERROR(--MID($C162,LEN($C162)-COLUMNS($C$107:M$107)+1,1),"")</f>
        <v/>
      </c>
      <c r="O163" s="48" t="str">
        <f>IFERROR(--MID($C162,LEN($C162)-COLUMNS($C$107:N$107)+1,1),"")</f>
        <v/>
      </c>
      <c r="AB163" s="48">
        <f t="shared" ref="AB163" si="381">IF(E163&lt;&gt;1,IF(D163=1,AB162,IF(AND(D163&lt;5,D163&lt;&gt;0),AC162,AD162)),AD162)</f>
        <v>0</v>
      </c>
      <c r="AS163" s="51"/>
      <c r="AT163" s="51"/>
      <c r="AU163" s="51"/>
      <c r="AV163" s="51"/>
      <c r="AW163" s="51"/>
      <c r="AX163" s="51"/>
      <c r="AY163" s="51"/>
      <c r="AZ163" s="51"/>
      <c r="BA163" s="51"/>
    </row>
    <row r="164" spans="1:53" x14ac:dyDescent="0.35">
      <c r="A164" s="48" t="str">
        <f t="shared" ref="A164" si="382">TRIM(CONCATENATE(UPPER(MID(A163,1,1)),MID(A163,2,200)))</f>
        <v>Ноль</v>
      </c>
      <c r="C164" s="48" t="str">
        <f t="shared" ref="C164" si="383">IF(ISBLANK(INDEX($I$2:$I$101,(ROW()-$A$106)/$B$106)),IF(AB163=0,$D$102,AB163&amp;" "),INDEX($I$2:$I$101,(ROW()-$A$106)/$B$106)&amp;" ")</f>
        <v xml:space="preserve"> руб. </v>
      </c>
      <c r="D164" s="48">
        <f t="shared" ref="D164" si="384">IFERROR(--CONCATENATE(IF(E163&lt;2,E163,),D163),"")</f>
        <v>0</v>
      </c>
      <c r="G164" s="48" t="str">
        <f t="shared" ref="G164" si="385">IFERROR(--CONCATENATE(IF(H163&lt;2,H163,),G163),"")</f>
        <v/>
      </c>
      <c r="J164" s="48" t="str">
        <f t="shared" ref="J164" si="386">IFERROR(--CONCATENATE(IF(K163&lt;2,K163,),J163),"")</f>
        <v/>
      </c>
      <c r="M164" s="48" t="str">
        <f t="shared" ref="M164" si="387">IFERROR(--CONCATENATE(IF(N163&lt;2,N163,),M163),"")</f>
        <v/>
      </c>
    </row>
    <row r="165" spans="1:53" x14ac:dyDescent="0.35">
      <c r="A165" s="48" t="str">
        <f t="shared" ref="A165" si="388">TRIM(CONCATENATE(C163," (",A164,") ",C164,B163,C165))</f>
        <v>0 (Ноль) руб. 00 коп.</v>
      </c>
      <c r="B165" s="48" t="str">
        <f t="shared" ref="B165" si="389">TRIM(CONCATENATE(A164,C164,B163,C165))</f>
        <v>Ноль руб. 00 коп.</v>
      </c>
      <c r="C165" s="48" t="str">
        <f t="shared" ref="C165" si="390">IF(ISBLANK(INDEX($J$2:$J$101,(ROW()-$A$106)/$B$106)),$E$102," "&amp;INDEX($J$2:$J$101,(ROW()-$A$106)/$B$106))</f>
        <v xml:space="preserve">  коп. </v>
      </c>
      <c r="D165" s="48" t="str">
        <f t="shared" ref="D165" si="391">IFERROR(HLOOKUP(D164,$Q$102:$BA$104,2),"")</f>
        <v/>
      </c>
      <c r="E165" s="48" t="str">
        <f t="shared" ref="E165" si="392">IFERROR(IF(E163&gt;1,HLOOKUP(E163*10,$Q$102:$BA$104,2),""),"")</f>
        <v/>
      </c>
      <c r="F165" s="48" t="str">
        <f t="shared" ref="F165" si="393">IFERROR(IF(F163&gt;0,HLOOKUP(F163*100,$Q$102:$BA$104,2),""),"")</f>
        <v/>
      </c>
      <c r="G165" s="48" t="str">
        <f t="shared" ref="G165" si="394">IFERROR(HLOOKUP(G164,$Q$102:$BA$104,3),"")</f>
        <v/>
      </c>
      <c r="H165" s="48" t="str">
        <f t="shared" ref="H165" si="395">IFERROR(IF(H163&gt;1,HLOOKUP(H163*10,$Q$102:$BA$104,2),""),"")</f>
        <v/>
      </c>
      <c r="I165" s="48" t="str">
        <f t="shared" ref="I165" si="396">IFERROR(IF(I163&gt;0,HLOOKUP(I163*100,$Q$102:$BA$104,2),""),"")</f>
        <v/>
      </c>
      <c r="J165" s="48" t="str">
        <f t="shared" ref="J165" si="397">IFERROR(HLOOKUP(J164,$Q$102:$BA$104,2),"")</f>
        <v/>
      </c>
      <c r="K165" s="48" t="str">
        <f t="shared" ref="K165" si="398">IFERROR(IF(K163&gt;1,HLOOKUP(K163*10,$Q$102:$BA$104,2),""),"")</f>
        <v/>
      </c>
      <c r="L165" s="48" t="str">
        <f t="shared" ref="L165" si="399">IFERROR(IF(L163&gt;0,HLOOKUP(L163*100,$Q$102:$BA$104,2),""),"")</f>
        <v/>
      </c>
      <c r="M165" s="48" t="str">
        <f t="shared" ref="M165" si="400">IFERROR(HLOOKUP(M164,$Q$102:$BA$104,2),"")</f>
        <v/>
      </c>
      <c r="N165" s="48" t="str">
        <f t="shared" ref="N165" si="401">IFERROR(IF(N163&gt;1,HLOOKUP(N163*10,$Q$102:$BA$104,2),""),"")</f>
        <v/>
      </c>
      <c r="O165" s="48" t="str">
        <f t="shared" ref="O165" si="402">IFERROR(IF(O163&gt;0,HLOOKUP(O163*100,$Q$102:$BA$104,2),""),"")</f>
        <v/>
      </c>
      <c r="Q165" s="48" t="str">
        <f>""</f>
        <v/>
      </c>
      <c r="R165" s="48" t="str">
        <f t="shared" ref="R165" si="403">IF(SUM(D163:F163)=0,"",CONCATENATE(F165,E165,D165))</f>
        <v/>
      </c>
      <c r="U165" s="48" t="str">
        <f t="shared" ref="U165" si="404">IF(SUM(G163:I163)=0,"",CONCATENATE(I165,H165,G165,IF(H163&lt;&gt;1,IF(G163=1,$G$102,IF(AND(G163&lt;5,G163&lt;&gt;0),$H$102,$I$102)),$I$102)))</f>
        <v/>
      </c>
      <c r="X165" s="48" t="str">
        <f t="shared" ref="X165" si="405">IF(SUM(J163:L163)=0,"",CONCATENATE(L165,K165,J165,IF(K163&lt;&gt;1,IF(J163=1,$J$102,IF(AND(J163&lt;5,J163&lt;&gt;0),$K$102,$L$102)),$L$102)))</f>
        <v/>
      </c>
      <c r="AA165" s="48" t="str">
        <f t="shared" ref="AA165" si="406">IF(SUM(M163:O163)=0,"",CONCATENATE(O165,N165,M165,IF(N163&lt;&gt;1,IF(M163=1,$M$102,IF(AND(M163&lt;5,M163&lt;&gt;0),$N$102,$O$102)),$O$102)))</f>
        <v/>
      </c>
    </row>
    <row r="167" spans="1:53" x14ac:dyDescent="0.35">
      <c r="A167" s="52">
        <f t="shared" ref="A167" si="407">INDEX($B$2:$B$101,(ROW()-$A$106)/$B$106)</f>
        <v>0</v>
      </c>
      <c r="B167" s="52">
        <f t="shared" ref="B167" si="408">ABS(ROUND(N(A167),2))</f>
        <v>0</v>
      </c>
      <c r="C167" s="53">
        <f t="shared" ref="C167" si="409">INT(B167)</f>
        <v>0</v>
      </c>
      <c r="D167" s="48" t="str">
        <f t="shared" ref="D167" si="410">", "&amp;B168&amp;"/100"</f>
        <v>, 00/100</v>
      </c>
      <c r="E167" s="48" t="str">
        <f t="shared" ref="E167" si="411">TRIM(CONCATENATE(C168," (",A169,D167,") ",C169))</f>
        <v>0 (Ноль, 00/100) руб.</v>
      </c>
      <c r="F167" s="48" t="str">
        <f t="shared" ref="F167" si="412">TRIM(CONCATENATE(C168," (",A169,") ",C169))</f>
        <v>0 (Ноль) руб.</v>
      </c>
      <c r="AB167" s="48">
        <f t="shared" ref="AB167:AD167" si="413">INDEX(K$2:K$101,(ROW()-$A$106)/$B$106)</f>
        <v>0</v>
      </c>
      <c r="AC167" s="48">
        <f t="shared" si="413"/>
        <v>0</v>
      </c>
      <c r="AD167" s="48">
        <f t="shared" si="413"/>
        <v>0</v>
      </c>
    </row>
    <row r="168" spans="1:53" x14ac:dyDescent="0.35">
      <c r="A168" s="48" t="str">
        <f t="shared" ref="A168" si="414">IF(C168="0",$F$102,CONCATENATE(AA170,X170,U170,R170))</f>
        <v>ноль</v>
      </c>
      <c r="B168" s="52" t="str">
        <f t="shared" ref="B168" si="415">TEXT(100*(B167-C167),"00")</f>
        <v>00</v>
      </c>
      <c r="C168" s="48" t="str">
        <f t="shared" ref="C168" si="416">TEXT(C167,"# ##0")</f>
        <v>0</v>
      </c>
      <c r="D168" s="48">
        <f>IFERROR(--MID($C167,LEN($C167)-COLUMNS($C$107:C$107)+1,1),"")</f>
        <v>0</v>
      </c>
      <c r="E168" s="48" t="str">
        <f>IFERROR(--MID($C167,LEN($C167)-COLUMNS($C$107:D$107)+1,1),"")</f>
        <v/>
      </c>
      <c r="F168" s="48" t="str">
        <f>IFERROR(--MID($C167,LEN($C167)-COLUMNS($C$107:E$107)+1,1),"")</f>
        <v/>
      </c>
      <c r="G168" s="48" t="str">
        <f>IFERROR(--MID($C167,LEN($C167)-COLUMNS($C$107:F$107)+1,1),"")</f>
        <v/>
      </c>
      <c r="H168" s="48" t="str">
        <f>IFERROR(--MID($C167,LEN($C167)-COLUMNS($C$107:G$107)+1,1),"")</f>
        <v/>
      </c>
      <c r="I168" s="48" t="str">
        <f>IFERROR(--MID($C167,LEN($C167)-COLUMNS($C$107:H$107)+1,1),"")</f>
        <v/>
      </c>
      <c r="J168" s="48" t="str">
        <f>IFERROR(--MID($C167,LEN($C167)-COLUMNS($C$107:I$107)+1,1),"")</f>
        <v/>
      </c>
      <c r="K168" s="48" t="str">
        <f>IFERROR(--MID($C167,LEN($C167)-COLUMNS($C$107:J$107)+1,1),"")</f>
        <v/>
      </c>
      <c r="L168" s="48" t="str">
        <f>IFERROR(--MID($C167,LEN($C167)-COLUMNS($C$107:K$107)+1,1),"")</f>
        <v/>
      </c>
      <c r="M168" s="48" t="str">
        <f>IFERROR(--MID($C167,LEN($C167)-COLUMNS($C$107:L$107)+1,1),"")</f>
        <v/>
      </c>
      <c r="N168" s="48" t="str">
        <f>IFERROR(--MID($C167,LEN($C167)-COLUMNS($C$107:M$107)+1,1),"")</f>
        <v/>
      </c>
      <c r="O168" s="48" t="str">
        <f>IFERROR(--MID($C167,LEN($C167)-COLUMNS($C$107:N$107)+1,1),"")</f>
        <v/>
      </c>
      <c r="AB168" s="48">
        <f t="shared" ref="AB168" si="417">IF(E168&lt;&gt;1,IF(D168=1,AB167,IF(AND(D168&lt;5,D168&lt;&gt;0),AC167,AD167)),AD167)</f>
        <v>0</v>
      </c>
      <c r="AS168" s="51"/>
      <c r="AT168" s="51"/>
      <c r="AU168" s="51"/>
      <c r="AV168" s="51"/>
      <c r="AW168" s="51"/>
      <c r="AX168" s="51"/>
      <c r="AY168" s="51"/>
      <c r="AZ168" s="51"/>
      <c r="BA168" s="51"/>
    </row>
    <row r="169" spans="1:53" x14ac:dyDescent="0.35">
      <c r="A169" s="48" t="str">
        <f t="shared" ref="A169" si="418">TRIM(CONCATENATE(UPPER(MID(A168,1,1)),MID(A168,2,200)))</f>
        <v>Ноль</v>
      </c>
      <c r="C169" s="48" t="str">
        <f t="shared" ref="C169" si="419">IF(ISBLANK(INDEX($I$2:$I$101,(ROW()-$A$106)/$B$106)),IF(AB168=0,$D$102,AB168&amp;" "),INDEX($I$2:$I$101,(ROW()-$A$106)/$B$106)&amp;" ")</f>
        <v xml:space="preserve"> руб. </v>
      </c>
      <c r="D169" s="48">
        <f t="shared" ref="D169" si="420">IFERROR(--CONCATENATE(IF(E168&lt;2,E168,),D168),"")</f>
        <v>0</v>
      </c>
      <c r="G169" s="48" t="str">
        <f t="shared" ref="G169" si="421">IFERROR(--CONCATENATE(IF(H168&lt;2,H168,),G168),"")</f>
        <v/>
      </c>
      <c r="J169" s="48" t="str">
        <f t="shared" ref="J169" si="422">IFERROR(--CONCATENATE(IF(K168&lt;2,K168,),J168),"")</f>
        <v/>
      </c>
      <c r="M169" s="48" t="str">
        <f t="shared" ref="M169" si="423">IFERROR(--CONCATENATE(IF(N168&lt;2,N168,),M168),"")</f>
        <v/>
      </c>
    </row>
    <row r="170" spans="1:53" x14ac:dyDescent="0.35">
      <c r="A170" s="48" t="str">
        <f t="shared" ref="A170" si="424">TRIM(CONCATENATE(C168," (",A169,") ",C169,B168,C170))</f>
        <v>0 (Ноль) руб. 00 коп.</v>
      </c>
      <c r="B170" s="48" t="str">
        <f t="shared" ref="B170" si="425">TRIM(CONCATENATE(A169,C169,B168,C170))</f>
        <v>Ноль руб. 00 коп.</v>
      </c>
      <c r="C170" s="48" t="str">
        <f t="shared" ref="C170" si="426">IF(ISBLANK(INDEX($J$2:$J$101,(ROW()-$A$106)/$B$106)),$E$102," "&amp;INDEX($J$2:$J$101,(ROW()-$A$106)/$B$106))</f>
        <v xml:space="preserve">  коп. </v>
      </c>
      <c r="D170" s="48" t="str">
        <f t="shared" ref="D170" si="427">IFERROR(HLOOKUP(D169,$Q$102:$BA$104,2),"")</f>
        <v/>
      </c>
      <c r="E170" s="48" t="str">
        <f t="shared" ref="E170" si="428">IFERROR(IF(E168&gt;1,HLOOKUP(E168*10,$Q$102:$BA$104,2),""),"")</f>
        <v/>
      </c>
      <c r="F170" s="48" t="str">
        <f t="shared" ref="F170" si="429">IFERROR(IF(F168&gt;0,HLOOKUP(F168*100,$Q$102:$BA$104,2),""),"")</f>
        <v/>
      </c>
      <c r="G170" s="48" t="str">
        <f t="shared" ref="G170" si="430">IFERROR(HLOOKUP(G169,$Q$102:$BA$104,3),"")</f>
        <v/>
      </c>
      <c r="H170" s="48" t="str">
        <f t="shared" ref="H170" si="431">IFERROR(IF(H168&gt;1,HLOOKUP(H168*10,$Q$102:$BA$104,2),""),"")</f>
        <v/>
      </c>
      <c r="I170" s="48" t="str">
        <f t="shared" ref="I170" si="432">IFERROR(IF(I168&gt;0,HLOOKUP(I168*100,$Q$102:$BA$104,2),""),"")</f>
        <v/>
      </c>
      <c r="J170" s="48" t="str">
        <f t="shared" ref="J170" si="433">IFERROR(HLOOKUP(J169,$Q$102:$BA$104,2),"")</f>
        <v/>
      </c>
      <c r="K170" s="48" t="str">
        <f t="shared" ref="K170" si="434">IFERROR(IF(K168&gt;1,HLOOKUP(K168*10,$Q$102:$BA$104,2),""),"")</f>
        <v/>
      </c>
      <c r="L170" s="48" t="str">
        <f t="shared" ref="L170" si="435">IFERROR(IF(L168&gt;0,HLOOKUP(L168*100,$Q$102:$BA$104,2),""),"")</f>
        <v/>
      </c>
      <c r="M170" s="48" t="str">
        <f t="shared" ref="M170" si="436">IFERROR(HLOOKUP(M169,$Q$102:$BA$104,2),"")</f>
        <v/>
      </c>
      <c r="N170" s="48" t="str">
        <f t="shared" ref="N170" si="437">IFERROR(IF(N168&gt;1,HLOOKUP(N168*10,$Q$102:$BA$104,2),""),"")</f>
        <v/>
      </c>
      <c r="O170" s="48" t="str">
        <f t="shared" ref="O170" si="438">IFERROR(IF(O168&gt;0,HLOOKUP(O168*100,$Q$102:$BA$104,2),""),"")</f>
        <v/>
      </c>
      <c r="Q170" s="48" t="str">
        <f>""</f>
        <v/>
      </c>
      <c r="R170" s="48" t="str">
        <f t="shared" ref="R170" si="439">IF(SUM(D168:F168)=0,"",CONCATENATE(F170,E170,D170))</f>
        <v/>
      </c>
      <c r="U170" s="48" t="str">
        <f t="shared" ref="U170" si="440">IF(SUM(G168:I168)=0,"",CONCATENATE(I170,H170,G170,IF(H168&lt;&gt;1,IF(G168=1,$G$102,IF(AND(G168&lt;5,G168&lt;&gt;0),$H$102,$I$102)),$I$102)))</f>
        <v/>
      </c>
      <c r="X170" s="48" t="str">
        <f t="shared" ref="X170" si="441">IF(SUM(J168:L168)=0,"",CONCATENATE(L170,K170,J170,IF(K168&lt;&gt;1,IF(J168=1,$J$102,IF(AND(J168&lt;5,J168&lt;&gt;0),$K$102,$L$102)),$L$102)))</f>
        <v/>
      </c>
      <c r="AA170" s="48" t="str">
        <f t="shared" ref="AA170" si="442">IF(SUM(M168:O168)=0,"",CONCATENATE(O170,N170,M170,IF(N168&lt;&gt;1,IF(M168=1,$M$102,IF(AND(M168&lt;5,M168&lt;&gt;0),$N$102,$O$102)),$O$102)))</f>
        <v/>
      </c>
    </row>
    <row r="172" spans="1:53" x14ac:dyDescent="0.35">
      <c r="A172" s="52">
        <f t="shared" ref="A172" si="443">INDEX($B$2:$B$101,(ROW()-$A$106)/$B$106)</f>
        <v>0</v>
      </c>
      <c r="B172" s="52">
        <f t="shared" ref="B172" si="444">ABS(ROUND(N(A172),2))</f>
        <v>0</v>
      </c>
      <c r="C172" s="53">
        <f t="shared" ref="C172" si="445">INT(B172)</f>
        <v>0</v>
      </c>
      <c r="D172" s="48" t="str">
        <f t="shared" ref="D172" si="446">", "&amp;B173&amp;"/100"</f>
        <v>, 00/100</v>
      </c>
      <c r="E172" s="48" t="str">
        <f t="shared" ref="E172" si="447">TRIM(CONCATENATE(C173," (",A174,D172,") ",C174))</f>
        <v>0 (Ноль, 00/100) руб.</v>
      </c>
      <c r="F172" s="48" t="str">
        <f t="shared" ref="F172" si="448">TRIM(CONCATENATE(C173," (",A174,") ",C174))</f>
        <v>0 (Ноль) руб.</v>
      </c>
      <c r="AB172" s="48">
        <f t="shared" ref="AB172:AD172" si="449">INDEX(K$2:K$101,(ROW()-$A$106)/$B$106)</f>
        <v>0</v>
      </c>
      <c r="AC172" s="48">
        <f t="shared" si="449"/>
        <v>0</v>
      </c>
      <c r="AD172" s="48">
        <f t="shared" si="449"/>
        <v>0</v>
      </c>
    </row>
    <row r="173" spans="1:53" x14ac:dyDescent="0.35">
      <c r="A173" s="48" t="str">
        <f t="shared" ref="A173" si="450">IF(C173="0",$F$102,CONCATENATE(AA175,X175,U175,R175))</f>
        <v>ноль</v>
      </c>
      <c r="B173" s="52" t="str">
        <f t="shared" ref="B173" si="451">TEXT(100*(B172-C172),"00")</f>
        <v>00</v>
      </c>
      <c r="C173" s="48" t="str">
        <f t="shared" ref="C173" si="452">TEXT(C172,"# ##0")</f>
        <v>0</v>
      </c>
      <c r="D173" s="48">
        <f>IFERROR(--MID($C172,LEN($C172)-COLUMNS($C$107:C$107)+1,1),"")</f>
        <v>0</v>
      </c>
      <c r="E173" s="48" t="str">
        <f>IFERROR(--MID($C172,LEN($C172)-COLUMNS($C$107:D$107)+1,1),"")</f>
        <v/>
      </c>
      <c r="F173" s="48" t="str">
        <f>IFERROR(--MID($C172,LEN($C172)-COLUMNS($C$107:E$107)+1,1),"")</f>
        <v/>
      </c>
      <c r="G173" s="48" t="str">
        <f>IFERROR(--MID($C172,LEN($C172)-COLUMNS($C$107:F$107)+1,1),"")</f>
        <v/>
      </c>
      <c r="H173" s="48" t="str">
        <f>IFERROR(--MID($C172,LEN($C172)-COLUMNS($C$107:G$107)+1,1),"")</f>
        <v/>
      </c>
      <c r="I173" s="48" t="str">
        <f>IFERROR(--MID($C172,LEN($C172)-COLUMNS($C$107:H$107)+1,1),"")</f>
        <v/>
      </c>
      <c r="J173" s="48" t="str">
        <f>IFERROR(--MID($C172,LEN($C172)-COLUMNS($C$107:I$107)+1,1),"")</f>
        <v/>
      </c>
      <c r="K173" s="48" t="str">
        <f>IFERROR(--MID($C172,LEN($C172)-COLUMNS($C$107:J$107)+1,1),"")</f>
        <v/>
      </c>
      <c r="L173" s="48" t="str">
        <f>IFERROR(--MID($C172,LEN($C172)-COLUMNS($C$107:K$107)+1,1),"")</f>
        <v/>
      </c>
      <c r="M173" s="48" t="str">
        <f>IFERROR(--MID($C172,LEN($C172)-COLUMNS($C$107:L$107)+1,1),"")</f>
        <v/>
      </c>
      <c r="N173" s="48" t="str">
        <f>IFERROR(--MID($C172,LEN($C172)-COLUMNS($C$107:M$107)+1,1),"")</f>
        <v/>
      </c>
      <c r="O173" s="48" t="str">
        <f>IFERROR(--MID($C172,LEN($C172)-COLUMNS($C$107:N$107)+1,1),"")</f>
        <v/>
      </c>
      <c r="AB173" s="48">
        <f t="shared" ref="AB173" si="453">IF(E173&lt;&gt;1,IF(D173=1,AB172,IF(AND(D173&lt;5,D173&lt;&gt;0),AC172,AD172)),AD172)</f>
        <v>0</v>
      </c>
      <c r="AS173" s="51"/>
      <c r="AT173" s="51"/>
      <c r="AU173" s="51"/>
      <c r="AV173" s="51"/>
      <c r="AW173" s="51"/>
      <c r="AX173" s="51"/>
      <c r="AY173" s="51"/>
      <c r="AZ173" s="51"/>
      <c r="BA173" s="51"/>
    </row>
    <row r="174" spans="1:53" x14ac:dyDescent="0.35">
      <c r="A174" s="48" t="str">
        <f t="shared" ref="A174" si="454">TRIM(CONCATENATE(UPPER(MID(A173,1,1)),MID(A173,2,200)))</f>
        <v>Ноль</v>
      </c>
      <c r="C174" s="48" t="str">
        <f t="shared" ref="C174" si="455">IF(ISBLANK(INDEX($I$2:$I$101,(ROW()-$A$106)/$B$106)),IF(AB173=0,$D$102,AB173&amp;" "),INDEX($I$2:$I$101,(ROW()-$A$106)/$B$106)&amp;" ")</f>
        <v xml:space="preserve"> руб. </v>
      </c>
      <c r="D174" s="48">
        <f t="shared" ref="D174" si="456">IFERROR(--CONCATENATE(IF(E173&lt;2,E173,),D173),"")</f>
        <v>0</v>
      </c>
      <c r="G174" s="48" t="str">
        <f t="shared" ref="G174" si="457">IFERROR(--CONCATENATE(IF(H173&lt;2,H173,),G173),"")</f>
        <v/>
      </c>
      <c r="J174" s="48" t="str">
        <f t="shared" ref="J174" si="458">IFERROR(--CONCATENATE(IF(K173&lt;2,K173,),J173),"")</f>
        <v/>
      </c>
      <c r="M174" s="48" t="str">
        <f t="shared" ref="M174" si="459">IFERROR(--CONCATENATE(IF(N173&lt;2,N173,),M173),"")</f>
        <v/>
      </c>
    </row>
    <row r="175" spans="1:53" x14ac:dyDescent="0.35">
      <c r="A175" s="48" t="str">
        <f t="shared" ref="A175" si="460">TRIM(CONCATENATE(C173," (",A174,") ",C174,B173,C175))</f>
        <v>0 (Ноль) руб. 00 коп.</v>
      </c>
      <c r="B175" s="48" t="str">
        <f t="shared" ref="B175" si="461">TRIM(CONCATENATE(A174,C174,B173,C175))</f>
        <v>Ноль руб. 00 коп.</v>
      </c>
      <c r="C175" s="48" t="str">
        <f t="shared" ref="C175" si="462">IF(ISBLANK(INDEX($J$2:$J$101,(ROW()-$A$106)/$B$106)),$E$102," "&amp;INDEX($J$2:$J$101,(ROW()-$A$106)/$B$106))</f>
        <v xml:space="preserve">  коп. </v>
      </c>
      <c r="D175" s="48" t="str">
        <f t="shared" ref="D175" si="463">IFERROR(HLOOKUP(D174,$Q$102:$BA$104,2),"")</f>
        <v/>
      </c>
      <c r="E175" s="48" t="str">
        <f t="shared" ref="E175" si="464">IFERROR(IF(E173&gt;1,HLOOKUP(E173*10,$Q$102:$BA$104,2),""),"")</f>
        <v/>
      </c>
      <c r="F175" s="48" t="str">
        <f t="shared" ref="F175" si="465">IFERROR(IF(F173&gt;0,HLOOKUP(F173*100,$Q$102:$BA$104,2),""),"")</f>
        <v/>
      </c>
      <c r="G175" s="48" t="str">
        <f t="shared" ref="G175" si="466">IFERROR(HLOOKUP(G174,$Q$102:$BA$104,3),"")</f>
        <v/>
      </c>
      <c r="H175" s="48" t="str">
        <f t="shared" ref="H175" si="467">IFERROR(IF(H173&gt;1,HLOOKUP(H173*10,$Q$102:$BA$104,2),""),"")</f>
        <v/>
      </c>
      <c r="I175" s="48" t="str">
        <f t="shared" ref="I175" si="468">IFERROR(IF(I173&gt;0,HLOOKUP(I173*100,$Q$102:$BA$104,2),""),"")</f>
        <v/>
      </c>
      <c r="J175" s="48" t="str">
        <f t="shared" ref="J175" si="469">IFERROR(HLOOKUP(J174,$Q$102:$BA$104,2),"")</f>
        <v/>
      </c>
      <c r="K175" s="48" t="str">
        <f t="shared" ref="K175" si="470">IFERROR(IF(K173&gt;1,HLOOKUP(K173*10,$Q$102:$BA$104,2),""),"")</f>
        <v/>
      </c>
      <c r="L175" s="48" t="str">
        <f t="shared" ref="L175" si="471">IFERROR(IF(L173&gt;0,HLOOKUP(L173*100,$Q$102:$BA$104,2),""),"")</f>
        <v/>
      </c>
      <c r="M175" s="48" t="str">
        <f t="shared" ref="M175" si="472">IFERROR(HLOOKUP(M174,$Q$102:$BA$104,2),"")</f>
        <v/>
      </c>
      <c r="N175" s="48" t="str">
        <f t="shared" ref="N175" si="473">IFERROR(IF(N173&gt;1,HLOOKUP(N173*10,$Q$102:$BA$104,2),""),"")</f>
        <v/>
      </c>
      <c r="O175" s="48" t="str">
        <f t="shared" ref="O175" si="474">IFERROR(IF(O173&gt;0,HLOOKUP(O173*100,$Q$102:$BA$104,2),""),"")</f>
        <v/>
      </c>
      <c r="Q175" s="48" t="str">
        <f>""</f>
        <v/>
      </c>
      <c r="R175" s="48" t="str">
        <f t="shared" ref="R175" si="475">IF(SUM(D173:F173)=0,"",CONCATENATE(F175,E175,D175))</f>
        <v/>
      </c>
      <c r="U175" s="48" t="str">
        <f t="shared" ref="U175" si="476">IF(SUM(G173:I173)=0,"",CONCATENATE(I175,H175,G175,IF(H173&lt;&gt;1,IF(G173=1,$G$102,IF(AND(G173&lt;5,G173&lt;&gt;0),$H$102,$I$102)),$I$102)))</f>
        <v/>
      </c>
      <c r="X175" s="48" t="str">
        <f t="shared" ref="X175" si="477">IF(SUM(J173:L173)=0,"",CONCATENATE(L175,K175,J175,IF(K173&lt;&gt;1,IF(J173=1,$J$102,IF(AND(J173&lt;5,J173&lt;&gt;0),$K$102,$L$102)),$L$102)))</f>
        <v/>
      </c>
      <c r="AA175" s="48" t="str">
        <f t="shared" ref="AA175" si="478">IF(SUM(M173:O173)=0,"",CONCATENATE(O175,N175,M175,IF(N173&lt;&gt;1,IF(M173=1,$M$102,IF(AND(M173&lt;5,M173&lt;&gt;0),$N$102,$O$102)),$O$102)))</f>
        <v/>
      </c>
    </row>
    <row r="177" spans="1:53" x14ac:dyDescent="0.35">
      <c r="A177" s="52">
        <f t="shared" ref="A177" si="479">INDEX($B$2:$B$101,(ROW()-$A$106)/$B$106)</f>
        <v>0</v>
      </c>
      <c r="B177" s="52">
        <f t="shared" ref="B177" si="480">ABS(ROUND(N(A177),2))</f>
        <v>0</v>
      </c>
      <c r="C177" s="53">
        <f t="shared" ref="C177" si="481">INT(B177)</f>
        <v>0</v>
      </c>
      <c r="D177" s="48" t="str">
        <f t="shared" ref="D177" si="482">", "&amp;B178&amp;"/100"</f>
        <v>, 00/100</v>
      </c>
      <c r="E177" s="48" t="str">
        <f t="shared" ref="E177" si="483">TRIM(CONCATENATE(C178," (",A179,D177,") ",C179))</f>
        <v>0 (Ноль, 00/100) руб.</v>
      </c>
      <c r="F177" s="48" t="str">
        <f t="shared" ref="F177" si="484">TRIM(CONCATENATE(C178," (",A179,") ",C179))</f>
        <v>0 (Ноль) руб.</v>
      </c>
      <c r="AB177" s="48">
        <f t="shared" ref="AB177:AD177" si="485">INDEX(K$2:K$101,(ROW()-$A$106)/$B$106)</f>
        <v>0</v>
      </c>
      <c r="AC177" s="48">
        <f t="shared" si="485"/>
        <v>0</v>
      </c>
      <c r="AD177" s="48">
        <f t="shared" si="485"/>
        <v>0</v>
      </c>
    </row>
    <row r="178" spans="1:53" x14ac:dyDescent="0.35">
      <c r="A178" s="48" t="str">
        <f t="shared" ref="A178" si="486">IF(C178="0",$F$102,CONCATENATE(AA180,X180,U180,R180))</f>
        <v>ноль</v>
      </c>
      <c r="B178" s="52" t="str">
        <f t="shared" ref="B178" si="487">TEXT(100*(B177-C177),"00")</f>
        <v>00</v>
      </c>
      <c r="C178" s="48" t="str">
        <f t="shared" ref="C178" si="488">TEXT(C177,"# ##0")</f>
        <v>0</v>
      </c>
      <c r="D178" s="48">
        <f>IFERROR(--MID($C177,LEN($C177)-COLUMNS($C$107:C$107)+1,1),"")</f>
        <v>0</v>
      </c>
      <c r="E178" s="48" t="str">
        <f>IFERROR(--MID($C177,LEN($C177)-COLUMNS($C$107:D$107)+1,1),"")</f>
        <v/>
      </c>
      <c r="F178" s="48" t="str">
        <f>IFERROR(--MID($C177,LEN($C177)-COLUMNS($C$107:E$107)+1,1),"")</f>
        <v/>
      </c>
      <c r="G178" s="48" t="str">
        <f>IFERROR(--MID($C177,LEN($C177)-COLUMNS($C$107:F$107)+1,1),"")</f>
        <v/>
      </c>
      <c r="H178" s="48" t="str">
        <f>IFERROR(--MID($C177,LEN($C177)-COLUMNS($C$107:G$107)+1,1),"")</f>
        <v/>
      </c>
      <c r="I178" s="48" t="str">
        <f>IFERROR(--MID($C177,LEN($C177)-COLUMNS($C$107:H$107)+1,1),"")</f>
        <v/>
      </c>
      <c r="J178" s="48" t="str">
        <f>IFERROR(--MID($C177,LEN($C177)-COLUMNS($C$107:I$107)+1,1),"")</f>
        <v/>
      </c>
      <c r="K178" s="48" t="str">
        <f>IFERROR(--MID($C177,LEN($C177)-COLUMNS($C$107:J$107)+1,1),"")</f>
        <v/>
      </c>
      <c r="L178" s="48" t="str">
        <f>IFERROR(--MID($C177,LEN($C177)-COLUMNS($C$107:K$107)+1,1),"")</f>
        <v/>
      </c>
      <c r="M178" s="48" t="str">
        <f>IFERROR(--MID($C177,LEN($C177)-COLUMNS($C$107:L$107)+1,1),"")</f>
        <v/>
      </c>
      <c r="N178" s="48" t="str">
        <f>IFERROR(--MID($C177,LEN($C177)-COLUMNS($C$107:M$107)+1,1),"")</f>
        <v/>
      </c>
      <c r="O178" s="48" t="str">
        <f>IFERROR(--MID($C177,LEN($C177)-COLUMNS($C$107:N$107)+1,1),"")</f>
        <v/>
      </c>
      <c r="AB178" s="48">
        <f t="shared" ref="AB178" si="489">IF(E178&lt;&gt;1,IF(D178=1,AB177,IF(AND(D178&lt;5,D178&lt;&gt;0),AC177,AD177)),AD177)</f>
        <v>0</v>
      </c>
      <c r="AS178" s="51"/>
      <c r="AT178" s="51"/>
      <c r="AU178" s="51"/>
      <c r="AV178" s="51"/>
      <c r="AW178" s="51"/>
      <c r="AX178" s="51"/>
      <c r="AY178" s="51"/>
      <c r="AZ178" s="51"/>
      <c r="BA178" s="51"/>
    </row>
    <row r="179" spans="1:53" x14ac:dyDescent="0.35">
      <c r="A179" s="48" t="str">
        <f t="shared" ref="A179" si="490">TRIM(CONCATENATE(UPPER(MID(A178,1,1)),MID(A178,2,200)))</f>
        <v>Ноль</v>
      </c>
      <c r="C179" s="48" t="str">
        <f t="shared" ref="C179" si="491">IF(ISBLANK(INDEX($I$2:$I$101,(ROW()-$A$106)/$B$106)),IF(AB178=0,$D$102,AB178&amp;" "),INDEX($I$2:$I$101,(ROW()-$A$106)/$B$106)&amp;" ")</f>
        <v xml:space="preserve"> руб. </v>
      </c>
      <c r="D179" s="48">
        <f t="shared" ref="D179" si="492">IFERROR(--CONCATENATE(IF(E178&lt;2,E178,),D178),"")</f>
        <v>0</v>
      </c>
      <c r="G179" s="48" t="str">
        <f t="shared" ref="G179" si="493">IFERROR(--CONCATENATE(IF(H178&lt;2,H178,),G178),"")</f>
        <v/>
      </c>
      <c r="J179" s="48" t="str">
        <f t="shared" ref="J179" si="494">IFERROR(--CONCATENATE(IF(K178&lt;2,K178,),J178),"")</f>
        <v/>
      </c>
      <c r="M179" s="48" t="str">
        <f t="shared" ref="M179" si="495">IFERROR(--CONCATENATE(IF(N178&lt;2,N178,),M178),"")</f>
        <v/>
      </c>
    </row>
    <row r="180" spans="1:53" x14ac:dyDescent="0.35">
      <c r="A180" s="48" t="str">
        <f t="shared" ref="A180" si="496">TRIM(CONCATENATE(C178," (",A179,") ",C179,B178,C180))</f>
        <v>0 (Ноль) руб. 00 коп.</v>
      </c>
      <c r="B180" s="48" t="str">
        <f t="shared" ref="B180" si="497">TRIM(CONCATENATE(A179,C179,B178,C180))</f>
        <v>Ноль руб. 00 коп.</v>
      </c>
      <c r="C180" s="48" t="str">
        <f t="shared" ref="C180" si="498">IF(ISBLANK(INDEX($J$2:$J$101,(ROW()-$A$106)/$B$106)),$E$102," "&amp;INDEX($J$2:$J$101,(ROW()-$A$106)/$B$106))</f>
        <v xml:space="preserve">  коп. </v>
      </c>
      <c r="D180" s="48" t="str">
        <f t="shared" ref="D180" si="499">IFERROR(HLOOKUP(D179,$Q$102:$BA$104,2),"")</f>
        <v/>
      </c>
      <c r="E180" s="48" t="str">
        <f t="shared" ref="E180" si="500">IFERROR(IF(E178&gt;1,HLOOKUP(E178*10,$Q$102:$BA$104,2),""),"")</f>
        <v/>
      </c>
      <c r="F180" s="48" t="str">
        <f t="shared" ref="F180" si="501">IFERROR(IF(F178&gt;0,HLOOKUP(F178*100,$Q$102:$BA$104,2),""),"")</f>
        <v/>
      </c>
      <c r="G180" s="48" t="str">
        <f t="shared" ref="G180" si="502">IFERROR(HLOOKUP(G179,$Q$102:$BA$104,3),"")</f>
        <v/>
      </c>
      <c r="H180" s="48" t="str">
        <f t="shared" ref="H180" si="503">IFERROR(IF(H178&gt;1,HLOOKUP(H178*10,$Q$102:$BA$104,2),""),"")</f>
        <v/>
      </c>
      <c r="I180" s="48" t="str">
        <f t="shared" ref="I180" si="504">IFERROR(IF(I178&gt;0,HLOOKUP(I178*100,$Q$102:$BA$104,2),""),"")</f>
        <v/>
      </c>
      <c r="J180" s="48" t="str">
        <f t="shared" ref="J180" si="505">IFERROR(HLOOKUP(J179,$Q$102:$BA$104,2),"")</f>
        <v/>
      </c>
      <c r="K180" s="48" t="str">
        <f t="shared" ref="K180" si="506">IFERROR(IF(K178&gt;1,HLOOKUP(K178*10,$Q$102:$BA$104,2),""),"")</f>
        <v/>
      </c>
      <c r="L180" s="48" t="str">
        <f t="shared" ref="L180" si="507">IFERROR(IF(L178&gt;0,HLOOKUP(L178*100,$Q$102:$BA$104,2),""),"")</f>
        <v/>
      </c>
      <c r="M180" s="48" t="str">
        <f t="shared" ref="M180" si="508">IFERROR(HLOOKUP(M179,$Q$102:$BA$104,2),"")</f>
        <v/>
      </c>
      <c r="N180" s="48" t="str">
        <f t="shared" ref="N180" si="509">IFERROR(IF(N178&gt;1,HLOOKUP(N178*10,$Q$102:$BA$104,2),""),"")</f>
        <v/>
      </c>
      <c r="O180" s="48" t="str">
        <f t="shared" ref="O180" si="510">IFERROR(IF(O178&gt;0,HLOOKUP(O178*100,$Q$102:$BA$104,2),""),"")</f>
        <v/>
      </c>
      <c r="Q180" s="48" t="str">
        <f>""</f>
        <v/>
      </c>
      <c r="R180" s="48" t="str">
        <f t="shared" ref="R180" si="511">IF(SUM(D178:F178)=0,"",CONCATENATE(F180,E180,D180))</f>
        <v/>
      </c>
      <c r="U180" s="48" t="str">
        <f t="shared" ref="U180" si="512">IF(SUM(G178:I178)=0,"",CONCATENATE(I180,H180,G180,IF(H178&lt;&gt;1,IF(G178=1,$G$102,IF(AND(G178&lt;5,G178&lt;&gt;0),$H$102,$I$102)),$I$102)))</f>
        <v/>
      </c>
      <c r="X180" s="48" t="str">
        <f t="shared" ref="X180" si="513">IF(SUM(J178:L178)=0,"",CONCATENATE(L180,K180,J180,IF(K178&lt;&gt;1,IF(J178=1,$J$102,IF(AND(J178&lt;5,J178&lt;&gt;0),$K$102,$L$102)),$L$102)))</f>
        <v/>
      </c>
      <c r="AA180" s="48" t="str">
        <f t="shared" ref="AA180" si="514">IF(SUM(M178:O178)=0,"",CONCATENATE(O180,N180,M180,IF(N178&lt;&gt;1,IF(M178=1,$M$102,IF(AND(M178&lt;5,M178&lt;&gt;0),$N$102,$O$102)),$O$102)))</f>
        <v/>
      </c>
    </row>
    <row r="182" spans="1:53" x14ac:dyDescent="0.35">
      <c r="A182" s="52">
        <f t="shared" ref="A182" si="515">INDEX($B$2:$B$101,(ROW()-$A$106)/$B$106)</f>
        <v>0</v>
      </c>
      <c r="B182" s="52">
        <f t="shared" ref="B182" si="516">ABS(ROUND(N(A182),2))</f>
        <v>0</v>
      </c>
      <c r="C182" s="53">
        <f t="shared" ref="C182" si="517">INT(B182)</f>
        <v>0</v>
      </c>
      <c r="D182" s="48" t="str">
        <f t="shared" ref="D182" si="518">", "&amp;B183&amp;"/100"</f>
        <v>, 00/100</v>
      </c>
      <c r="E182" s="48" t="str">
        <f t="shared" ref="E182" si="519">TRIM(CONCATENATE(C183," (",A184,D182,") ",C184))</f>
        <v>0 (Ноль, 00/100) руб.</v>
      </c>
      <c r="F182" s="48" t="str">
        <f t="shared" ref="F182" si="520">TRIM(CONCATENATE(C183," (",A184,") ",C184))</f>
        <v>0 (Ноль) руб.</v>
      </c>
      <c r="AB182" s="48">
        <f t="shared" ref="AB182:AD182" si="521">INDEX(K$2:K$101,(ROW()-$A$106)/$B$106)</f>
        <v>0</v>
      </c>
      <c r="AC182" s="48">
        <f t="shared" si="521"/>
        <v>0</v>
      </c>
      <c r="AD182" s="48">
        <f t="shared" si="521"/>
        <v>0</v>
      </c>
    </row>
    <row r="183" spans="1:53" x14ac:dyDescent="0.35">
      <c r="A183" s="48" t="str">
        <f t="shared" ref="A183" si="522">IF(C183="0",$F$102,CONCATENATE(AA185,X185,U185,R185))</f>
        <v>ноль</v>
      </c>
      <c r="B183" s="52" t="str">
        <f t="shared" ref="B183" si="523">TEXT(100*(B182-C182),"00")</f>
        <v>00</v>
      </c>
      <c r="C183" s="48" t="str">
        <f t="shared" ref="C183" si="524">TEXT(C182,"# ##0")</f>
        <v>0</v>
      </c>
      <c r="D183" s="48">
        <f>IFERROR(--MID($C182,LEN($C182)-COLUMNS($C$107:C$107)+1,1),"")</f>
        <v>0</v>
      </c>
      <c r="E183" s="48" t="str">
        <f>IFERROR(--MID($C182,LEN($C182)-COLUMNS($C$107:D$107)+1,1),"")</f>
        <v/>
      </c>
      <c r="F183" s="48" t="str">
        <f>IFERROR(--MID($C182,LEN($C182)-COLUMNS($C$107:E$107)+1,1),"")</f>
        <v/>
      </c>
      <c r="G183" s="48" t="str">
        <f>IFERROR(--MID($C182,LEN($C182)-COLUMNS($C$107:F$107)+1,1),"")</f>
        <v/>
      </c>
      <c r="H183" s="48" t="str">
        <f>IFERROR(--MID($C182,LEN($C182)-COLUMNS($C$107:G$107)+1,1),"")</f>
        <v/>
      </c>
      <c r="I183" s="48" t="str">
        <f>IFERROR(--MID($C182,LEN($C182)-COLUMNS($C$107:H$107)+1,1),"")</f>
        <v/>
      </c>
      <c r="J183" s="48" t="str">
        <f>IFERROR(--MID($C182,LEN($C182)-COLUMNS($C$107:I$107)+1,1),"")</f>
        <v/>
      </c>
      <c r="K183" s="48" t="str">
        <f>IFERROR(--MID($C182,LEN($C182)-COLUMNS($C$107:J$107)+1,1),"")</f>
        <v/>
      </c>
      <c r="L183" s="48" t="str">
        <f>IFERROR(--MID($C182,LEN($C182)-COLUMNS($C$107:K$107)+1,1),"")</f>
        <v/>
      </c>
      <c r="M183" s="48" t="str">
        <f>IFERROR(--MID($C182,LEN($C182)-COLUMNS($C$107:L$107)+1,1),"")</f>
        <v/>
      </c>
      <c r="N183" s="48" t="str">
        <f>IFERROR(--MID($C182,LEN($C182)-COLUMNS($C$107:M$107)+1,1),"")</f>
        <v/>
      </c>
      <c r="O183" s="48" t="str">
        <f>IFERROR(--MID($C182,LEN($C182)-COLUMNS($C$107:N$107)+1,1),"")</f>
        <v/>
      </c>
      <c r="AB183" s="48">
        <f t="shared" ref="AB183" si="525">IF(E183&lt;&gt;1,IF(D183=1,AB182,IF(AND(D183&lt;5,D183&lt;&gt;0),AC182,AD182)),AD182)</f>
        <v>0</v>
      </c>
      <c r="AS183" s="51"/>
      <c r="AT183" s="51"/>
      <c r="AU183" s="51"/>
      <c r="AV183" s="51"/>
      <c r="AW183" s="51"/>
      <c r="AX183" s="51"/>
      <c r="AY183" s="51"/>
      <c r="AZ183" s="51"/>
      <c r="BA183" s="51"/>
    </row>
    <row r="184" spans="1:53" x14ac:dyDescent="0.35">
      <c r="A184" s="48" t="str">
        <f t="shared" ref="A184" si="526">TRIM(CONCATENATE(UPPER(MID(A183,1,1)),MID(A183,2,200)))</f>
        <v>Ноль</v>
      </c>
      <c r="C184" s="48" t="str">
        <f t="shared" ref="C184" si="527">IF(ISBLANK(INDEX($I$2:$I$101,(ROW()-$A$106)/$B$106)),IF(AB183=0,$D$102,AB183&amp;" "),INDEX($I$2:$I$101,(ROW()-$A$106)/$B$106)&amp;" ")</f>
        <v xml:space="preserve"> руб. </v>
      </c>
      <c r="D184" s="48">
        <f t="shared" ref="D184" si="528">IFERROR(--CONCATENATE(IF(E183&lt;2,E183,),D183),"")</f>
        <v>0</v>
      </c>
      <c r="G184" s="48" t="str">
        <f t="shared" ref="G184" si="529">IFERROR(--CONCATENATE(IF(H183&lt;2,H183,),G183),"")</f>
        <v/>
      </c>
      <c r="J184" s="48" t="str">
        <f t="shared" ref="J184" si="530">IFERROR(--CONCATENATE(IF(K183&lt;2,K183,),J183),"")</f>
        <v/>
      </c>
      <c r="M184" s="48" t="str">
        <f t="shared" ref="M184" si="531">IFERROR(--CONCATENATE(IF(N183&lt;2,N183,),M183),"")</f>
        <v/>
      </c>
    </row>
    <row r="185" spans="1:53" x14ac:dyDescent="0.35">
      <c r="A185" s="48" t="str">
        <f t="shared" ref="A185" si="532">TRIM(CONCATENATE(C183," (",A184,") ",C184,B183,C185))</f>
        <v>0 (Ноль) руб. 00 коп.</v>
      </c>
      <c r="B185" s="48" t="str">
        <f t="shared" ref="B185" si="533">TRIM(CONCATENATE(A184,C184,B183,C185))</f>
        <v>Ноль руб. 00 коп.</v>
      </c>
      <c r="C185" s="48" t="str">
        <f t="shared" ref="C185" si="534">IF(ISBLANK(INDEX($J$2:$J$101,(ROW()-$A$106)/$B$106)),$E$102," "&amp;INDEX($J$2:$J$101,(ROW()-$A$106)/$B$106))</f>
        <v xml:space="preserve">  коп. </v>
      </c>
      <c r="D185" s="48" t="str">
        <f t="shared" ref="D185" si="535">IFERROR(HLOOKUP(D184,$Q$102:$BA$104,2),"")</f>
        <v/>
      </c>
      <c r="E185" s="48" t="str">
        <f t="shared" ref="E185" si="536">IFERROR(IF(E183&gt;1,HLOOKUP(E183*10,$Q$102:$BA$104,2),""),"")</f>
        <v/>
      </c>
      <c r="F185" s="48" t="str">
        <f t="shared" ref="F185" si="537">IFERROR(IF(F183&gt;0,HLOOKUP(F183*100,$Q$102:$BA$104,2),""),"")</f>
        <v/>
      </c>
      <c r="G185" s="48" t="str">
        <f t="shared" ref="G185" si="538">IFERROR(HLOOKUP(G184,$Q$102:$BA$104,3),"")</f>
        <v/>
      </c>
      <c r="H185" s="48" t="str">
        <f t="shared" ref="H185" si="539">IFERROR(IF(H183&gt;1,HLOOKUP(H183*10,$Q$102:$BA$104,2),""),"")</f>
        <v/>
      </c>
      <c r="I185" s="48" t="str">
        <f t="shared" ref="I185" si="540">IFERROR(IF(I183&gt;0,HLOOKUP(I183*100,$Q$102:$BA$104,2),""),"")</f>
        <v/>
      </c>
      <c r="J185" s="48" t="str">
        <f t="shared" ref="J185" si="541">IFERROR(HLOOKUP(J184,$Q$102:$BA$104,2),"")</f>
        <v/>
      </c>
      <c r="K185" s="48" t="str">
        <f t="shared" ref="K185" si="542">IFERROR(IF(K183&gt;1,HLOOKUP(K183*10,$Q$102:$BA$104,2),""),"")</f>
        <v/>
      </c>
      <c r="L185" s="48" t="str">
        <f t="shared" ref="L185" si="543">IFERROR(IF(L183&gt;0,HLOOKUP(L183*100,$Q$102:$BA$104,2),""),"")</f>
        <v/>
      </c>
      <c r="M185" s="48" t="str">
        <f t="shared" ref="M185" si="544">IFERROR(HLOOKUP(M184,$Q$102:$BA$104,2),"")</f>
        <v/>
      </c>
      <c r="N185" s="48" t="str">
        <f t="shared" ref="N185" si="545">IFERROR(IF(N183&gt;1,HLOOKUP(N183*10,$Q$102:$BA$104,2),""),"")</f>
        <v/>
      </c>
      <c r="O185" s="48" t="str">
        <f t="shared" ref="O185" si="546">IFERROR(IF(O183&gt;0,HLOOKUP(O183*100,$Q$102:$BA$104,2),""),"")</f>
        <v/>
      </c>
      <c r="Q185" s="48" t="str">
        <f>""</f>
        <v/>
      </c>
      <c r="R185" s="48" t="str">
        <f t="shared" ref="R185" si="547">IF(SUM(D183:F183)=0,"",CONCATENATE(F185,E185,D185))</f>
        <v/>
      </c>
      <c r="U185" s="48" t="str">
        <f t="shared" ref="U185" si="548">IF(SUM(G183:I183)=0,"",CONCATENATE(I185,H185,G185,IF(H183&lt;&gt;1,IF(G183=1,$G$102,IF(AND(G183&lt;5,G183&lt;&gt;0),$H$102,$I$102)),$I$102)))</f>
        <v/>
      </c>
      <c r="X185" s="48" t="str">
        <f t="shared" ref="X185" si="549">IF(SUM(J183:L183)=0,"",CONCATENATE(L185,K185,J185,IF(K183&lt;&gt;1,IF(J183=1,$J$102,IF(AND(J183&lt;5,J183&lt;&gt;0),$K$102,$L$102)),$L$102)))</f>
        <v/>
      </c>
      <c r="AA185" s="48" t="str">
        <f t="shared" ref="AA185" si="550">IF(SUM(M183:O183)=0,"",CONCATENATE(O185,N185,M185,IF(N183&lt;&gt;1,IF(M183=1,$M$102,IF(AND(M183&lt;5,M183&lt;&gt;0),$N$102,$O$102)),$O$102)))</f>
        <v/>
      </c>
    </row>
    <row r="187" spans="1:53" x14ac:dyDescent="0.35">
      <c r="A187" s="52">
        <f t="shared" ref="A187" si="551">INDEX($B$2:$B$101,(ROW()-$A$106)/$B$106)</f>
        <v>0</v>
      </c>
      <c r="B187" s="52">
        <f t="shared" ref="B187" si="552">ABS(ROUND(N(A187),2))</f>
        <v>0</v>
      </c>
      <c r="C187" s="53">
        <f t="shared" ref="C187" si="553">INT(B187)</f>
        <v>0</v>
      </c>
      <c r="D187" s="48" t="str">
        <f t="shared" ref="D187" si="554">", "&amp;B188&amp;"/100"</f>
        <v>, 00/100</v>
      </c>
      <c r="E187" s="48" t="str">
        <f t="shared" ref="E187" si="555">TRIM(CONCATENATE(C188," (",A189,D187,") ",C189))</f>
        <v>0 (Ноль, 00/100) руб.</v>
      </c>
      <c r="F187" s="48" t="str">
        <f t="shared" ref="F187" si="556">TRIM(CONCATENATE(C188," (",A189,") ",C189))</f>
        <v>0 (Ноль) руб.</v>
      </c>
      <c r="AB187" s="48">
        <f t="shared" ref="AB187:AD187" si="557">INDEX(K$2:K$101,(ROW()-$A$106)/$B$106)</f>
        <v>0</v>
      </c>
      <c r="AC187" s="48">
        <f t="shared" si="557"/>
        <v>0</v>
      </c>
      <c r="AD187" s="48">
        <f t="shared" si="557"/>
        <v>0</v>
      </c>
    </row>
    <row r="188" spans="1:53" x14ac:dyDescent="0.35">
      <c r="A188" s="48" t="str">
        <f t="shared" ref="A188" si="558">IF(C188="0",$F$102,CONCATENATE(AA190,X190,U190,R190))</f>
        <v>ноль</v>
      </c>
      <c r="B188" s="52" t="str">
        <f t="shared" ref="B188" si="559">TEXT(100*(B187-C187),"00")</f>
        <v>00</v>
      </c>
      <c r="C188" s="48" t="str">
        <f t="shared" ref="C188" si="560">TEXT(C187,"# ##0")</f>
        <v>0</v>
      </c>
      <c r="D188" s="48">
        <f>IFERROR(--MID($C187,LEN($C187)-COLUMNS($C$107:C$107)+1,1),"")</f>
        <v>0</v>
      </c>
      <c r="E188" s="48" t="str">
        <f>IFERROR(--MID($C187,LEN($C187)-COLUMNS($C$107:D$107)+1,1),"")</f>
        <v/>
      </c>
      <c r="F188" s="48" t="str">
        <f>IFERROR(--MID($C187,LEN($C187)-COLUMNS($C$107:E$107)+1,1),"")</f>
        <v/>
      </c>
      <c r="G188" s="48" t="str">
        <f>IFERROR(--MID($C187,LEN($C187)-COLUMNS($C$107:F$107)+1,1),"")</f>
        <v/>
      </c>
      <c r="H188" s="48" t="str">
        <f>IFERROR(--MID($C187,LEN($C187)-COLUMNS($C$107:G$107)+1,1),"")</f>
        <v/>
      </c>
      <c r="I188" s="48" t="str">
        <f>IFERROR(--MID($C187,LEN($C187)-COLUMNS($C$107:H$107)+1,1),"")</f>
        <v/>
      </c>
      <c r="J188" s="48" t="str">
        <f>IFERROR(--MID($C187,LEN($C187)-COLUMNS($C$107:I$107)+1,1),"")</f>
        <v/>
      </c>
      <c r="K188" s="48" t="str">
        <f>IFERROR(--MID($C187,LEN($C187)-COLUMNS($C$107:J$107)+1,1),"")</f>
        <v/>
      </c>
      <c r="L188" s="48" t="str">
        <f>IFERROR(--MID($C187,LEN($C187)-COLUMNS($C$107:K$107)+1,1),"")</f>
        <v/>
      </c>
      <c r="M188" s="48" t="str">
        <f>IFERROR(--MID($C187,LEN($C187)-COLUMNS($C$107:L$107)+1,1),"")</f>
        <v/>
      </c>
      <c r="N188" s="48" t="str">
        <f>IFERROR(--MID($C187,LEN($C187)-COLUMNS($C$107:M$107)+1,1),"")</f>
        <v/>
      </c>
      <c r="O188" s="48" t="str">
        <f>IFERROR(--MID($C187,LEN($C187)-COLUMNS($C$107:N$107)+1,1),"")</f>
        <v/>
      </c>
      <c r="AB188" s="48">
        <f t="shared" ref="AB188" si="561">IF(E188&lt;&gt;1,IF(D188=1,AB187,IF(AND(D188&lt;5,D188&lt;&gt;0),AC187,AD187)),AD187)</f>
        <v>0</v>
      </c>
      <c r="AS188" s="51"/>
      <c r="AT188" s="51"/>
      <c r="AU188" s="51"/>
      <c r="AV188" s="51"/>
      <c r="AW188" s="51"/>
      <c r="AX188" s="51"/>
      <c r="AY188" s="51"/>
      <c r="AZ188" s="51"/>
      <c r="BA188" s="51"/>
    </row>
    <row r="189" spans="1:53" x14ac:dyDescent="0.35">
      <c r="A189" s="48" t="str">
        <f t="shared" ref="A189" si="562">TRIM(CONCATENATE(UPPER(MID(A188,1,1)),MID(A188,2,200)))</f>
        <v>Ноль</v>
      </c>
      <c r="C189" s="48" t="str">
        <f t="shared" ref="C189" si="563">IF(ISBLANK(INDEX($I$2:$I$101,(ROW()-$A$106)/$B$106)),IF(AB188=0,$D$102,AB188&amp;" "),INDEX($I$2:$I$101,(ROW()-$A$106)/$B$106)&amp;" ")</f>
        <v xml:space="preserve"> руб. </v>
      </c>
      <c r="D189" s="48">
        <f t="shared" ref="D189" si="564">IFERROR(--CONCATENATE(IF(E188&lt;2,E188,),D188),"")</f>
        <v>0</v>
      </c>
      <c r="G189" s="48" t="str">
        <f t="shared" ref="G189" si="565">IFERROR(--CONCATENATE(IF(H188&lt;2,H188,),G188),"")</f>
        <v/>
      </c>
      <c r="J189" s="48" t="str">
        <f t="shared" ref="J189" si="566">IFERROR(--CONCATENATE(IF(K188&lt;2,K188,),J188),"")</f>
        <v/>
      </c>
      <c r="M189" s="48" t="str">
        <f t="shared" ref="M189" si="567">IFERROR(--CONCATENATE(IF(N188&lt;2,N188,),M188),"")</f>
        <v/>
      </c>
    </row>
    <row r="190" spans="1:53" x14ac:dyDescent="0.35">
      <c r="A190" s="48" t="str">
        <f t="shared" ref="A190" si="568">TRIM(CONCATENATE(C188," (",A189,") ",C189,B188,C190))</f>
        <v>0 (Ноль) руб. 00 коп.</v>
      </c>
      <c r="B190" s="48" t="str">
        <f t="shared" ref="B190" si="569">TRIM(CONCATENATE(A189,C189,B188,C190))</f>
        <v>Ноль руб. 00 коп.</v>
      </c>
      <c r="C190" s="48" t="str">
        <f t="shared" ref="C190" si="570">IF(ISBLANK(INDEX($J$2:$J$101,(ROW()-$A$106)/$B$106)),$E$102," "&amp;INDEX($J$2:$J$101,(ROW()-$A$106)/$B$106))</f>
        <v xml:space="preserve">  коп. </v>
      </c>
      <c r="D190" s="48" t="str">
        <f t="shared" ref="D190" si="571">IFERROR(HLOOKUP(D189,$Q$102:$BA$104,2),"")</f>
        <v/>
      </c>
      <c r="E190" s="48" t="str">
        <f t="shared" ref="E190" si="572">IFERROR(IF(E188&gt;1,HLOOKUP(E188*10,$Q$102:$BA$104,2),""),"")</f>
        <v/>
      </c>
      <c r="F190" s="48" t="str">
        <f t="shared" ref="F190" si="573">IFERROR(IF(F188&gt;0,HLOOKUP(F188*100,$Q$102:$BA$104,2),""),"")</f>
        <v/>
      </c>
      <c r="G190" s="48" t="str">
        <f t="shared" ref="G190" si="574">IFERROR(HLOOKUP(G189,$Q$102:$BA$104,3),"")</f>
        <v/>
      </c>
      <c r="H190" s="48" t="str">
        <f t="shared" ref="H190" si="575">IFERROR(IF(H188&gt;1,HLOOKUP(H188*10,$Q$102:$BA$104,2),""),"")</f>
        <v/>
      </c>
      <c r="I190" s="48" t="str">
        <f t="shared" ref="I190" si="576">IFERROR(IF(I188&gt;0,HLOOKUP(I188*100,$Q$102:$BA$104,2),""),"")</f>
        <v/>
      </c>
      <c r="J190" s="48" t="str">
        <f t="shared" ref="J190" si="577">IFERROR(HLOOKUP(J189,$Q$102:$BA$104,2),"")</f>
        <v/>
      </c>
      <c r="K190" s="48" t="str">
        <f t="shared" ref="K190" si="578">IFERROR(IF(K188&gt;1,HLOOKUP(K188*10,$Q$102:$BA$104,2),""),"")</f>
        <v/>
      </c>
      <c r="L190" s="48" t="str">
        <f t="shared" ref="L190" si="579">IFERROR(IF(L188&gt;0,HLOOKUP(L188*100,$Q$102:$BA$104,2),""),"")</f>
        <v/>
      </c>
      <c r="M190" s="48" t="str">
        <f t="shared" ref="M190" si="580">IFERROR(HLOOKUP(M189,$Q$102:$BA$104,2),"")</f>
        <v/>
      </c>
      <c r="N190" s="48" t="str">
        <f t="shared" ref="N190" si="581">IFERROR(IF(N188&gt;1,HLOOKUP(N188*10,$Q$102:$BA$104,2),""),"")</f>
        <v/>
      </c>
      <c r="O190" s="48" t="str">
        <f t="shared" ref="O190" si="582">IFERROR(IF(O188&gt;0,HLOOKUP(O188*100,$Q$102:$BA$104,2),""),"")</f>
        <v/>
      </c>
      <c r="Q190" s="48" t="str">
        <f>""</f>
        <v/>
      </c>
      <c r="R190" s="48" t="str">
        <f t="shared" ref="R190" si="583">IF(SUM(D188:F188)=0,"",CONCATENATE(F190,E190,D190))</f>
        <v/>
      </c>
      <c r="U190" s="48" t="str">
        <f t="shared" ref="U190" si="584">IF(SUM(G188:I188)=0,"",CONCATENATE(I190,H190,G190,IF(H188&lt;&gt;1,IF(G188=1,$G$102,IF(AND(G188&lt;5,G188&lt;&gt;0),$H$102,$I$102)),$I$102)))</f>
        <v/>
      </c>
      <c r="X190" s="48" t="str">
        <f t="shared" ref="X190" si="585">IF(SUM(J188:L188)=0,"",CONCATENATE(L190,K190,J190,IF(K188&lt;&gt;1,IF(J188=1,$J$102,IF(AND(J188&lt;5,J188&lt;&gt;0),$K$102,$L$102)),$L$102)))</f>
        <v/>
      </c>
      <c r="AA190" s="48" t="str">
        <f t="shared" ref="AA190" si="586">IF(SUM(M188:O188)=0,"",CONCATENATE(O190,N190,M190,IF(N188&lt;&gt;1,IF(M188=1,$M$102,IF(AND(M188&lt;5,M188&lt;&gt;0),$N$102,$O$102)),$O$102)))</f>
        <v/>
      </c>
    </row>
    <row r="192" spans="1:53" x14ac:dyDescent="0.35">
      <c r="A192" s="52">
        <f t="shared" ref="A192" si="587">INDEX($B$2:$B$101,(ROW()-$A$106)/$B$106)</f>
        <v>0</v>
      </c>
      <c r="B192" s="52">
        <f t="shared" ref="B192" si="588">ABS(ROUND(N(A192),2))</f>
        <v>0</v>
      </c>
      <c r="C192" s="53">
        <f t="shared" ref="C192" si="589">INT(B192)</f>
        <v>0</v>
      </c>
      <c r="D192" s="48" t="str">
        <f t="shared" ref="D192" si="590">", "&amp;B193&amp;"/100"</f>
        <v>, 00/100</v>
      </c>
      <c r="E192" s="48" t="str">
        <f t="shared" ref="E192" si="591">TRIM(CONCATENATE(C193," (",A194,D192,") ",C194))</f>
        <v>0 (Ноль, 00/100) руб.</v>
      </c>
      <c r="F192" s="48" t="str">
        <f t="shared" ref="F192" si="592">TRIM(CONCATENATE(C193," (",A194,") ",C194))</f>
        <v>0 (Ноль) руб.</v>
      </c>
      <c r="AB192" s="48">
        <f t="shared" ref="AB192:AD192" si="593">INDEX(K$2:K$101,(ROW()-$A$106)/$B$106)</f>
        <v>0</v>
      </c>
      <c r="AC192" s="48">
        <f t="shared" si="593"/>
        <v>0</v>
      </c>
      <c r="AD192" s="48">
        <f t="shared" si="593"/>
        <v>0</v>
      </c>
    </row>
    <row r="193" spans="1:53" x14ac:dyDescent="0.35">
      <c r="A193" s="48" t="str">
        <f t="shared" ref="A193" si="594">IF(C193="0",$F$102,CONCATENATE(AA195,X195,U195,R195))</f>
        <v>ноль</v>
      </c>
      <c r="B193" s="52" t="str">
        <f t="shared" ref="B193" si="595">TEXT(100*(B192-C192),"00")</f>
        <v>00</v>
      </c>
      <c r="C193" s="48" t="str">
        <f t="shared" ref="C193" si="596">TEXT(C192,"# ##0")</f>
        <v>0</v>
      </c>
      <c r="D193" s="48">
        <f>IFERROR(--MID($C192,LEN($C192)-COLUMNS($C$107:C$107)+1,1),"")</f>
        <v>0</v>
      </c>
      <c r="E193" s="48" t="str">
        <f>IFERROR(--MID($C192,LEN($C192)-COLUMNS($C$107:D$107)+1,1),"")</f>
        <v/>
      </c>
      <c r="F193" s="48" t="str">
        <f>IFERROR(--MID($C192,LEN($C192)-COLUMNS($C$107:E$107)+1,1),"")</f>
        <v/>
      </c>
      <c r="G193" s="48" t="str">
        <f>IFERROR(--MID($C192,LEN($C192)-COLUMNS($C$107:F$107)+1,1),"")</f>
        <v/>
      </c>
      <c r="H193" s="48" t="str">
        <f>IFERROR(--MID($C192,LEN($C192)-COLUMNS($C$107:G$107)+1,1),"")</f>
        <v/>
      </c>
      <c r="I193" s="48" t="str">
        <f>IFERROR(--MID($C192,LEN($C192)-COLUMNS($C$107:H$107)+1,1),"")</f>
        <v/>
      </c>
      <c r="J193" s="48" t="str">
        <f>IFERROR(--MID($C192,LEN($C192)-COLUMNS($C$107:I$107)+1,1),"")</f>
        <v/>
      </c>
      <c r="K193" s="48" t="str">
        <f>IFERROR(--MID($C192,LEN($C192)-COLUMNS($C$107:J$107)+1,1),"")</f>
        <v/>
      </c>
      <c r="L193" s="48" t="str">
        <f>IFERROR(--MID($C192,LEN($C192)-COLUMNS($C$107:K$107)+1,1),"")</f>
        <v/>
      </c>
      <c r="M193" s="48" t="str">
        <f>IFERROR(--MID($C192,LEN($C192)-COLUMNS($C$107:L$107)+1,1),"")</f>
        <v/>
      </c>
      <c r="N193" s="48" t="str">
        <f>IFERROR(--MID($C192,LEN($C192)-COLUMNS($C$107:M$107)+1,1),"")</f>
        <v/>
      </c>
      <c r="O193" s="48" t="str">
        <f>IFERROR(--MID($C192,LEN($C192)-COLUMNS($C$107:N$107)+1,1),"")</f>
        <v/>
      </c>
      <c r="AB193" s="48">
        <f t="shared" ref="AB193" si="597">IF(E193&lt;&gt;1,IF(D193=1,AB192,IF(AND(D193&lt;5,D193&lt;&gt;0),AC192,AD192)),AD192)</f>
        <v>0</v>
      </c>
      <c r="AS193" s="51"/>
      <c r="AT193" s="51"/>
      <c r="AU193" s="51"/>
      <c r="AV193" s="51"/>
      <c r="AW193" s="51"/>
      <c r="AX193" s="51"/>
      <c r="AY193" s="51"/>
      <c r="AZ193" s="51"/>
      <c r="BA193" s="51"/>
    </row>
    <row r="194" spans="1:53" x14ac:dyDescent="0.35">
      <c r="A194" s="48" t="str">
        <f t="shared" ref="A194" si="598">TRIM(CONCATENATE(UPPER(MID(A193,1,1)),MID(A193,2,200)))</f>
        <v>Ноль</v>
      </c>
      <c r="C194" s="48" t="str">
        <f t="shared" ref="C194" si="599">IF(ISBLANK(INDEX($I$2:$I$101,(ROW()-$A$106)/$B$106)),IF(AB193=0,$D$102,AB193&amp;" "),INDEX($I$2:$I$101,(ROW()-$A$106)/$B$106)&amp;" ")</f>
        <v xml:space="preserve"> руб. </v>
      </c>
      <c r="D194" s="48">
        <f t="shared" ref="D194" si="600">IFERROR(--CONCATENATE(IF(E193&lt;2,E193,),D193),"")</f>
        <v>0</v>
      </c>
      <c r="G194" s="48" t="str">
        <f t="shared" ref="G194" si="601">IFERROR(--CONCATENATE(IF(H193&lt;2,H193,),G193),"")</f>
        <v/>
      </c>
      <c r="J194" s="48" t="str">
        <f t="shared" ref="J194" si="602">IFERROR(--CONCATENATE(IF(K193&lt;2,K193,),J193),"")</f>
        <v/>
      </c>
      <c r="M194" s="48" t="str">
        <f t="shared" ref="M194" si="603">IFERROR(--CONCATENATE(IF(N193&lt;2,N193,),M193),"")</f>
        <v/>
      </c>
    </row>
    <row r="195" spans="1:53" x14ac:dyDescent="0.35">
      <c r="A195" s="48" t="str">
        <f t="shared" ref="A195" si="604">TRIM(CONCATENATE(C193," (",A194,") ",C194,B193,C195))</f>
        <v>0 (Ноль) руб. 00 коп.</v>
      </c>
      <c r="B195" s="48" t="str">
        <f t="shared" ref="B195" si="605">TRIM(CONCATENATE(A194,C194,B193,C195))</f>
        <v>Ноль руб. 00 коп.</v>
      </c>
      <c r="C195" s="48" t="str">
        <f t="shared" ref="C195" si="606">IF(ISBLANK(INDEX($J$2:$J$101,(ROW()-$A$106)/$B$106)),$E$102," "&amp;INDEX($J$2:$J$101,(ROW()-$A$106)/$B$106))</f>
        <v xml:space="preserve">  коп. </v>
      </c>
      <c r="D195" s="48" t="str">
        <f t="shared" ref="D195" si="607">IFERROR(HLOOKUP(D194,$Q$102:$BA$104,2),"")</f>
        <v/>
      </c>
      <c r="E195" s="48" t="str">
        <f t="shared" ref="E195" si="608">IFERROR(IF(E193&gt;1,HLOOKUP(E193*10,$Q$102:$BA$104,2),""),"")</f>
        <v/>
      </c>
      <c r="F195" s="48" t="str">
        <f t="shared" ref="F195" si="609">IFERROR(IF(F193&gt;0,HLOOKUP(F193*100,$Q$102:$BA$104,2),""),"")</f>
        <v/>
      </c>
      <c r="G195" s="48" t="str">
        <f t="shared" ref="G195" si="610">IFERROR(HLOOKUP(G194,$Q$102:$BA$104,3),"")</f>
        <v/>
      </c>
      <c r="H195" s="48" t="str">
        <f t="shared" ref="H195" si="611">IFERROR(IF(H193&gt;1,HLOOKUP(H193*10,$Q$102:$BA$104,2),""),"")</f>
        <v/>
      </c>
      <c r="I195" s="48" t="str">
        <f t="shared" ref="I195" si="612">IFERROR(IF(I193&gt;0,HLOOKUP(I193*100,$Q$102:$BA$104,2),""),"")</f>
        <v/>
      </c>
      <c r="J195" s="48" t="str">
        <f t="shared" ref="J195" si="613">IFERROR(HLOOKUP(J194,$Q$102:$BA$104,2),"")</f>
        <v/>
      </c>
      <c r="K195" s="48" t="str">
        <f t="shared" ref="K195" si="614">IFERROR(IF(K193&gt;1,HLOOKUP(K193*10,$Q$102:$BA$104,2),""),"")</f>
        <v/>
      </c>
      <c r="L195" s="48" t="str">
        <f t="shared" ref="L195" si="615">IFERROR(IF(L193&gt;0,HLOOKUP(L193*100,$Q$102:$BA$104,2),""),"")</f>
        <v/>
      </c>
      <c r="M195" s="48" t="str">
        <f t="shared" ref="M195" si="616">IFERROR(HLOOKUP(M194,$Q$102:$BA$104,2),"")</f>
        <v/>
      </c>
      <c r="N195" s="48" t="str">
        <f t="shared" ref="N195" si="617">IFERROR(IF(N193&gt;1,HLOOKUP(N193*10,$Q$102:$BA$104,2),""),"")</f>
        <v/>
      </c>
      <c r="O195" s="48" t="str">
        <f t="shared" ref="O195" si="618">IFERROR(IF(O193&gt;0,HLOOKUP(O193*100,$Q$102:$BA$104,2),""),"")</f>
        <v/>
      </c>
      <c r="Q195" s="48" t="str">
        <f>""</f>
        <v/>
      </c>
      <c r="R195" s="48" t="str">
        <f t="shared" ref="R195" si="619">IF(SUM(D193:F193)=0,"",CONCATENATE(F195,E195,D195))</f>
        <v/>
      </c>
      <c r="U195" s="48" t="str">
        <f t="shared" ref="U195" si="620">IF(SUM(G193:I193)=0,"",CONCATENATE(I195,H195,G195,IF(H193&lt;&gt;1,IF(G193=1,$G$102,IF(AND(G193&lt;5,G193&lt;&gt;0),$H$102,$I$102)),$I$102)))</f>
        <v/>
      </c>
      <c r="X195" s="48" t="str">
        <f t="shared" ref="X195" si="621">IF(SUM(J193:L193)=0,"",CONCATENATE(L195,K195,J195,IF(K193&lt;&gt;1,IF(J193=1,$J$102,IF(AND(J193&lt;5,J193&lt;&gt;0),$K$102,$L$102)),$L$102)))</f>
        <v/>
      </c>
      <c r="AA195" s="48" t="str">
        <f t="shared" ref="AA195" si="622">IF(SUM(M193:O193)=0,"",CONCATENATE(O195,N195,M195,IF(N193&lt;&gt;1,IF(M193=1,$M$102,IF(AND(M193&lt;5,M193&lt;&gt;0),$N$102,$O$102)),$O$102)))</f>
        <v/>
      </c>
    </row>
    <row r="197" spans="1:53" x14ac:dyDescent="0.35">
      <c r="A197" s="52">
        <f t="shared" ref="A197" si="623">INDEX($B$2:$B$101,(ROW()-$A$106)/$B$106)</f>
        <v>0</v>
      </c>
      <c r="B197" s="52">
        <f t="shared" ref="B197" si="624">ABS(ROUND(N(A197),2))</f>
        <v>0</v>
      </c>
      <c r="C197" s="53">
        <f t="shared" ref="C197" si="625">INT(B197)</f>
        <v>0</v>
      </c>
      <c r="D197" s="48" t="str">
        <f t="shared" ref="D197" si="626">", "&amp;B198&amp;"/100"</f>
        <v>, 00/100</v>
      </c>
      <c r="E197" s="48" t="str">
        <f t="shared" ref="E197" si="627">TRIM(CONCATENATE(C198," (",A199,D197,") ",C199))</f>
        <v>0 (Ноль, 00/100) руб.</v>
      </c>
      <c r="F197" s="48" t="str">
        <f t="shared" ref="F197" si="628">TRIM(CONCATENATE(C198," (",A199,") ",C199))</f>
        <v>0 (Ноль) руб.</v>
      </c>
      <c r="AB197" s="48">
        <f t="shared" ref="AB197:AD197" si="629">INDEX(K$2:K$101,(ROW()-$A$106)/$B$106)</f>
        <v>0</v>
      </c>
      <c r="AC197" s="48">
        <f t="shared" si="629"/>
        <v>0</v>
      </c>
      <c r="AD197" s="48">
        <f t="shared" si="629"/>
        <v>0</v>
      </c>
    </row>
    <row r="198" spans="1:53" x14ac:dyDescent="0.35">
      <c r="A198" s="48" t="str">
        <f t="shared" ref="A198" si="630">IF(C198="0",$F$102,CONCATENATE(AA200,X200,U200,R200))</f>
        <v>ноль</v>
      </c>
      <c r="B198" s="52" t="str">
        <f t="shared" ref="B198" si="631">TEXT(100*(B197-C197),"00")</f>
        <v>00</v>
      </c>
      <c r="C198" s="48" t="str">
        <f t="shared" ref="C198" si="632">TEXT(C197,"# ##0")</f>
        <v>0</v>
      </c>
      <c r="D198" s="48">
        <f>IFERROR(--MID($C197,LEN($C197)-COLUMNS($C$107:C$107)+1,1),"")</f>
        <v>0</v>
      </c>
      <c r="E198" s="48" t="str">
        <f>IFERROR(--MID($C197,LEN($C197)-COLUMNS($C$107:D$107)+1,1),"")</f>
        <v/>
      </c>
      <c r="F198" s="48" t="str">
        <f>IFERROR(--MID($C197,LEN($C197)-COLUMNS($C$107:E$107)+1,1),"")</f>
        <v/>
      </c>
      <c r="G198" s="48" t="str">
        <f>IFERROR(--MID($C197,LEN($C197)-COLUMNS($C$107:F$107)+1,1),"")</f>
        <v/>
      </c>
      <c r="H198" s="48" t="str">
        <f>IFERROR(--MID($C197,LEN($C197)-COLUMNS($C$107:G$107)+1,1),"")</f>
        <v/>
      </c>
      <c r="I198" s="48" t="str">
        <f>IFERROR(--MID($C197,LEN($C197)-COLUMNS($C$107:H$107)+1,1),"")</f>
        <v/>
      </c>
      <c r="J198" s="48" t="str">
        <f>IFERROR(--MID($C197,LEN($C197)-COLUMNS($C$107:I$107)+1,1),"")</f>
        <v/>
      </c>
      <c r="K198" s="48" t="str">
        <f>IFERROR(--MID($C197,LEN($C197)-COLUMNS($C$107:J$107)+1,1),"")</f>
        <v/>
      </c>
      <c r="L198" s="48" t="str">
        <f>IFERROR(--MID($C197,LEN($C197)-COLUMNS($C$107:K$107)+1,1),"")</f>
        <v/>
      </c>
      <c r="M198" s="48" t="str">
        <f>IFERROR(--MID($C197,LEN($C197)-COLUMNS($C$107:L$107)+1,1),"")</f>
        <v/>
      </c>
      <c r="N198" s="48" t="str">
        <f>IFERROR(--MID($C197,LEN($C197)-COLUMNS($C$107:M$107)+1,1),"")</f>
        <v/>
      </c>
      <c r="O198" s="48" t="str">
        <f>IFERROR(--MID($C197,LEN($C197)-COLUMNS($C$107:N$107)+1,1),"")</f>
        <v/>
      </c>
      <c r="AB198" s="48">
        <f t="shared" ref="AB198" si="633">IF(E198&lt;&gt;1,IF(D198=1,AB197,IF(AND(D198&lt;5,D198&lt;&gt;0),AC197,AD197)),AD197)</f>
        <v>0</v>
      </c>
      <c r="AS198" s="51"/>
      <c r="AT198" s="51"/>
      <c r="AU198" s="51"/>
      <c r="AV198" s="51"/>
      <c r="AW198" s="51"/>
      <c r="AX198" s="51"/>
      <c r="AY198" s="51"/>
      <c r="AZ198" s="51"/>
      <c r="BA198" s="51"/>
    </row>
    <row r="199" spans="1:53" x14ac:dyDescent="0.35">
      <c r="A199" s="48" t="str">
        <f t="shared" ref="A199" si="634">TRIM(CONCATENATE(UPPER(MID(A198,1,1)),MID(A198,2,200)))</f>
        <v>Ноль</v>
      </c>
      <c r="C199" s="48" t="str">
        <f t="shared" ref="C199" si="635">IF(ISBLANK(INDEX($I$2:$I$101,(ROW()-$A$106)/$B$106)),IF(AB198=0,$D$102,AB198&amp;" "),INDEX($I$2:$I$101,(ROW()-$A$106)/$B$106)&amp;" ")</f>
        <v xml:space="preserve"> руб. </v>
      </c>
      <c r="D199" s="48">
        <f t="shared" ref="D199" si="636">IFERROR(--CONCATENATE(IF(E198&lt;2,E198,),D198),"")</f>
        <v>0</v>
      </c>
      <c r="G199" s="48" t="str">
        <f t="shared" ref="G199" si="637">IFERROR(--CONCATENATE(IF(H198&lt;2,H198,),G198),"")</f>
        <v/>
      </c>
      <c r="J199" s="48" t="str">
        <f t="shared" ref="J199" si="638">IFERROR(--CONCATENATE(IF(K198&lt;2,K198,),J198),"")</f>
        <v/>
      </c>
      <c r="M199" s="48" t="str">
        <f t="shared" ref="M199" si="639">IFERROR(--CONCATENATE(IF(N198&lt;2,N198,),M198),"")</f>
        <v/>
      </c>
    </row>
    <row r="200" spans="1:53" x14ac:dyDescent="0.35">
      <c r="A200" s="48" t="str">
        <f t="shared" ref="A200" si="640">TRIM(CONCATENATE(C198," (",A199,") ",C199,B198,C200))</f>
        <v>0 (Ноль) руб. 00 коп.</v>
      </c>
      <c r="B200" s="48" t="str">
        <f t="shared" ref="B200" si="641">TRIM(CONCATENATE(A199,C199,B198,C200))</f>
        <v>Ноль руб. 00 коп.</v>
      </c>
      <c r="C200" s="48" t="str">
        <f t="shared" ref="C200" si="642">IF(ISBLANK(INDEX($J$2:$J$101,(ROW()-$A$106)/$B$106)),$E$102," "&amp;INDEX($J$2:$J$101,(ROW()-$A$106)/$B$106))</f>
        <v xml:space="preserve">  коп. </v>
      </c>
      <c r="D200" s="48" t="str">
        <f t="shared" ref="D200" si="643">IFERROR(HLOOKUP(D199,$Q$102:$BA$104,2),"")</f>
        <v/>
      </c>
      <c r="E200" s="48" t="str">
        <f t="shared" ref="E200" si="644">IFERROR(IF(E198&gt;1,HLOOKUP(E198*10,$Q$102:$BA$104,2),""),"")</f>
        <v/>
      </c>
      <c r="F200" s="48" t="str">
        <f t="shared" ref="F200" si="645">IFERROR(IF(F198&gt;0,HLOOKUP(F198*100,$Q$102:$BA$104,2),""),"")</f>
        <v/>
      </c>
      <c r="G200" s="48" t="str">
        <f t="shared" ref="G200" si="646">IFERROR(HLOOKUP(G199,$Q$102:$BA$104,3),"")</f>
        <v/>
      </c>
      <c r="H200" s="48" t="str">
        <f t="shared" ref="H200" si="647">IFERROR(IF(H198&gt;1,HLOOKUP(H198*10,$Q$102:$BA$104,2),""),"")</f>
        <v/>
      </c>
      <c r="I200" s="48" t="str">
        <f t="shared" ref="I200" si="648">IFERROR(IF(I198&gt;0,HLOOKUP(I198*100,$Q$102:$BA$104,2),""),"")</f>
        <v/>
      </c>
      <c r="J200" s="48" t="str">
        <f t="shared" ref="J200" si="649">IFERROR(HLOOKUP(J199,$Q$102:$BA$104,2),"")</f>
        <v/>
      </c>
      <c r="K200" s="48" t="str">
        <f t="shared" ref="K200" si="650">IFERROR(IF(K198&gt;1,HLOOKUP(K198*10,$Q$102:$BA$104,2),""),"")</f>
        <v/>
      </c>
      <c r="L200" s="48" t="str">
        <f t="shared" ref="L200" si="651">IFERROR(IF(L198&gt;0,HLOOKUP(L198*100,$Q$102:$BA$104,2),""),"")</f>
        <v/>
      </c>
      <c r="M200" s="48" t="str">
        <f t="shared" ref="M200" si="652">IFERROR(HLOOKUP(M199,$Q$102:$BA$104,2),"")</f>
        <v/>
      </c>
      <c r="N200" s="48" t="str">
        <f t="shared" ref="N200" si="653">IFERROR(IF(N198&gt;1,HLOOKUP(N198*10,$Q$102:$BA$104,2),""),"")</f>
        <v/>
      </c>
      <c r="O200" s="48" t="str">
        <f t="shared" ref="O200" si="654">IFERROR(IF(O198&gt;0,HLOOKUP(O198*100,$Q$102:$BA$104,2),""),"")</f>
        <v/>
      </c>
      <c r="Q200" s="48" t="str">
        <f>""</f>
        <v/>
      </c>
      <c r="R200" s="48" t="str">
        <f t="shared" ref="R200" si="655">IF(SUM(D198:F198)=0,"",CONCATENATE(F200,E200,D200))</f>
        <v/>
      </c>
      <c r="U200" s="48" t="str">
        <f t="shared" ref="U200" si="656">IF(SUM(G198:I198)=0,"",CONCATENATE(I200,H200,G200,IF(H198&lt;&gt;1,IF(G198=1,$G$102,IF(AND(G198&lt;5,G198&lt;&gt;0),$H$102,$I$102)),$I$102)))</f>
        <v/>
      </c>
      <c r="X200" s="48" t="str">
        <f t="shared" ref="X200" si="657">IF(SUM(J198:L198)=0,"",CONCATENATE(L200,K200,J200,IF(K198&lt;&gt;1,IF(J198=1,$J$102,IF(AND(J198&lt;5,J198&lt;&gt;0),$K$102,$L$102)),$L$102)))</f>
        <v/>
      </c>
      <c r="AA200" s="48" t="str">
        <f t="shared" ref="AA200" si="658">IF(SUM(M198:O198)=0,"",CONCATENATE(O200,N200,M200,IF(N198&lt;&gt;1,IF(M198=1,$M$102,IF(AND(M198&lt;5,M198&lt;&gt;0),$N$102,$O$102)),$O$102)))</f>
        <v/>
      </c>
    </row>
    <row r="202" spans="1:53" customFormat="1" x14ac:dyDescent="0.35"/>
    <row r="203" spans="1:53" customFormat="1" x14ac:dyDescent="0.35"/>
    <row r="204" spans="1:53" customFormat="1" x14ac:dyDescent="0.35"/>
    <row r="205" spans="1:53" customFormat="1" x14ac:dyDescent="0.35"/>
    <row r="206" spans="1:53" customFormat="1" x14ac:dyDescent="0.35"/>
    <row r="207" spans="1:53" customFormat="1" x14ac:dyDescent="0.35"/>
    <row r="208" spans="1:53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</sheetData>
  <autoFilter ref="A1:M1"/>
  <conditionalFormatting sqref="A107:BA107 B112:AD115 B117:AD120 B122:AD125 B127:AD130 B132:AD135 B137:AD140 B142:AD145 B147:AD150 B152:AD155 B157:AD160 B162:AD165 B167:AD170 B172:AD175 B177:AD180 B182:AD185 B187:AD190 B192:AD195 B197:AD200 A109:BA110 B108:BA108 A112 A117 A122 A127 A132 A137 A142 A147 A152 A157 A162 A167 A172 A177 A182 A187 A192 A197 A114:A115 A119:A120 A124:A125 A129:A130 A134:A135 A139:A140 A144:A145 A149:A150 A154:A155 A159:A160 A164:A165 A169:A170 A174:A175 A179:A180 A184:A185 A189:A190 A194:A195 A199:A200">
    <cfRule type="expression" dxfId="34" priority="35">
      <formula>NOT(ISBLANK(A107))</formula>
    </cfRule>
  </conditionalFormatting>
  <conditionalFormatting sqref="A102:A105">
    <cfRule type="expression" dxfId="33" priority="32">
      <formula>NOT(ISBLANK(A102))</formula>
    </cfRule>
  </conditionalFormatting>
  <conditionalFormatting sqref="Q102:BA104">
    <cfRule type="expression" dxfId="32" priority="34">
      <formula>NOT(ISBLANK(Q102))</formula>
    </cfRule>
  </conditionalFormatting>
  <conditionalFormatting sqref="G102:O102">
    <cfRule type="expression" dxfId="31" priority="33">
      <formula>NOT(ISBLANK(G102))</formula>
    </cfRule>
  </conditionalFormatting>
  <conditionalFormatting sqref="A106 A623 A629 A635 A641 A647 A653 A659 A665 A671 A677 A683 A689 A695 A701 A707 A713 A719 A725 A731 A737 A743 A749 A755 A761 A767 A773">
    <cfRule type="expression" dxfId="30" priority="31">
      <formula>NOT(ISBLANK(A106))</formula>
    </cfRule>
  </conditionalFormatting>
  <conditionalFormatting sqref="B106 B623 B629 B635 B641 B647 B653 B659 B665 B671 B677 B683 B689 B695 B701 B707 B713 B719 B725 B731 B737 B743 B749 B755 B761 B767 B773">
    <cfRule type="expression" dxfId="29" priority="30">
      <formula>NOT(ISBLANK(B106))</formula>
    </cfRule>
  </conditionalFormatting>
  <conditionalFormatting sqref="B2:C101">
    <cfRule type="expression" dxfId="28" priority="29">
      <formula>AND(NOT(ISBLANK(B2)),NOT(ISNUMBER(B2)))</formula>
    </cfRule>
  </conditionalFormatting>
  <conditionalFormatting sqref="AE112:BA115">
    <cfRule type="expression" dxfId="27" priority="28">
      <formula>NOT(ISBLANK(AE112))</formula>
    </cfRule>
  </conditionalFormatting>
  <conditionalFormatting sqref="AE117:BA120">
    <cfRule type="expression" dxfId="26" priority="27">
      <formula>NOT(ISBLANK(AE117))</formula>
    </cfRule>
  </conditionalFormatting>
  <conditionalFormatting sqref="AE122:BA125">
    <cfRule type="expression" dxfId="25" priority="26">
      <formula>NOT(ISBLANK(AE122))</formula>
    </cfRule>
  </conditionalFormatting>
  <conditionalFormatting sqref="AE127:BA130">
    <cfRule type="expression" dxfId="24" priority="25">
      <formula>NOT(ISBLANK(AE127))</formula>
    </cfRule>
  </conditionalFormatting>
  <conditionalFormatting sqref="AE132:BA135">
    <cfRule type="expression" dxfId="23" priority="24">
      <formula>NOT(ISBLANK(AE132))</formula>
    </cfRule>
  </conditionalFormatting>
  <conditionalFormatting sqref="AE137:BA140">
    <cfRule type="expression" dxfId="22" priority="23">
      <formula>NOT(ISBLANK(AE137))</formula>
    </cfRule>
  </conditionalFormatting>
  <conditionalFormatting sqref="AE142:BA145">
    <cfRule type="expression" dxfId="21" priority="22">
      <formula>NOT(ISBLANK(AE142))</formula>
    </cfRule>
  </conditionalFormatting>
  <conditionalFormatting sqref="AE147:BA150">
    <cfRule type="expression" dxfId="20" priority="21">
      <formula>NOT(ISBLANK(AE147))</formula>
    </cfRule>
  </conditionalFormatting>
  <conditionalFormatting sqref="AE152:BA155">
    <cfRule type="expression" dxfId="19" priority="20">
      <formula>NOT(ISBLANK(AE152))</formula>
    </cfRule>
  </conditionalFormatting>
  <conditionalFormatting sqref="AE157:BA160">
    <cfRule type="expression" dxfId="18" priority="19">
      <formula>NOT(ISBLANK(AE157))</formula>
    </cfRule>
  </conditionalFormatting>
  <conditionalFormatting sqref="AE162:BA165">
    <cfRule type="expression" dxfId="17" priority="18">
      <formula>NOT(ISBLANK(AE162))</formula>
    </cfRule>
  </conditionalFormatting>
  <conditionalFormatting sqref="AE167:BA170">
    <cfRule type="expression" dxfId="16" priority="17">
      <formula>NOT(ISBLANK(AE167))</formula>
    </cfRule>
  </conditionalFormatting>
  <conditionalFormatting sqref="AE172:BA175">
    <cfRule type="expression" dxfId="15" priority="16">
      <formula>NOT(ISBLANK(AE172))</formula>
    </cfRule>
  </conditionalFormatting>
  <conditionalFormatting sqref="AE177:BA180">
    <cfRule type="expression" dxfId="14" priority="15">
      <formula>NOT(ISBLANK(AE177))</formula>
    </cfRule>
  </conditionalFormatting>
  <conditionalFormatting sqref="AE182:BA185">
    <cfRule type="expression" dxfId="13" priority="14">
      <formula>NOT(ISBLANK(AE182))</formula>
    </cfRule>
  </conditionalFormatting>
  <conditionalFormatting sqref="AE187:BA190">
    <cfRule type="expression" dxfId="12" priority="13">
      <formula>NOT(ISBLANK(AE187))</formula>
    </cfRule>
  </conditionalFormatting>
  <conditionalFormatting sqref="AE192:BA195">
    <cfRule type="expression" dxfId="11" priority="12">
      <formula>NOT(ISBLANK(AE192))</formula>
    </cfRule>
  </conditionalFormatting>
  <conditionalFormatting sqref="AE197:BA200">
    <cfRule type="expression" dxfId="10" priority="11">
      <formula>NOT(ISBLANK(AE197))</formula>
    </cfRule>
  </conditionalFormatting>
  <conditionalFormatting sqref="I2:J101">
    <cfRule type="expression" dxfId="8" priority="9">
      <formula>NOT(ISBLANK(I2))</formula>
    </cfRule>
  </conditionalFormatting>
  <conditionalFormatting sqref="K2:K101 L2:M2">
    <cfRule type="expression" dxfId="7" priority="7">
      <formula>K2&lt;&gt;0</formula>
    </cfRule>
    <cfRule type="expression" dxfId="6" priority="8">
      <formula>AND($K2=0,OR($L2&lt;&gt;0,$M2&lt;&gt;0))</formula>
    </cfRule>
  </conditionalFormatting>
  <conditionalFormatting sqref="L3:L101">
    <cfRule type="expression" dxfId="5" priority="5">
      <formula>L3&lt;&gt;0</formula>
    </cfRule>
    <cfRule type="expression" dxfId="4" priority="6">
      <formula>AND($L3=0,OR($K3&lt;&gt;0,$M3&lt;&gt;0))</formula>
    </cfRule>
  </conditionalFormatting>
  <conditionalFormatting sqref="M3:M101">
    <cfRule type="expression" dxfId="3" priority="3">
      <formula>M3&lt;&gt;0</formula>
    </cfRule>
    <cfRule type="expression" dxfId="2" priority="4">
      <formula>AND($M3=0,OR($L3&lt;&gt;0,$K3&lt;&gt;0))</formula>
    </cfRule>
  </conditionalFormatting>
  <conditionalFormatting sqref="J2">
    <cfRule type="expression" dxfId="1" priority="2">
      <formula>AND($J2&lt;&gt;0,COUNTA($K2:$M2)&gt;0)</formula>
    </cfRule>
  </conditionalFormatting>
  <conditionalFormatting sqref="A108 A113 A118 A123 A128 A133 A138 A143 A148 A153 A158 A163 A168 A173 A178 A183 A188 A193 A198">
    <cfRule type="expression" dxfId="0" priority="1">
      <formula>NOT(ISBLANK(A108))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9" sqref="F9:F19"/>
    </sheetView>
  </sheetViews>
  <sheetFormatPr defaultRowHeight="14.5" x14ac:dyDescent="0.35"/>
  <cols>
    <col min="1" max="1" width="12.453125" style="25" bestFit="1" customWidth="1"/>
    <col min="2" max="2" width="4.54296875" style="23" customWidth="1"/>
    <col min="3" max="3" width="17.90625" style="21" customWidth="1"/>
    <col min="4" max="4" width="29.1796875" style="21" customWidth="1"/>
    <col min="5" max="5" width="11" style="21" customWidth="1"/>
    <col min="6" max="6" width="5.54296875" style="21" customWidth="1"/>
    <col min="7" max="7" width="4.7265625" style="21" customWidth="1"/>
    <col min="8" max="8" width="5" style="21" customWidth="1"/>
    <col min="9" max="9" width="5.1796875" style="21" customWidth="1"/>
    <col min="10" max="10" width="4.453125" style="21" customWidth="1"/>
    <col min="11" max="11" width="5.81640625" style="21" customWidth="1"/>
    <col min="12" max="13" width="3.54296875" style="21" customWidth="1"/>
    <col min="14" max="14" width="10.1796875" style="21" customWidth="1"/>
    <col min="15" max="15" width="9.26953125" style="21" customWidth="1"/>
    <col min="16" max="19" width="5.1796875" style="21" customWidth="1"/>
    <col min="20" max="20" width="4.453125" style="21" customWidth="1"/>
    <col min="21" max="21" width="5.7265625" style="21" customWidth="1"/>
    <col min="22" max="22" width="5.1796875" style="21" customWidth="1"/>
    <col min="23" max="23" width="6" style="21" customWidth="1"/>
    <col min="24" max="16384" width="8.7265625" style="21"/>
  </cols>
  <sheetData>
    <row r="1" spans="1:30" x14ac:dyDescent="0.35">
      <c r="F1" s="21">
        <f>SUBTOTAL(9,F8:F10000)</f>
        <v>12</v>
      </c>
      <c r="G1" s="21">
        <f t="shared" ref="G1:W1" si="0">SUBTOTAL(9,G8:G10000)</f>
        <v>0</v>
      </c>
      <c r="H1" s="21">
        <f t="shared" si="0"/>
        <v>212</v>
      </c>
      <c r="I1" s="21">
        <f t="shared" si="0"/>
        <v>212</v>
      </c>
      <c r="J1" s="21">
        <f t="shared" si="0"/>
        <v>36</v>
      </c>
      <c r="K1" s="21">
        <f t="shared" si="0"/>
        <v>248</v>
      </c>
      <c r="L1" s="21">
        <f t="shared" si="0"/>
        <v>0</v>
      </c>
      <c r="M1" s="21">
        <f t="shared" si="0"/>
        <v>0</v>
      </c>
      <c r="N1" s="21">
        <f t="shared" si="0"/>
        <v>0</v>
      </c>
      <c r="O1" s="21">
        <f t="shared" si="0"/>
        <v>0</v>
      </c>
      <c r="P1" s="21">
        <f t="shared" si="0"/>
        <v>12</v>
      </c>
      <c r="Q1" s="21">
        <f t="shared" si="0"/>
        <v>0</v>
      </c>
      <c r="R1" s="21">
        <f t="shared" si="0"/>
        <v>12</v>
      </c>
      <c r="S1" s="21">
        <f t="shared" si="0"/>
        <v>0</v>
      </c>
      <c r="T1" s="21">
        <f t="shared" si="0"/>
        <v>0</v>
      </c>
      <c r="U1" s="21">
        <f t="shared" si="0"/>
        <v>0</v>
      </c>
      <c r="V1" s="21">
        <f t="shared" si="0"/>
        <v>0</v>
      </c>
      <c r="W1" s="21">
        <f t="shared" si="0"/>
        <v>30</v>
      </c>
    </row>
    <row r="2" spans="1:30" ht="69.75" customHeight="1" x14ac:dyDescent="0.35">
      <c r="B2" s="55" t="s">
        <v>0</v>
      </c>
      <c r="C2" s="55" t="s">
        <v>16</v>
      </c>
      <c r="D2" s="55" t="s">
        <v>15</v>
      </c>
      <c r="E2" s="55" t="s">
        <v>17</v>
      </c>
      <c r="F2" s="55" t="s">
        <v>18</v>
      </c>
      <c r="G2" s="55"/>
      <c r="H2" s="55"/>
      <c r="I2" s="55" t="s">
        <v>1</v>
      </c>
      <c r="J2" s="55"/>
      <c r="K2" s="55"/>
      <c r="L2" s="55"/>
      <c r="M2" s="55"/>
      <c r="N2" s="55" t="s">
        <v>2</v>
      </c>
      <c r="O2" s="55" t="s">
        <v>24</v>
      </c>
      <c r="P2" s="55" t="s">
        <v>21</v>
      </c>
      <c r="Q2" s="55"/>
      <c r="R2" s="55"/>
      <c r="S2" s="55"/>
      <c r="T2" s="55"/>
      <c r="U2" s="55" t="s">
        <v>3</v>
      </c>
      <c r="V2" s="55" t="s">
        <v>4</v>
      </c>
      <c r="W2" s="55" t="s">
        <v>5</v>
      </c>
    </row>
    <row r="3" spans="1:30" ht="10.5" customHeigh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30" ht="35.25" customHeight="1" x14ac:dyDescent="0.35">
      <c r="B4" s="55"/>
      <c r="C4" s="55"/>
      <c r="D4" s="55"/>
      <c r="E4" s="55"/>
      <c r="F4" s="55"/>
      <c r="G4" s="55"/>
      <c r="H4" s="55"/>
      <c r="I4" s="55" t="s">
        <v>6</v>
      </c>
      <c r="J4" s="55"/>
      <c r="K4" s="55"/>
      <c r="L4" s="55" t="s">
        <v>7</v>
      </c>
      <c r="M4" s="55"/>
      <c r="N4" s="55"/>
      <c r="O4" s="55"/>
      <c r="P4" s="55" t="s">
        <v>6</v>
      </c>
      <c r="Q4" s="55"/>
      <c r="R4" s="55"/>
      <c r="S4" s="55" t="s">
        <v>8</v>
      </c>
      <c r="T4" s="55"/>
      <c r="U4" s="55"/>
      <c r="V4" s="55"/>
      <c r="W4" s="55"/>
    </row>
    <row r="5" spans="1:30" ht="14.5" customHeight="1" x14ac:dyDescent="0.35">
      <c r="B5" s="55"/>
      <c r="C5" s="55"/>
      <c r="D5" s="55"/>
      <c r="E5" s="55"/>
      <c r="F5" s="55" t="s">
        <v>19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10</v>
      </c>
      <c r="L5" s="55" t="s">
        <v>13</v>
      </c>
      <c r="M5" s="55" t="s">
        <v>14</v>
      </c>
      <c r="N5" s="55"/>
      <c r="O5" s="55"/>
      <c r="P5" s="55" t="s">
        <v>11</v>
      </c>
      <c r="Q5" s="55" t="s">
        <v>12</v>
      </c>
      <c r="R5" s="55" t="s">
        <v>10</v>
      </c>
      <c r="S5" s="55" t="s">
        <v>20</v>
      </c>
      <c r="T5" s="55" t="s">
        <v>14</v>
      </c>
      <c r="U5" s="55"/>
      <c r="V5" s="55"/>
      <c r="W5" s="55"/>
    </row>
    <row r="6" spans="1:30" ht="25.5" customHeight="1" x14ac:dyDescent="0.35">
      <c r="A6" s="34" t="s">
        <v>55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AD6" s="21" t="s">
        <v>25</v>
      </c>
    </row>
    <row r="7" spans="1:30" s="24" customFormat="1" ht="25.5" customHeight="1" x14ac:dyDescent="0.35">
      <c r="A7" s="26">
        <v>1</v>
      </c>
      <c r="B7" s="22">
        <v>2</v>
      </c>
      <c r="C7" s="24">
        <v>3</v>
      </c>
      <c r="D7" s="22">
        <v>4</v>
      </c>
      <c r="E7" s="24">
        <v>5</v>
      </c>
      <c r="F7" s="22">
        <v>6</v>
      </c>
      <c r="G7" s="24">
        <v>7</v>
      </c>
      <c r="H7" s="22">
        <v>8</v>
      </c>
      <c r="I7" s="24">
        <v>9</v>
      </c>
      <c r="J7" s="22">
        <v>10</v>
      </c>
      <c r="K7" s="24">
        <v>11</v>
      </c>
      <c r="L7" s="22">
        <v>12</v>
      </c>
      <c r="M7" s="24">
        <v>13</v>
      </c>
      <c r="N7" s="22">
        <v>14</v>
      </c>
      <c r="O7" s="24">
        <v>15</v>
      </c>
      <c r="P7" s="22">
        <v>16</v>
      </c>
      <c r="Q7" s="24">
        <v>17</v>
      </c>
      <c r="R7" s="22">
        <v>18</v>
      </c>
      <c r="S7" s="24">
        <v>19</v>
      </c>
      <c r="T7" s="22">
        <v>20</v>
      </c>
      <c r="U7" s="24">
        <v>21</v>
      </c>
      <c r="V7" s="22">
        <v>22</v>
      </c>
      <c r="W7" s="24">
        <v>23</v>
      </c>
      <c r="X7" s="22" t="s">
        <v>51</v>
      </c>
      <c r="Y7" s="24" t="s">
        <v>52</v>
      </c>
    </row>
    <row r="8" spans="1:30" s="36" customFormat="1" ht="14.5" customHeight="1" x14ac:dyDescent="0.35">
      <c r="A8" s="35">
        <v>43770</v>
      </c>
      <c r="B8" s="27">
        <v>1</v>
      </c>
      <c r="C8" s="28" t="s">
        <v>53</v>
      </c>
      <c r="D8" s="28" t="s">
        <v>57</v>
      </c>
      <c r="E8" s="27" t="s">
        <v>26</v>
      </c>
      <c r="F8" s="27">
        <v>1</v>
      </c>
      <c r="G8" s="27">
        <v>0</v>
      </c>
      <c r="H8" s="27">
        <v>19</v>
      </c>
      <c r="I8" s="27">
        <v>19</v>
      </c>
      <c r="J8" s="27">
        <v>3</v>
      </c>
      <c r="K8" s="27">
        <v>22</v>
      </c>
      <c r="L8" s="27">
        <v>0</v>
      </c>
      <c r="M8" s="27">
        <v>0</v>
      </c>
      <c r="N8" s="27"/>
      <c r="O8" s="27"/>
      <c r="P8" s="27">
        <v>1</v>
      </c>
      <c r="Q8" s="27">
        <v>0</v>
      </c>
      <c r="R8" s="27">
        <v>1</v>
      </c>
      <c r="S8" s="27">
        <v>0</v>
      </c>
      <c r="T8" s="27">
        <v>0</v>
      </c>
      <c r="U8" s="27"/>
      <c r="V8" s="27"/>
      <c r="W8" s="27">
        <v>2</v>
      </c>
    </row>
    <row r="9" spans="1:30" s="36" customFormat="1" ht="28" x14ac:dyDescent="0.35">
      <c r="A9" s="35">
        <v>43771</v>
      </c>
      <c r="B9" s="27">
        <v>2</v>
      </c>
      <c r="C9" s="28" t="s">
        <v>53</v>
      </c>
      <c r="D9" s="28" t="s">
        <v>57</v>
      </c>
      <c r="E9" s="27" t="s">
        <v>27</v>
      </c>
      <c r="F9" s="27">
        <v>1</v>
      </c>
      <c r="G9" s="27">
        <v>0</v>
      </c>
      <c r="H9" s="27">
        <v>20</v>
      </c>
      <c r="I9" s="27">
        <v>20</v>
      </c>
      <c r="J9" s="27">
        <v>4</v>
      </c>
      <c r="K9" s="27">
        <v>24</v>
      </c>
      <c r="L9" s="27">
        <v>0</v>
      </c>
      <c r="M9" s="27">
        <v>0</v>
      </c>
      <c r="N9" s="27"/>
      <c r="O9" s="27"/>
      <c r="P9" s="27">
        <v>1</v>
      </c>
      <c r="Q9" s="27">
        <v>0</v>
      </c>
      <c r="R9" s="27">
        <v>1</v>
      </c>
      <c r="S9" s="27">
        <v>0</v>
      </c>
      <c r="T9" s="27">
        <v>0</v>
      </c>
      <c r="U9" s="27"/>
      <c r="V9" s="27"/>
      <c r="W9" s="27">
        <v>3</v>
      </c>
    </row>
    <row r="10" spans="1:30" s="36" customFormat="1" ht="42" x14ac:dyDescent="0.35">
      <c r="A10" s="35">
        <v>43772</v>
      </c>
      <c r="B10" s="27">
        <v>3</v>
      </c>
      <c r="C10" s="28" t="s">
        <v>54</v>
      </c>
      <c r="D10" s="27" t="s">
        <v>58</v>
      </c>
      <c r="E10" s="27" t="s">
        <v>26</v>
      </c>
      <c r="F10" s="27">
        <v>1</v>
      </c>
      <c r="G10" s="27">
        <v>0</v>
      </c>
      <c r="H10" s="27">
        <v>13</v>
      </c>
      <c r="I10" s="27">
        <v>13</v>
      </c>
      <c r="J10" s="27">
        <v>2</v>
      </c>
      <c r="K10" s="27">
        <v>15</v>
      </c>
      <c r="L10" s="27">
        <v>0</v>
      </c>
      <c r="M10" s="27">
        <v>0</v>
      </c>
      <c r="N10" s="29"/>
      <c r="O10" s="27"/>
      <c r="P10" s="27">
        <v>1</v>
      </c>
      <c r="Q10" s="27">
        <v>0</v>
      </c>
      <c r="R10" s="27">
        <v>1</v>
      </c>
      <c r="S10" s="27">
        <v>0</v>
      </c>
      <c r="T10" s="27">
        <v>0</v>
      </c>
      <c r="U10" s="27"/>
      <c r="V10" s="27"/>
      <c r="W10" s="27">
        <v>2</v>
      </c>
    </row>
    <row r="11" spans="1:30" s="36" customFormat="1" ht="28" x14ac:dyDescent="0.35">
      <c r="A11" s="35">
        <v>43773</v>
      </c>
      <c r="B11" s="27">
        <v>4</v>
      </c>
      <c r="C11" s="28" t="s">
        <v>54</v>
      </c>
      <c r="D11" s="27" t="s">
        <v>59</v>
      </c>
      <c r="E11" s="27" t="s">
        <v>28</v>
      </c>
      <c r="F11" s="27">
        <v>1</v>
      </c>
      <c r="G11" s="27">
        <v>0</v>
      </c>
      <c r="H11" s="27">
        <v>14</v>
      </c>
      <c r="I11" s="27">
        <v>14</v>
      </c>
      <c r="J11" s="27">
        <v>2</v>
      </c>
      <c r="K11" s="27">
        <v>16</v>
      </c>
      <c r="L11" s="27">
        <v>0</v>
      </c>
      <c r="M11" s="27">
        <v>0</v>
      </c>
      <c r="N11" s="29"/>
      <c r="O11" s="27"/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/>
      <c r="V11" s="27"/>
      <c r="W11" s="27">
        <v>3</v>
      </c>
    </row>
    <row r="12" spans="1:30" s="36" customFormat="1" x14ac:dyDescent="0.35">
      <c r="A12" s="35">
        <v>43774</v>
      </c>
      <c r="B12" s="27">
        <v>5</v>
      </c>
      <c r="C12" s="28" t="s">
        <v>54</v>
      </c>
      <c r="D12" s="28" t="s">
        <v>56</v>
      </c>
      <c r="E12" s="27" t="s">
        <v>26</v>
      </c>
      <c r="F12" s="27">
        <v>1</v>
      </c>
      <c r="G12" s="27">
        <v>0</v>
      </c>
      <c r="H12" s="27">
        <v>21</v>
      </c>
      <c r="I12" s="27">
        <v>21</v>
      </c>
      <c r="J12" s="27">
        <v>4</v>
      </c>
      <c r="K12" s="27">
        <v>25</v>
      </c>
      <c r="L12" s="27">
        <v>0</v>
      </c>
      <c r="M12" s="27">
        <v>0</v>
      </c>
      <c r="N12" s="29"/>
      <c r="O12" s="27"/>
      <c r="P12" s="27">
        <v>1</v>
      </c>
      <c r="Q12" s="27">
        <v>0</v>
      </c>
      <c r="R12" s="27">
        <v>1</v>
      </c>
      <c r="S12" s="27">
        <v>0</v>
      </c>
      <c r="T12" s="27">
        <v>0</v>
      </c>
      <c r="U12" s="27"/>
      <c r="V12" s="27"/>
      <c r="W12" s="27">
        <v>2</v>
      </c>
    </row>
    <row r="13" spans="1:30" s="36" customFormat="1" x14ac:dyDescent="0.35">
      <c r="A13" s="35">
        <v>43775</v>
      </c>
      <c r="B13" s="27">
        <v>6</v>
      </c>
      <c r="C13" s="28" t="s">
        <v>54</v>
      </c>
      <c r="D13" s="28" t="s">
        <v>56</v>
      </c>
      <c r="E13" s="27" t="s">
        <v>27</v>
      </c>
      <c r="F13" s="27">
        <v>1</v>
      </c>
      <c r="G13" s="27">
        <v>0</v>
      </c>
      <c r="H13" s="27">
        <v>19</v>
      </c>
      <c r="I13" s="27">
        <v>19</v>
      </c>
      <c r="J13" s="27">
        <v>3</v>
      </c>
      <c r="K13" s="27">
        <v>22</v>
      </c>
      <c r="L13" s="27">
        <v>0</v>
      </c>
      <c r="M13" s="27">
        <v>0</v>
      </c>
      <c r="N13" s="29"/>
      <c r="O13" s="27"/>
      <c r="P13" s="27">
        <v>1</v>
      </c>
      <c r="Q13" s="27">
        <v>0</v>
      </c>
      <c r="R13" s="27">
        <v>1</v>
      </c>
      <c r="S13" s="27">
        <v>0</v>
      </c>
      <c r="T13" s="27">
        <v>0</v>
      </c>
      <c r="U13" s="27"/>
      <c r="V13" s="27"/>
      <c r="W13" s="27">
        <v>3</v>
      </c>
    </row>
    <row r="14" spans="1:30" s="36" customFormat="1" ht="29" x14ac:dyDescent="0.35">
      <c r="A14" s="35">
        <v>43776</v>
      </c>
      <c r="B14" s="27">
        <v>7</v>
      </c>
      <c r="C14" s="36" t="s">
        <v>50</v>
      </c>
      <c r="D14" s="36" t="s">
        <v>57</v>
      </c>
      <c r="E14" s="36" t="s">
        <v>26</v>
      </c>
      <c r="F14" s="27">
        <v>1</v>
      </c>
      <c r="G14" s="36">
        <v>0</v>
      </c>
      <c r="H14" s="36">
        <v>19</v>
      </c>
      <c r="I14" s="36">
        <v>19</v>
      </c>
      <c r="J14" s="36">
        <v>3</v>
      </c>
      <c r="K14" s="36">
        <v>22</v>
      </c>
      <c r="L14" s="36">
        <v>0</v>
      </c>
      <c r="M14" s="36">
        <v>0</v>
      </c>
      <c r="P14" s="36">
        <v>1</v>
      </c>
      <c r="Q14" s="36">
        <v>0</v>
      </c>
      <c r="R14" s="36">
        <v>1</v>
      </c>
      <c r="S14" s="36">
        <v>0</v>
      </c>
      <c r="T14" s="36">
        <v>0</v>
      </c>
      <c r="W14" s="36">
        <v>2</v>
      </c>
    </row>
    <row r="15" spans="1:30" s="36" customFormat="1" ht="29" x14ac:dyDescent="0.35">
      <c r="A15" s="35">
        <v>43777</v>
      </c>
      <c r="B15" s="27">
        <v>8</v>
      </c>
      <c r="C15" s="36" t="s">
        <v>50</v>
      </c>
      <c r="D15" s="36" t="s">
        <v>57</v>
      </c>
      <c r="E15" s="36" t="s">
        <v>27</v>
      </c>
      <c r="F15" s="27">
        <v>1</v>
      </c>
      <c r="G15" s="36">
        <v>0</v>
      </c>
      <c r="H15" s="36">
        <v>20</v>
      </c>
      <c r="I15" s="36">
        <v>20</v>
      </c>
      <c r="J15" s="36">
        <v>4</v>
      </c>
      <c r="K15" s="36">
        <v>24</v>
      </c>
      <c r="L15" s="36">
        <v>0</v>
      </c>
      <c r="M15" s="36">
        <v>0</v>
      </c>
      <c r="P15" s="36">
        <v>1</v>
      </c>
      <c r="Q15" s="36">
        <v>0</v>
      </c>
      <c r="R15" s="36">
        <v>1</v>
      </c>
      <c r="S15" s="36">
        <v>0</v>
      </c>
      <c r="T15" s="36">
        <v>0</v>
      </c>
      <c r="W15" s="36">
        <v>3</v>
      </c>
    </row>
    <row r="16" spans="1:30" s="36" customFormat="1" ht="43.5" x14ac:dyDescent="0.35">
      <c r="A16" s="35">
        <v>43778</v>
      </c>
      <c r="B16" s="27">
        <v>9</v>
      </c>
      <c r="C16" s="36" t="s">
        <v>60</v>
      </c>
      <c r="D16" s="36" t="s">
        <v>58</v>
      </c>
      <c r="E16" s="36" t="s">
        <v>26</v>
      </c>
      <c r="F16" s="27">
        <v>1</v>
      </c>
      <c r="G16" s="36">
        <v>0</v>
      </c>
      <c r="H16" s="36">
        <v>13</v>
      </c>
      <c r="I16" s="36">
        <v>13</v>
      </c>
      <c r="J16" s="36">
        <v>2</v>
      </c>
      <c r="K16" s="36">
        <v>15</v>
      </c>
      <c r="L16" s="36">
        <v>0</v>
      </c>
      <c r="M16" s="36">
        <v>0</v>
      </c>
      <c r="P16" s="36">
        <v>1</v>
      </c>
      <c r="Q16" s="36">
        <v>0</v>
      </c>
      <c r="R16" s="36">
        <v>1</v>
      </c>
      <c r="S16" s="36">
        <v>0</v>
      </c>
      <c r="T16" s="36">
        <v>0</v>
      </c>
      <c r="W16" s="36">
        <v>2</v>
      </c>
    </row>
    <row r="17" spans="1:23" s="36" customFormat="1" ht="29" x14ac:dyDescent="0.35">
      <c r="A17" s="35">
        <v>43779</v>
      </c>
      <c r="B17" s="27">
        <v>10</v>
      </c>
      <c r="C17" s="36" t="s">
        <v>60</v>
      </c>
      <c r="D17" s="36" t="s">
        <v>59</v>
      </c>
      <c r="E17" s="36" t="s">
        <v>28</v>
      </c>
      <c r="F17" s="27">
        <v>1</v>
      </c>
      <c r="G17" s="36">
        <v>0</v>
      </c>
      <c r="H17" s="36">
        <v>14</v>
      </c>
      <c r="I17" s="36">
        <v>14</v>
      </c>
      <c r="J17" s="36">
        <v>2</v>
      </c>
      <c r="K17" s="36">
        <v>16</v>
      </c>
      <c r="L17" s="36">
        <v>0</v>
      </c>
      <c r="M17" s="36">
        <v>0</v>
      </c>
      <c r="P17" s="36">
        <v>1</v>
      </c>
      <c r="Q17" s="36">
        <v>0</v>
      </c>
      <c r="R17" s="36">
        <v>1</v>
      </c>
      <c r="S17" s="36">
        <v>0</v>
      </c>
      <c r="T17" s="36">
        <v>0</v>
      </c>
      <c r="W17" s="36">
        <v>3</v>
      </c>
    </row>
    <row r="18" spans="1:23" s="36" customFormat="1" x14ac:dyDescent="0.35">
      <c r="A18" s="35">
        <v>43780</v>
      </c>
      <c r="B18" s="27">
        <v>11</v>
      </c>
      <c r="C18" s="36" t="s">
        <v>60</v>
      </c>
      <c r="D18" s="36" t="s">
        <v>56</v>
      </c>
      <c r="E18" s="36" t="s">
        <v>26</v>
      </c>
      <c r="F18" s="27">
        <v>1</v>
      </c>
      <c r="G18" s="36">
        <v>0</v>
      </c>
      <c r="H18" s="36">
        <v>21</v>
      </c>
      <c r="I18" s="36">
        <v>21</v>
      </c>
      <c r="J18" s="36">
        <v>4</v>
      </c>
      <c r="K18" s="36">
        <v>25</v>
      </c>
      <c r="L18" s="36">
        <v>0</v>
      </c>
      <c r="M18" s="36">
        <v>0</v>
      </c>
      <c r="P18" s="36">
        <v>1</v>
      </c>
      <c r="Q18" s="36">
        <v>0</v>
      </c>
      <c r="R18" s="36">
        <v>1</v>
      </c>
      <c r="S18" s="36">
        <v>0</v>
      </c>
      <c r="T18" s="36">
        <v>0</v>
      </c>
      <c r="W18" s="36">
        <v>2</v>
      </c>
    </row>
    <row r="19" spans="1:23" s="36" customFormat="1" x14ac:dyDescent="0.35">
      <c r="A19" s="35">
        <v>43781</v>
      </c>
      <c r="B19" s="27">
        <v>12</v>
      </c>
      <c r="C19" s="36" t="s">
        <v>60</v>
      </c>
      <c r="D19" s="36" t="s">
        <v>56</v>
      </c>
      <c r="E19" s="36" t="s">
        <v>27</v>
      </c>
      <c r="F19" s="27">
        <v>1</v>
      </c>
      <c r="G19" s="36">
        <v>0</v>
      </c>
      <c r="H19" s="36">
        <v>19</v>
      </c>
      <c r="I19" s="36">
        <v>19</v>
      </c>
      <c r="J19" s="36">
        <v>3</v>
      </c>
      <c r="K19" s="36">
        <v>22</v>
      </c>
      <c r="L19" s="36">
        <v>0</v>
      </c>
      <c r="M19" s="36">
        <v>0</v>
      </c>
      <c r="P19" s="36">
        <v>1</v>
      </c>
      <c r="Q19" s="36">
        <v>0</v>
      </c>
      <c r="R19" s="36">
        <v>1</v>
      </c>
      <c r="S19" s="36">
        <v>0</v>
      </c>
      <c r="T19" s="36">
        <v>0</v>
      </c>
      <c r="W19" s="36">
        <v>3</v>
      </c>
    </row>
    <row r="20" spans="1:23" s="36" customFormat="1" x14ac:dyDescent="0.35">
      <c r="A20" s="35"/>
      <c r="B20" s="27">
        <v>13</v>
      </c>
    </row>
    <row r="21" spans="1:23" s="36" customFormat="1" x14ac:dyDescent="0.35">
      <c r="A21" s="35"/>
      <c r="B21" s="27">
        <v>14</v>
      </c>
    </row>
    <row r="22" spans="1:23" s="36" customFormat="1" x14ac:dyDescent="0.35">
      <c r="A22" s="35"/>
      <c r="B22" s="27">
        <v>15</v>
      </c>
    </row>
    <row r="23" spans="1:23" s="36" customFormat="1" x14ac:dyDescent="0.35">
      <c r="A23" s="35"/>
      <c r="B23" s="37"/>
    </row>
    <row r="24" spans="1:23" s="36" customFormat="1" x14ac:dyDescent="0.35">
      <c r="A24" s="35"/>
      <c r="B24" s="37"/>
    </row>
    <row r="25" spans="1:23" s="36" customFormat="1" x14ac:dyDescent="0.35">
      <c r="A25" s="35"/>
      <c r="B25" s="37"/>
    </row>
    <row r="26" spans="1:23" s="36" customFormat="1" x14ac:dyDescent="0.35">
      <c r="A26" s="35"/>
      <c r="B26" s="37"/>
    </row>
    <row r="27" spans="1:23" s="36" customFormat="1" x14ac:dyDescent="0.35">
      <c r="A27" s="35"/>
      <c r="B27" s="37"/>
    </row>
    <row r="28" spans="1:23" s="36" customFormat="1" x14ac:dyDescent="0.35">
      <c r="A28" s="35"/>
      <c r="B28" s="37"/>
    </row>
    <row r="29" spans="1:23" s="36" customFormat="1" x14ac:dyDescent="0.35">
      <c r="A29" s="35"/>
      <c r="B29" s="37"/>
    </row>
    <row r="30" spans="1:23" s="36" customFormat="1" x14ac:dyDescent="0.35">
      <c r="A30" s="35"/>
      <c r="B30" s="37"/>
    </row>
    <row r="31" spans="1:23" s="36" customFormat="1" x14ac:dyDescent="0.35">
      <c r="A31" s="35"/>
      <c r="B31" s="37"/>
    </row>
    <row r="32" spans="1:23" s="36" customFormat="1" x14ac:dyDescent="0.35">
      <c r="A32" s="35"/>
      <c r="B32" s="37"/>
    </row>
    <row r="33" spans="1:2" s="36" customFormat="1" x14ac:dyDescent="0.35">
      <c r="A33" s="35"/>
      <c r="B33" s="37"/>
    </row>
    <row r="34" spans="1:2" s="36" customFormat="1" x14ac:dyDescent="0.35">
      <c r="A34" s="35"/>
      <c r="B34" s="37"/>
    </row>
    <row r="35" spans="1:2" s="36" customFormat="1" x14ac:dyDescent="0.35">
      <c r="A35" s="35"/>
      <c r="B35" s="37"/>
    </row>
    <row r="36" spans="1:2" s="36" customFormat="1" x14ac:dyDescent="0.35">
      <c r="A36" s="35"/>
      <c r="B36" s="37"/>
    </row>
    <row r="37" spans="1:2" s="36" customFormat="1" x14ac:dyDescent="0.35">
      <c r="A37" s="35"/>
      <c r="B37" s="37"/>
    </row>
    <row r="38" spans="1:2" s="36" customFormat="1" x14ac:dyDescent="0.35">
      <c r="A38" s="35"/>
      <c r="B38" s="37"/>
    </row>
    <row r="39" spans="1:2" s="36" customFormat="1" x14ac:dyDescent="0.35">
      <c r="A39" s="35"/>
      <c r="B39" s="37"/>
    </row>
    <row r="40" spans="1:2" s="36" customFormat="1" x14ac:dyDescent="0.35">
      <c r="A40" s="35"/>
      <c r="B40" s="37"/>
    </row>
    <row r="41" spans="1:2" s="36" customFormat="1" x14ac:dyDescent="0.35">
      <c r="A41" s="35"/>
      <c r="B41" s="37"/>
    </row>
    <row r="42" spans="1:2" s="36" customFormat="1" x14ac:dyDescent="0.35">
      <c r="A42" s="35"/>
      <c r="B42" s="37"/>
    </row>
    <row r="43" spans="1:2" s="36" customFormat="1" x14ac:dyDescent="0.35">
      <c r="A43" s="35"/>
      <c r="B43" s="37"/>
    </row>
    <row r="44" spans="1:2" s="36" customFormat="1" x14ac:dyDescent="0.35">
      <c r="A44" s="35"/>
      <c r="B44" s="37"/>
    </row>
    <row r="45" spans="1:2" s="36" customFormat="1" x14ac:dyDescent="0.35">
      <c r="A45" s="35"/>
      <c r="B45" s="37"/>
    </row>
    <row r="46" spans="1:2" s="36" customFormat="1" x14ac:dyDescent="0.35">
      <c r="A46" s="35"/>
      <c r="B46" s="37"/>
    </row>
    <row r="47" spans="1:2" s="36" customFormat="1" x14ac:dyDescent="0.35">
      <c r="A47" s="35"/>
      <c r="B47" s="37"/>
    </row>
    <row r="48" spans="1:2" s="36" customFormat="1" x14ac:dyDescent="0.35">
      <c r="A48" s="35"/>
      <c r="B48" s="37"/>
    </row>
    <row r="49" spans="1:2" s="36" customFormat="1" x14ac:dyDescent="0.35">
      <c r="A49" s="35"/>
      <c r="B49" s="37"/>
    </row>
    <row r="50" spans="1:2" s="36" customFormat="1" x14ac:dyDescent="0.35">
      <c r="A50" s="35"/>
      <c r="B50" s="37"/>
    </row>
    <row r="51" spans="1:2" s="36" customFormat="1" x14ac:dyDescent="0.35">
      <c r="A51" s="35"/>
      <c r="B51" s="37"/>
    </row>
    <row r="52" spans="1:2" s="36" customFormat="1" x14ac:dyDescent="0.35">
      <c r="A52" s="35"/>
      <c r="B52" s="37"/>
    </row>
    <row r="53" spans="1:2" s="36" customFormat="1" x14ac:dyDescent="0.35">
      <c r="A53" s="35"/>
      <c r="B53" s="37"/>
    </row>
    <row r="54" spans="1:2" s="36" customFormat="1" x14ac:dyDescent="0.35">
      <c r="A54" s="35"/>
      <c r="B54" s="37"/>
    </row>
    <row r="55" spans="1:2" s="36" customFormat="1" x14ac:dyDescent="0.35">
      <c r="A55" s="35"/>
      <c r="B55" s="37"/>
    </row>
    <row r="56" spans="1:2" s="36" customFormat="1" x14ac:dyDescent="0.35">
      <c r="A56" s="35"/>
      <c r="B56" s="37"/>
    </row>
    <row r="57" spans="1:2" s="36" customFormat="1" x14ac:dyDescent="0.35">
      <c r="A57" s="35"/>
      <c r="B57" s="37"/>
    </row>
    <row r="58" spans="1:2" s="36" customFormat="1" x14ac:dyDescent="0.35">
      <c r="A58" s="35"/>
      <c r="B58" s="37"/>
    </row>
    <row r="59" spans="1:2" s="36" customFormat="1" x14ac:dyDescent="0.35">
      <c r="A59" s="35"/>
      <c r="B59" s="37"/>
    </row>
    <row r="60" spans="1:2" s="36" customFormat="1" x14ac:dyDescent="0.35">
      <c r="A60" s="35"/>
      <c r="B60" s="37"/>
    </row>
    <row r="61" spans="1:2" s="36" customFormat="1" x14ac:dyDescent="0.35">
      <c r="A61" s="35"/>
      <c r="B61" s="37"/>
    </row>
    <row r="62" spans="1:2" s="36" customFormat="1" x14ac:dyDescent="0.35">
      <c r="A62" s="35"/>
      <c r="B62" s="37"/>
    </row>
    <row r="63" spans="1:2" s="36" customFormat="1" x14ac:dyDescent="0.35">
      <c r="A63" s="35"/>
      <c r="B63" s="37"/>
    </row>
    <row r="64" spans="1:2" s="36" customFormat="1" x14ac:dyDescent="0.35">
      <c r="A64" s="35"/>
      <c r="B64" s="37"/>
    </row>
    <row r="65" spans="1:2" s="36" customFormat="1" x14ac:dyDescent="0.35">
      <c r="A65" s="35"/>
      <c r="B65" s="37"/>
    </row>
    <row r="66" spans="1:2" s="36" customFormat="1" x14ac:dyDescent="0.35">
      <c r="A66" s="35"/>
      <c r="B66" s="37"/>
    </row>
    <row r="67" spans="1:2" s="36" customFormat="1" x14ac:dyDescent="0.35">
      <c r="A67" s="35"/>
      <c r="B67" s="37"/>
    </row>
    <row r="68" spans="1:2" s="36" customFormat="1" x14ac:dyDescent="0.35">
      <c r="A68" s="35"/>
      <c r="B68" s="37"/>
    </row>
    <row r="69" spans="1:2" s="36" customFormat="1" x14ac:dyDescent="0.35">
      <c r="A69" s="35"/>
      <c r="B69" s="37"/>
    </row>
    <row r="70" spans="1:2" s="36" customFormat="1" x14ac:dyDescent="0.35">
      <c r="A70" s="35"/>
      <c r="B70" s="37"/>
    </row>
    <row r="71" spans="1:2" s="36" customFormat="1" x14ac:dyDescent="0.35">
      <c r="A71" s="35"/>
      <c r="B71" s="37"/>
    </row>
    <row r="72" spans="1:2" s="36" customFormat="1" x14ac:dyDescent="0.35">
      <c r="A72" s="35"/>
      <c r="B72" s="37"/>
    </row>
    <row r="73" spans="1:2" s="36" customFormat="1" x14ac:dyDescent="0.35">
      <c r="A73" s="35"/>
      <c r="B73" s="37"/>
    </row>
    <row r="74" spans="1:2" s="36" customFormat="1" x14ac:dyDescent="0.35">
      <c r="A74" s="35"/>
      <c r="B74" s="37"/>
    </row>
    <row r="75" spans="1:2" s="36" customFormat="1" x14ac:dyDescent="0.35">
      <c r="A75" s="35"/>
      <c r="B75" s="37"/>
    </row>
    <row r="76" spans="1:2" s="36" customFormat="1" x14ac:dyDescent="0.35">
      <c r="A76" s="35"/>
      <c r="B76" s="37"/>
    </row>
    <row r="77" spans="1:2" s="36" customFormat="1" x14ac:dyDescent="0.35">
      <c r="A77" s="35"/>
      <c r="B77" s="37"/>
    </row>
    <row r="78" spans="1:2" s="36" customFormat="1" x14ac:dyDescent="0.35">
      <c r="A78" s="35"/>
      <c r="B78" s="37"/>
    </row>
    <row r="79" spans="1:2" s="36" customFormat="1" x14ac:dyDescent="0.35">
      <c r="A79" s="35"/>
      <c r="B79" s="37"/>
    </row>
    <row r="80" spans="1:2" s="36" customFormat="1" x14ac:dyDescent="0.35">
      <c r="A80" s="35"/>
      <c r="B80" s="37"/>
    </row>
    <row r="81" spans="1:2" s="36" customFormat="1" x14ac:dyDescent="0.35">
      <c r="A81" s="35"/>
      <c r="B81" s="37"/>
    </row>
    <row r="82" spans="1:2" s="36" customFormat="1" x14ac:dyDescent="0.35">
      <c r="A82" s="35"/>
      <c r="B82" s="37"/>
    </row>
    <row r="83" spans="1:2" s="36" customFormat="1" x14ac:dyDescent="0.35">
      <c r="A83" s="35"/>
      <c r="B83" s="37"/>
    </row>
    <row r="84" spans="1:2" s="36" customFormat="1" x14ac:dyDescent="0.35">
      <c r="A84" s="35"/>
      <c r="B84" s="37"/>
    </row>
    <row r="85" spans="1:2" s="36" customFormat="1" x14ac:dyDescent="0.35">
      <c r="A85" s="35"/>
      <c r="B85" s="37"/>
    </row>
    <row r="86" spans="1:2" s="36" customFormat="1" x14ac:dyDescent="0.35">
      <c r="A86" s="35"/>
      <c r="B86" s="37"/>
    </row>
    <row r="87" spans="1:2" s="36" customFormat="1" x14ac:dyDescent="0.35">
      <c r="A87" s="35"/>
      <c r="B87" s="37"/>
    </row>
    <row r="88" spans="1:2" s="36" customFormat="1" x14ac:dyDescent="0.35">
      <c r="A88" s="35"/>
      <c r="B88" s="37"/>
    </row>
    <row r="89" spans="1:2" s="36" customFormat="1" x14ac:dyDescent="0.35">
      <c r="A89" s="35"/>
      <c r="B89" s="37"/>
    </row>
    <row r="90" spans="1:2" s="36" customFormat="1" x14ac:dyDescent="0.35">
      <c r="A90" s="35"/>
      <c r="B90" s="37"/>
    </row>
    <row r="91" spans="1:2" s="36" customFormat="1" x14ac:dyDescent="0.35">
      <c r="A91" s="35"/>
      <c r="B91" s="37"/>
    </row>
    <row r="92" spans="1:2" s="36" customFormat="1" x14ac:dyDescent="0.35">
      <c r="A92" s="35"/>
      <c r="B92" s="37"/>
    </row>
    <row r="93" spans="1:2" s="36" customFormat="1" x14ac:dyDescent="0.35">
      <c r="A93" s="35"/>
      <c r="B93" s="37"/>
    </row>
    <row r="94" spans="1:2" s="36" customFormat="1" x14ac:dyDescent="0.35">
      <c r="A94" s="35"/>
      <c r="B94" s="37"/>
    </row>
    <row r="95" spans="1:2" s="36" customFormat="1" x14ac:dyDescent="0.35">
      <c r="A95" s="35"/>
      <c r="B95" s="37"/>
    </row>
    <row r="96" spans="1:2" s="36" customFormat="1" x14ac:dyDescent="0.35">
      <c r="A96" s="35"/>
      <c r="B96" s="37"/>
    </row>
    <row r="97" spans="1:2" s="36" customFormat="1" x14ac:dyDescent="0.35">
      <c r="A97" s="35"/>
      <c r="B97" s="37"/>
    </row>
    <row r="98" spans="1:2" s="36" customFormat="1" x14ac:dyDescent="0.35">
      <c r="A98" s="35"/>
      <c r="B98" s="37"/>
    </row>
    <row r="99" spans="1:2" s="36" customFormat="1" x14ac:dyDescent="0.35">
      <c r="A99" s="35"/>
      <c r="B99" s="37"/>
    </row>
    <row r="100" spans="1:2" s="36" customFormat="1" x14ac:dyDescent="0.35">
      <c r="A100" s="35"/>
      <c r="B100" s="37"/>
    </row>
    <row r="101" spans="1:2" s="36" customFormat="1" x14ac:dyDescent="0.35">
      <c r="A101" s="35"/>
      <c r="B101" s="37"/>
    </row>
    <row r="102" spans="1:2" s="36" customFormat="1" x14ac:dyDescent="0.35">
      <c r="A102" s="35"/>
      <c r="B102" s="37"/>
    </row>
    <row r="103" spans="1:2" s="36" customFormat="1" x14ac:dyDescent="0.35">
      <c r="A103" s="35"/>
      <c r="B103" s="37"/>
    </row>
    <row r="104" spans="1:2" s="36" customFormat="1" x14ac:dyDescent="0.35">
      <c r="A104" s="35"/>
      <c r="B104" s="37"/>
    </row>
    <row r="105" spans="1:2" s="36" customFormat="1" x14ac:dyDescent="0.35">
      <c r="A105" s="35"/>
      <c r="B105" s="37"/>
    </row>
    <row r="106" spans="1:2" s="36" customFormat="1" x14ac:dyDescent="0.35">
      <c r="A106" s="35"/>
      <c r="B106" s="37"/>
    </row>
    <row r="107" spans="1:2" s="36" customFormat="1" x14ac:dyDescent="0.35">
      <c r="A107" s="35"/>
      <c r="B107" s="37"/>
    </row>
    <row r="108" spans="1:2" s="36" customFormat="1" x14ac:dyDescent="0.35">
      <c r="A108" s="35"/>
      <c r="B108" s="37"/>
    </row>
    <row r="109" spans="1:2" s="36" customFormat="1" x14ac:dyDescent="0.35">
      <c r="A109" s="35"/>
      <c r="B109" s="37"/>
    </row>
    <row r="110" spans="1:2" s="36" customFormat="1" x14ac:dyDescent="0.35">
      <c r="A110" s="35"/>
      <c r="B110" s="37"/>
    </row>
    <row r="111" spans="1:2" s="36" customFormat="1" x14ac:dyDescent="0.35">
      <c r="A111" s="35"/>
      <c r="B111" s="37"/>
    </row>
    <row r="112" spans="1:2" s="36" customFormat="1" x14ac:dyDescent="0.35">
      <c r="A112" s="35"/>
      <c r="B112" s="37"/>
    </row>
    <row r="113" spans="1:2" s="36" customFormat="1" x14ac:dyDescent="0.35">
      <c r="A113" s="35"/>
      <c r="B113" s="37"/>
    </row>
    <row r="114" spans="1:2" s="36" customFormat="1" x14ac:dyDescent="0.35">
      <c r="A114" s="35"/>
      <c r="B114" s="37"/>
    </row>
    <row r="115" spans="1:2" s="36" customFormat="1" x14ac:dyDescent="0.35">
      <c r="A115" s="35"/>
      <c r="B115" s="37"/>
    </row>
    <row r="116" spans="1:2" s="36" customFormat="1" x14ac:dyDescent="0.35">
      <c r="A116" s="35"/>
      <c r="B116" s="37"/>
    </row>
    <row r="117" spans="1:2" s="36" customFormat="1" x14ac:dyDescent="0.35">
      <c r="A117" s="35"/>
      <c r="B117" s="37"/>
    </row>
    <row r="118" spans="1:2" s="36" customFormat="1" x14ac:dyDescent="0.35">
      <c r="A118" s="35"/>
      <c r="B118" s="37"/>
    </row>
    <row r="119" spans="1:2" s="36" customFormat="1" x14ac:dyDescent="0.35">
      <c r="A119" s="35"/>
      <c r="B119" s="37"/>
    </row>
    <row r="120" spans="1:2" s="36" customFormat="1" x14ac:dyDescent="0.35">
      <c r="A120" s="35"/>
      <c r="B120" s="37"/>
    </row>
    <row r="121" spans="1:2" s="36" customFormat="1" x14ac:dyDescent="0.35">
      <c r="A121" s="35"/>
      <c r="B121" s="37"/>
    </row>
    <row r="122" spans="1:2" s="36" customFormat="1" x14ac:dyDescent="0.35">
      <c r="A122" s="35"/>
      <c r="B122" s="37"/>
    </row>
    <row r="123" spans="1:2" s="36" customFormat="1" x14ac:dyDescent="0.35">
      <c r="A123" s="35"/>
      <c r="B123" s="37"/>
    </row>
    <row r="124" spans="1:2" s="36" customFormat="1" x14ac:dyDescent="0.35">
      <c r="A124" s="35"/>
      <c r="B124" s="37"/>
    </row>
    <row r="125" spans="1:2" s="36" customFormat="1" x14ac:dyDescent="0.35">
      <c r="A125" s="35"/>
      <c r="B125" s="37"/>
    </row>
    <row r="126" spans="1:2" s="36" customFormat="1" x14ac:dyDescent="0.35">
      <c r="A126" s="35"/>
      <c r="B126" s="37"/>
    </row>
    <row r="127" spans="1:2" s="36" customFormat="1" x14ac:dyDescent="0.35">
      <c r="A127" s="35"/>
      <c r="B127" s="37"/>
    </row>
    <row r="128" spans="1:2" s="36" customFormat="1" x14ac:dyDescent="0.35">
      <c r="A128" s="35"/>
      <c r="B128" s="37"/>
    </row>
    <row r="129" spans="1:2" s="36" customFormat="1" x14ac:dyDescent="0.35">
      <c r="A129" s="35"/>
      <c r="B129" s="37"/>
    </row>
    <row r="130" spans="1:2" s="36" customFormat="1" x14ac:dyDescent="0.35">
      <c r="A130" s="35"/>
      <c r="B130" s="37"/>
    </row>
    <row r="131" spans="1:2" s="36" customFormat="1" x14ac:dyDescent="0.35">
      <c r="A131" s="35"/>
      <c r="B131" s="37"/>
    </row>
    <row r="132" spans="1:2" s="36" customFormat="1" x14ac:dyDescent="0.35">
      <c r="A132" s="35"/>
      <c r="B132" s="37"/>
    </row>
    <row r="133" spans="1:2" s="36" customFormat="1" x14ac:dyDescent="0.35">
      <c r="A133" s="35"/>
      <c r="B133" s="37"/>
    </row>
    <row r="134" spans="1:2" s="36" customFormat="1" x14ac:dyDescent="0.35">
      <c r="A134" s="35"/>
      <c r="B134" s="37"/>
    </row>
    <row r="135" spans="1:2" s="36" customFormat="1" x14ac:dyDescent="0.35">
      <c r="A135" s="35"/>
      <c r="B135" s="37"/>
    </row>
    <row r="136" spans="1:2" s="36" customFormat="1" x14ac:dyDescent="0.35">
      <c r="A136" s="35"/>
      <c r="B136" s="37"/>
    </row>
    <row r="137" spans="1:2" s="36" customFormat="1" x14ac:dyDescent="0.35">
      <c r="A137" s="35"/>
      <c r="B137" s="37"/>
    </row>
    <row r="138" spans="1:2" s="36" customFormat="1" x14ac:dyDescent="0.35">
      <c r="A138" s="35"/>
      <c r="B138" s="37"/>
    </row>
    <row r="139" spans="1:2" s="36" customFormat="1" x14ac:dyDescent="0.35">
      <c r="A139" s="35"/>
      <c r="B139" s="37"/>
    </row>
    <row r="140" spans="1:2" s="36" customFormat="1" x14ac:dyDescent="0.35">
      <c r="A140" s="35"/>
      <c r="B140" s="37"/>
    </row>
    <row r="141" spans="1:2" s="36" customFormat="1" x14ac:dyDescent="0.35">
      <c r="A141" s="35"/>
      <c r="B141" s="37"/>
    </row>
    <row r="142" spans="1:2" s="36" customFormat="1" x14ac:dyDescent="0.35">
      <c r="A142" s="35"/>
      <c r="B142" s="37"/>
    </row>
    <row r="143" spans="1:2" s="36" customFormat="1" x14ac:dyDescent="0.35">
      <c r="A143" s="35"/>
      <c r="B143" s="37"/>
    </row>
    <row r="144" spans="1:2" s="36" customFormat="1" x14ac:dyDescent="0.35">
      <c r="A144" s="35"/>
      <c r="B144" s="37"/>
    </row>
    <row r="145" spans="1:2" s="36" customFormat="1" x14ac:dyDescent="0.35">
      <c r="A145" s="35"/>
      <c r="B145" s="37"/>
    </row>
    <row r="146" spans="1:2" s="36" customFormat="1" x14ac:dyDescent="0.35">
      <c r="A146" s="35"/>
      <c r="B146" s="37"/>
    </row>
    <row r="147" spans="1:2" s="36" customFormat="1" x14ac:dyDescent="0.35">
      <c r="A147" s="35"/>
      <c r="B147" s="37"/>
    </row>
    <row r="148" spans="1:2" s="36" customFormat="1" x14ac:dyDescent="0.35">
      <c r="A148" s="35"/>
      <c r="B148" s="37"/>
    </row>
    <row r="149" spans="1:2" s="36" customFormat="1" x14ac:dyDescent="0.35">
      <c r="A149" s="35"/>
      <c r="B149" s="37"/>
    </row>
    <row r="150" spans="1:2" s="36" customFormat="1" x14ac:dyDescent="0.35">
      <c r="A150" s="35"/>
      <c r="B150" s="37"/>
    </row>
    <row r="151" spans="1:2" s="36" customFormat="1" x14ac:dyDescent="0.35">
      <c r="A151" s="35"/>
      <c r="B151" s="37"/>
    </row>
    <row r="152" spans="1:2" s="36" customFormat="1" x14ac:dyDescent="0.35">
      <c r="A152" s="35"/>
      <c r="B152" s="37"/>
    </row>
    <row r="153" spans="1:2" s="36" customFormat="1" x14ac:dyDescent="0.35">
      <c r="A153" s="35"/>
      <c r="B153" s="37"/>
    </row>
    <row r="154" spans="1:2" s="36" customFormat="1" x14ac:dyDescent="0.35">
      <c r="A154" s="35"/>
      <c r="B154" s="37"/>
    </row>
  </sheetData>
  <autoFilter ref="A7:Y7"/>
  <mergeCells count="29">
    <mergeCell ref="B2:B6"/>
    <mergeCell ref="G5:G6"/>
    <mergeCell ref="H5:H6"/>
    <mergeCell ref="P2:T3"/>
    <mergeCell ref="D2:D6"/>
    <mergeCell ref="C2:C6"/>
    <mergeCell ref="E2:E6"/>
    <mergeCell ref="F2:H4"/>
    <mergeCell ref="F5:F6"/>
    <mergeCell ref="R5:R6"/>
    <mergeCell ref="P5:P6"/>
    <mergeCell ref="Q5:Q6"/>
    <mergeCell ref="M5:M6"/>
    <mergeCell ref="U2:U6"/>
    <mergeCell ref="V2:V6"/>
    <mergeCell ref="W2:W6"/>
    <mergeCell ref="I4:K4"/>
    <mergeCell ref="L4:M4"/>
    <mergeCell ref="P4:R4"/>
    <mergeCell ref="S4:T4"/>
    <mergeCell ref="I5:I6"/>
    <mergeCell ref="I2:M3"/>
    <mergeCell ref="N2:N6"/>
    <mergeCell ref="J5:J6"/>
    <mergeCell ref="K5:K6"/>
    <mergeCell ref="T5:T6"/>
    <mergeCell ref="O2:O6"/>
    <mergeCell ref="S5:S6"/>
    <mergeCell ref="L5:L6"/>
  </mergeCells>
  <phoneticPr fontId="8" type="noConversion"/>
  <dataValidations count="1">
    <dataValidation type="date" operator="greaterThanOrEqual" allowBlank="1" showInputMessage="1" showErrorMessage="1" error="Только дата!" sqref="O8:O32">
      <formula1>43466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F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17" workbookViewId="0">
      <selection activeCell="J29" sqref="J29:N29"/>
    </sheetView>
  </sheetViews>
  <sheetFormatPr defaultRowHeight="14.5" x14ac:dyDescent="0.35"/>
  <cols>
    <col min="2" max="2" width="12.7265625" customWidth="1"/>
    <col min="3" max="3" width="24.81640625" customWidth="1"/>
    <col min="5" max="5" width="7.1796875" customWidth="1"/>
    <col min="6" max="6" width="6.7265625" customWidth="1"/>
    <col min="7" max="7" width="7.54296875" customWidth="1"/>
    <col min="8" max="8" width="7.1796875" customWidth="1"/>
    <col min="9" max="10" width="7.453125" customWidth="1"/>
    <col min="11" max="12" width="7" customWidth="1"/>
    <col min="13" max="13" width="7.81640625" customWidth="1"/>
    <col min="14" max="14" width="11" customWidth="1"/>
    <col min="15" max="15" width="7.54296875" customWidth="1"/>
    <col min="16" max="16" width="6.54296875" customWidth="1"/>
    <col min="17" max="17" width="6.453125" customWidth="1"/>
    <col min="18" max="18" width="6.1796875" customWidth="1"/>
    <col min="19" max="19" width="5.81640625" customWidth="1"/>
    <col min="20" max="20" width="6.453125" customWidth="1"/>
    <col min="21" max="21" width="15.81640625" customWidth="1"/>
    <col min="22" max="22" width="17.1796875" customWidth="1"/>
    <col min="23" max="23" width="7.81640625" customWidth="1"/>
    <col min="24" max="24" width="8.7265625" style="39"/>
  </cols>
  <sheetData>
    <row r="1" spans="1:30" x14ac:dyDescent="0.35">
      <c r="C1" s="3"/>
    </row>
    <row r="2" spans="1:30" x14ac:dyDescent="0.35">
      <c r="C2" s="3"/>
    </row>
    <row r="3" spans="1:30" x14ac:dyDescent="0.35">
      <c r="C3" s="3"/>
    </row>
    <row r="4" spans="1:30" x14ac:dyDescent="0.35">
      <c r="C4" s="3"/>
    </row>
    <row r="5" spans="1:30" x14ac:dyDescent="0.35">
      <c r="C5" s="3"/>
    </row>
    <row r="6" spans="1:30" x14ac:dyDescent="0.35">
      <c r="C6" s="3"/>
    </row>
    <row r="7" spans="1:30" x14ac:dyDescent="0.35">
      <c r="B7" t="s">
        <v>62</v>
      </c>
      <c r="C7" s="38">
        <v>43770</v>
      </c>
    </row>
    <row r="8" spans="1:30" x14ac:dyDescent="0.35">
      <c r="C8" s="3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30" x14ac:dyDescent="0.35">
      <c r="C9" s="3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30" x14ac:dyDescent="0.35">
      <c r="C10" s="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30" ht="31.5" customHeight="1" x14ac:dyDescent="0.35">
      <c r="A11" s="59" t="s">
        <v>0</v>
      </c>
      <c r="B11" s="64" t="s">
        <v>29</v>
      </c>
      <c r="C11" s="64" t="s">
        <v>30</v>
      </c>
      <c r="D11" s="64" t="s">
        <v>31</v>
      </c>
      <c r="E11" s="68" t="s">
        <v>32</v>
      </c>
      <c r="F11" s="69"/>
      <c r="G11" s="70"/>
      <c r="H11" s="59" t="s">
        <v>33</v>
      </c>
      <c r="I11" s="59"/>
      <c r="J11" s="59"/>
      <c r="K11" s="59"/>
      <c r="L11" s="59"/>
      <c r="M11" s="59" t="s">
        <v>34</v>
      </c>
      <c r="N11" s="64" t="s">
        <v>35</v>
      </c>
      <c r="O11" s="74" t="s">
        <v>36</v>
      </c>
      <c r="P11" s="75"/>
      <c r="Q11" s="75"/>
      <c r="R11" s="75"/>
      <c r="S11" s="75"/>
      <c r="T11" s="76"/>
      <c r="U11" s="59" t="s">
        <v>37</v>
      </c>
      <c r="V11" s="59" t="s">
        <v>38</v>
      </c>
      <c r="W11" s="59" t="s">
        <v>39</v>
      </c>
    </row>
    <row r="12" spans="1:30" ht="35.25" customHeight="1" x14ac:dyDescent="0.35">
      <c r="A12" s="59"/>
      <c r="B12" s="65"/>
      <c r="C12" s="65"/>
      <c r="D12" s="65"/>
      <c r="E12" s="71"/>
      <c r="F12" s="72"/>
      <c r="G12" s="73"/>
      <c r="H12" s="59" t="s">
        <v>6</v>
      </c>
      <c r="I12" s="59"/>
      <c r="J12" s="59"/>
      <c r="K12" s="60" t="s">
        <v>40</v>
      </c>
      <c r="L12" s="60"/>
      <c r="M12" s="59"/>
      <c r="N12" s="65"/>
      <c r="O12" s="59" t="s">
        <v>6</v>
      </c>
      <c r="P12" s="59"/>
      <c r="Q12" s="59"/>
      <c r="R12" s="59"/>
      <c r="S12" s="59" t="s">
        <v>41</v>
      </c>
      <c r="T12" s="59"/>
      <c r="U12" s="59"/>
      <c r="V12" s="59"/>
      <c r="W12" s="59"/>
      <c r="X12" s="45">
        <f>EOMONTH(C7,-1)</f>
        <v>43769</v>
      </c>
      <c r="Y12" s="45">
        <f>EOMONTH(C7,0)</f>
        <v>43799</v>
      </c>
    </row>
    <row r="13" spans="1:30" ht="23" x14ac:dyDescent="0.35">
      <c r="A13" s="59"/>
      <c r="B13" s="66"/>
      <c r="C13" s="67"/>
      <c r="D13" s="66"/>
      <c r="E13" s="4" t="s">
        <v>19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10</v>
      </c>
      <c r="K13" s="4" t="s">
        <v>20</v>
      </c>
      <c r="L13" s="1" t="s">
        <v>14</v>
      </c>
      <c r="M13" s="59"/>
      <c r="N13" s="66"/>
      <c r="O13" s="1" t="s">
        <v>11</v>
      </c>
      <c r="P13" s="1" t="s">
        <v>12</v>
      </c>
      <c r="Q13" s="5" t="s">
        <v>42</v>
      </c>
      <c r="R13" s="4" t="s">
        <v>10</v>
      </c>
      <c r="S13" s="4" t="s">
        <v>20</v>
      </c>
      <c r="T13" s="1" t="s">
        <v>14</v>
      </c>
      <c r="U13" s="59"/>
      <c r="V13" s="59"/>
      <c r="W13" s="59"/>
      <c r="X13" s="39" t="s">
        <v>61</v>
      </c>
    </row>
    <row r="14" spans="1:30" x14ac:dyDescent="0.35">
      <c r="A14" s="16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  <c r="I14" s="2">
        <v>9</v>
      </c>
      <c r="J14" s="2">
        <v>10</v>
      </c>
      <c r="K14" s="2">
        <v>11</v>
      </c>
      <c r="L14" s="2">
        <v>12</v>
      </c>
      <c r="M14" s="2">
        <v>13</v>
      </c>
      <c r="N14" s="2">
        <v>14</v>
      </c>
      <c r="O14" s="2">
        <v>15</v>
      </c>
      <c r="P14" s="2">
        <v>16</v>
      </c>
      <c r="Q14" s="2">
        <v>17</v>
      </c>
      <c r="R14" s="2">
        <v>18</v>
      </c>
      <c r="S14" s="2">
        <v>19</v>
      </c>
      <c r="T14" s="2">
        <v>20</v>
      </c>
      <c r="U14" s="2">
        <v>21</v>
      </c>
      <c r="V14" s="2">
        <v>22</v>
      </c>
      <c r="W14" s="2">
        <v>23</v>
      </c>
      <c r="X14" s="39">
        <f>_xlfn.AGGREGATE(15,6,ROW(реестр!A8:A10000)/(реестр!A8:A10000&gt;X12)/(реестр!A8:A10000&lt;=Y12),1)</f>
        <v>8</v>
      </c>
      <c r="Y14">
        <f>_xlfn.AGGREGATE(14,6,ROW(реестр!A8:A10000)/(реестр!A8:A10000&gt;EOMONTH(отчет!C7,-1))/(реестр!A8:A10000&lt;=EOMONTH(отчет!C7,0)),1)</f>
        <v>19</v>
      </c>
      <c r="AD14">
        <f>COUNTIF(AD15:AD63,1)</f>
        <v>6</v>
      </c>
    </row>
    <row r="15" spans="1:30" s="40" customFormat="1" ht="26" customHeight="1" x14ac:dyDescent="0.35">
      <c r="A15" s="32">
        <v>1</v>
      </c>
      <c r="B15" s="41" t="str">
        <f>IFERROR(INDEX(AA:AA,$Y15),"")</f>
        <v>ООО «Копыта»</v>
      </c>
      <c r="C15" s="41" t="str">
        <f t="shared" ref="C15:D15" si="0">IFERROR(INDEX(AB:AB,$Y15),"")</f>
        <v>Обустройство скважины №1530 куста К-1526</v>
      </c>
      <c r="D15" s="41" t="str">
        <f t="shared" si="0"/>
        <v>114х8</v>
      </c>
      <c r="E15" s="32">
        <f>IF(D15="","",SUMIFS(реестр!F$8:F$10000,реестр!$C$8:$C$10000,$B15,реестр!$D$8:$D$10000,$C15,реестр!$E$8:$E$10000,$D15,реестр!$A$8:$A$10000,"&gt;"&amp;$X$12,реестр!$A$8:$A$10000,"&lt;="&amp;$Y$12))</f>
        <v>2</v>
      </c>
      <c r="F15" s="32">
        <f>IF(E15="","",SUMIFS(реестр!G$8:G$10000,реестр!$C$8:$C$10000,$B15,реестр!$D$8:$D$10000,$C15,реестр!$E$8:$E$10000,$D15,реестр!$A$8:$A$10000,"&gt;"&amp;$X$12,реестр!$A$8:$A$10000,"&lt;="&amp;$Y$12))</f>
        <v>0</v>
      </c>
      <c r="G15" s="32">
        <f>IF(F15="","",SUMIFS(реестр!H$8:H$10000,реестр!$C$8:$C$10000,$B15,реестр!$D$8:$D$10000,$C15,реестр!$E$8:$E$10000,$D15,реестр!$A$8:$A$10000,"&gt;"&amp;$X$12,реестр!$A$8:$A$10000,"&lt;="&amp;$Y$12))</f>
        <v>40</v>
      </c>
      <c r="H15" s="32">
        <f>IF(G15="","",SUMIFS(реестр!I$8:I$10000,реестр!$C$8:$C$10000,$B15,реестр!$D$8:$D$10000,$C15,реестр!$E$8:$E$10000,$D15,реестр!$A$8:$A$10000,"&gt;"&amp;$X$12,реестр!$A$8:$A$10000,"&lt;="&amp;$Y$12))</f>
        <v>40</v>
      </c>
      <c r="I15" s="32">
        <f>IF(H15="","",SUMIFS(реестр!J$8:J$10000,реестр!$C$8:$C$10000,$B15,реестр!$D$8:$D$10000,$C15,реестр!$E$8:$E$10000,$D15,реестр!$A$8:$A$10000,"&gt;"&amp;$X$12,реестр!$A$8:$A$10000,"&lt;="&amp;$Y$12))</f>
        <v>8</v>
      </c>
      <c r="J15" s="32">
        <f>IF(I15="","",SUMIFS(реестр!K$8:K$10000,реестр!$C$8:$C$10000,$B15,реестр!$D$8:$D$10000,$C15,реестр!$E$8:$E$10000,$D15,реестр!$A$8:$A$10000,"&gt;"&amp;$X$12,реестр!$A$8:$A$10000,"&lt;="&amp;$Y$12))</f>
        <v>48</v>
      </c>
      <c r="K15" s="32">
        <f>IF(J15="","",SUMIFS(реестр!L$8:L$10000,реестр!$C$8:$C$10000,$B15,реестр!$D$8:$D$10000,$C15,реестр!$E$8:$E$10000,$D15,реестр!$A$8:$A$10000,"&gt;"&amp;$X$12,реестр!$A$8:$A$10000,"&lt;="&amp;$Y$12))</f>
        <v>0</v>
      </c>
      <c r="L15" s="32">
        <f>IF(K15="","",SUMIFS(реестр!M$8:M$10000,реестр!$C$8:$C$10000,$B15,реестр!$D$8:$D$10000,$C15,реестр!$E$8:$E$10000,$D15,реестр!$A$8:$A$10000,"&gt;"&amp;$X$12,реестр!$A$8:$A$10000,"&lt;="&amp;$Y$12))</f>
        <v>0</v>
      </c>
      <c r="M15" s="32"/>
      <c r="N15" s="42"/>
      <c r="O15" s="32"/>
      <c r="P15" s="32"/>
      <c r="Q15" s="32"/>
      <c r="R15" s="32"/>
      <c r="S15" s="32"/>
      <c r="T15" s="32"/>
      <c r="U15" s="32"/>
      <c r="V15" s="32"/>
      <c r="W15" s="32"/>
      <c r="X15" s="40">
        <f>X14</f>
        <v>8</v>
      </c>
      <c r="Y15" s="40">
        <f>IFERROR(_xlfn.AGGREGATE(15,6,ROW($AA$16:$AA$100)/($AD$16:$AD$100=1),ROWS($Y$14:Y14)),"")</f>
        <v>16</v>
      </c>
      <c r="AA15" s="40" t="str">
        <f>IFERROR(INDEX(реестр!C:C,$X15),"")</f>
        <v>ООО «Копыта»</v>
      </c>
      <c r="AB15" s="40" t="str">
        <f>IFERROR(INDEX(реестр!D:D,$X15),"")</f>
        <v>Обустройство скважины №1530 куста К-1526</v>
      </c>
      <c r="AC15" s="40" t="str">
        <f>IFERROR(INDEX(реестр!E:E,$X15),"")</f>
        <v>57х6</v>
      </c>
      <c r="AD15" s="40">
        <f>IF(X15="","",COUNTIFS($AA$15:AA15,AA15,$AB$15:AB15,AB15,$AC$15:AC15,AC15))</f>
        <v>1</v>
      </c>
    </row>
    <row r="16" spans="1:30" s="40" customFormat="1" ht="26" customHeight="1" x14ac:dyDescent="0.35">
      <c r="A16" s="32">
        <v>2</v>
      </c>
      <c r="B16" s="41" t="str">
        <f t="shared" ref="B16:B24" si="1">IFERROR(INDEX(AA:AA,$Y16),"")</f>
        <v>ООО«РОГА»</v>
      </c>
      <c r="C16" s="41" t="str">
        <f t="shared" ref="C16:C24" si="2">IFERROR(INDEX(AB:AB,$Y16),"")</f>
        <v>Автоматическая система управления расходом газа (АСУРГ) скв №1601.</v>
      </c>
      <c r="D16" s="41" t="str">
        <f t="shared" ref="D16:D24" si="3">IFERROR(INDEX(AC:AC,$Y16),"")</f>
        <v>57х6</v>
      </c>
      <c r="E16" s="32">
        <f>IF(D16="","",SUMIFS(реестр!F$8:F$10000,реестр!$C$8:$C$10000,$B16,реестр!$D$8:$D$10000,$C16,реестр!$E$8:$E$10000,$D16,реестр!$A$8:$A$10000,"&gt;"&amp;$X$12,реестр!$A$8:$A$10000,"&lt;="&amp;$Y$12))</f>
        <v>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0">
        <f>IF(MAX($X$15:X15)&lt;$Y$14,X15+1,"")</f>
        <v>9</v>
      </c>
      <c r="Y16" s="40">
        <f>IFERROR(_xlfn.AGGREGATE(15,6,ROW($AA$16:$AA$100)/($AD$16:$AD$100=1),ROWS($Y$14:Y15)),"")</f>
        <v>17</v>
      </c>
      <c r="AA16" s="40" t="str">
        <f>IFERROR(INDEX(реестр!C:C,$X16),"")</f>
        <v>ООО «Копыта»</v>
      </c>
      <c r="AB16" s="40" t="str">
        <f>IFERROR(INDEX(реестр!D:D,$X16),"")</f>
        <v>Обустройство скважины №1530 куста К-1526</v>
      </c>
      <c r="AC16" s="40" t="str">
        <f>IFERROR(INDEX(реестр!E:E,$X16),"")</f>
        <v>114х8</v>
      </c>
      <c r="AD16" s="40">
        <f>IF(X16="","",COUNTIFS($AA$15:AA16,AA16,$AB$15:AB16,AB16,$AC$15:AC16,AC16))</f>
        <v>1</v>
      </c>
    </row>
    <row r="17" spans="1:30" s="40" customFormat="1" ht="26" customHeight="1" x14ac:dyDescent="0.35">
      <c r="A17" s="32">
        <v>3</v>
      </c>
      <c r="B17" s="41" t="str">
        <f t="shared" si="1"/>
        <v>ООО«РОГА»</v>
      </c>
      <c r="C17" s="41" t="str">
        <f t="shared" si="2"/>
        <v>Газопровод от скважины №173 до ГР.ЗУ-7</v>
      </c>
      <c r="D17" s="41" t="str">
        <f t="shared" si="3"/>
        <v>168х10</v>
      </c>
      <c r="E17" s="32">
        <f>IF(D17="","",SUMIFS(реестр!F$8:F$10000,реестр!$C$8:$C$10000,$B17,реестр!$D$8:$D$10000,$C17,реестр!$E$8:$E$10000,$D17,реестр!$A$8:$A$10000,"&gt;"&amp;$X$12,реестр!$A$8:$A$10000,"&lt;="&amp;$Y$12))</f>
        <v>2</v>
      </c>
      <c r="F17" s="43"/>
      <c r="G17" s="43"/>
      <c r="H17" s="43"/>
      <c r="I17" s="43"/>
      <c r="J17" s="43"/>
      <c r="K17" s="43"/>
      <c r="L17" s="43"/>
      <c r="M17" s="44"/>
      <c r="N17" s="43"/>
      <c r="O17" s="43"/>
      <c r="P17" s="43"/>
      <c r="Q17" s="43"/>
      <c r="R17" s="43"/>
      <c r="S17" s="43"/>
      <c r="T17" s="43"/>
      <c r="U17" s="43"/>
      <c r="V17" s="43"/>
      <c r="X17" s="40">
        <f>IF(MAX($X$15:X16)&lt;$Y$14,X16+1,"")</f>
        <v>10</v>
      </c>
      <c r="Y17" s="40">
        <f>IFERROR(_xlfn.AGGREGATE(15,6,ROW($AA$16:$AA$100)/($AD$16:$AD$100=1),ROWS($Y$14:Y16)),"")</f>
        <v>18</v>
      </c>
      <c r="AA17" s="40" t="str">
        <f>IFERROR(INDEX(реестр!C:C,$X17),"")</f>
        <v>ООО«РОГА»</v>
      </c>
      <c r="AB17" s="40" t="str">
        <f>IFERROR(INDEX(реестр!D:D,$X17),"")</f>
        <v>Автоматическая система управления расходом газа (АСУРГ) скв №1601.</v>
      </c>
      <c r="AC17" s="40" t="str">
        <f>IFERROR(INDEX(реестр!E:E,$X17),"")</f>
        <v>57х6</v>
      </c>
      <c r="AD17" s="40">
        <f>IF(X17="","",COUNTIFS($AA$15:AA17,AA17,$AB$15:AB17,AB17,$AC$15:AC17,AC17))</f>
        <v>1</v>
      </c>
    </row>
    <row r="18" spans="1:30" s="40" customFormat="1" ht="26" customHeight="1" x14ac:dyDescent="0.35">
      <c r="A18" s="32">
        <v>4</v>
      </c>
      <c r="B18" s="41" t="str">
        <f t="shared" si="1"/>
        <v>ООО«РОГА»</v>
      </c>
      <c r="C18" s="41" t="str">
        <f t="shared" si="2"/>
        <v>Обустройство скважины №1587</v>
      </c>
      <c r="D18" s="41" t="str">
        <f t="shared" si="3"/>
        <v>57х6</v>
      </c>
      <c r="E18" s="32">
        <f>IF(D18="","",SUMIFS(реестр!F$8:F$10000,реестр!$C$8:$C$10000,$B18,реестр!$D$8:$D$10000,$C18,реестр!$E$8:$E$10000,$D18,реестр!$A$8:$A$10000,"&gt;"&amp;$X$12,реестр!$A$8:$A$10000,"&lt;="&amp;$Y$12))</f>
        <v>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0">
        <f>IF(MAX($X$15:X17)&lt;$Y$14,X17+1,"")</f>
        <v>11</v>
      </c>
      <c r="Y18" s="40">
        <f>IFERROR(_xlfn.AGGREGATE(15,6,ROW($AA$16:$AA$100)/($AD$16:$AD$100=1),ROWS($Y$14:Y17)),"")</f>
        <v>19</v>
      </c>
      <c r="AA18" s="40" t="str">
        <f>IFERROR(INDEX(реестр!C:C,$X18),"")</f>
        <v>ООО«РОГА»</v>
      </c>
      <c r="AB18" s="40" t="str">
        <f>IFERROR(INDEX(реестр!D:D,$X18),"")</f>
        <v>Газопровод от скважины №173 до ГР.ЗУ-7</v>
      </c>
      <c r="AC18" s="40" t="str">
        <f>IFERROR(INDEX(реестр!E:E,$X18),"")</f>
        <v>168х10</v>
      </c>
      <c r="AD18" s="40">
        <f>IF(X18="","",COUNTIFS($AA$15:AA18,AA18,$AB$15:AB18,AB18,$AC$15:AC18,AC18))</f>
        <v>1</v>
      </c>
    </row>
    <row r="19" spans="1:30" s="40" customFormat="1" ht="26" customHeight="1" x14ac:dyDescent="0.35">
      <c r="A19" s="32">
        <v>5</v>
      </c>
      <c r="B19" s="41" t="str">
        <f t="shared" si="1"/>
        <v>ООО«РОГА»</v>
      </c>
      <c r="C19" s="41" t="str">
        <f t="shared" si="2"/>
        <v>Обустройство скважины №1587</v>
      </c>
      <c r="D19" s="41" t="str">
        <f t="shared" si="3"/>
        <v>114х8</v>
      </c>
      <c r="E19" s="32">
        <f>IF(D19="","",SUMIFS(реестр!F$8:F$10000,реестр!$C$8:$C$10000,$B19,реестр!$D$8:$D$10000,$C19,реестр!$E$8:$E$10000,$D19,реестр!$A$8:$A$10000,"&gt;"&amp;$X$12,реестр!$A$8:$A$10000,"&lt;="&amp;$Y$12))</f>
        <v>2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40">
        <f>IF(MAX($X$15:X18)&lt;$Y$14,X18+1,"")</f>
        <v>12</v>
      </c>
      <c r="Y19" s="40">
        <f>IFERROR(_xlfn.AGGREGATE(15,6,ROW($AA$16:$AA$100)/($AD$16:$AD$100=1),ROWS($Y$14:Y18)),"")</f>
        <v>20</v>
      </c>
      <c r="AA19" s="40" t="str">
        <f>IFERROR(INDEX(реестр!C:C,$X19),"")</f>
        <v>ООО«РОГА»</v>
      </c>
      <c r="AB19" s="40" t="str">
        <f>IFERROR(INDEX(реестр!D:D,$X19),"")</f>
        <v>Обустройство скважины №1587</v>
      </c>
      <c r="AC19" s="40" t="str">
        <f>IFERROR(INDEX(реестр!E:E,$X19),"")</f>
        <v>57х6</v>
      </c>
      <c r="AD19" s="40">
        <f>IF(X19="","",COUNTIFS($AA$15:AA19,AA19,$AB$15:AB19,AB19,$AC$15:AC19,AC19))</f>
        <v>1</v>
      </c>
    </row>
    <row r="20" spans="1:30" s="17" customFormat="1" x14ac:dyDescent="0.35">
      <c r="A20" s="31">
        <v>6</v>
      </c>
      <c r="B20" s="30" t="str">
        <f t="shared" si="1"/>
        <v/>
      </c>
      <c r="C20" s="30" t="str">
        <f t="shared" si="2"/>
        <v/>
      </c>
      <c r="D20" s="30" t="str">
        <f t="shared" si="3"/>
        <v/>
      </c>
      <c r="E20" s="19"/>
      <c r="F20" s="19"/>
      <c r="G20" s="19"/>
      <c r="H20" s="19"/>
      <c r="I20" s="19"/>
      <c r="J20" s="19"/>
      <c r="K20" s="19"/>
      <c r="L20" s="19"/>
      <c r="M20" s="20"/>
      <c r="N20" s="19"/>
      <c r="O20" s="19"/>
      <c r="P20" s="19"/>
      <c r="Q20" s="19"/>
      <c r="R20" s="19"/>
      <c r="S20" s="19"/>
      <c r="T20" s="19"/>
      <c r="U20" s="19"/>
      <c r="V20" s="19"/>
      <c r="W20" s="33"/>
      <c r="X20" s="40">
        <f>IF(MAX($X$15:X19)&lt;$Y$14,X19+1,"")</f>
        <v>13</v>
      </c>
      <c r="Y20" s="17" t="str">
        <f>IFERROR(_xlfn.AGGREGATE(15,6,ROW($AA$16:$AA$100)/($AD$16:$AD$100=1),ROWS($Y$14:Y19)),"")</f>
        <v/>
      </c>
      <c r="AA20" s="17" t="str">
        <f>IFERROR(INDEX(реестр!C:C,$X20),"")</f>
        <v>ООО«РОГА»</v>
      </c>
      <c r="AB20" s="17" t="str">
        <f>IFERROR(INDEX(реестр!D:D,$X20),"")</f>
        <v>Обустройство скважины №1587</v>
      </c>
      <c r="AC20" s="17" t="str">
        <f>IFERROR(INDEX(реестр!E:E,$X20),"")</f>
        <v>114х8</v>
      </c>
      <c r="AD20" s="17">
        <f>IF(X20="","",COUNTIFS($AA$15:AA20,AA20,$AB$15:AB20,AB20,$AC$15:AC20,AC20))</f>
        <v>1</v>
      </c>
    </row>
    <row r="21" spans="1:30" s="17" customFormat="1" x14ac:dyDescent="0.35">
      <c r="A21" s="31">
        <v>7</v>
      </c>
      <c r="B21" s="30" t="str">
        <f t="shared" si="1"/>
        <v/>
      </c>
      <c r="C21" s="30" t="str">
        <f t="shared" si="2"/>
        <v/>
      </c>
      <c r="D21" s="30" t="str">
        <f t="shared" si="3"/>
        <v/>
      </c>
      <c r="E21" s="19"/>
      <c r="F21" s="19"/>
      <c r="G21" s="19"/>
      <c r="H21" s="19"/>
      <c r="I21" s="19"/>
      <c r="J21" s="19"/>
      <c r="K21" s="19"/>
      <c r="L21" s="19"/>
      <c r="M21" s="20"/>
      <c r="N21" s="19"/>
      <c r="O21" s="19"/>
      <c r="P21" s="19"/>
      <c r="Q21" s="19"/>
      <c r="R21" s="19"/>
      <c r="S21" s="19"/>
      <c r="T21" s="19"/>
      <c r="U21" s="19"/>
      <c r="V21" s="19"/>
      <c r="W21" s="33"/>
      <c r="X21" s="40">
        <f>IF(MAX($X$15:X20)&lt;$Y$14,X20+1,"")</f>
        <v>14</v>
      </c>
      <c r="Y21" s="17" t="str">
        <f>IFERROR(_xlfn.AGGREGATE(15,6,ROW($AA$16:$AA$100)/($AD$16:$AD$100=1),ROWS($Y$14:Y20)),"")</f>
        <v/>
      </c>
      <c r="AA21" s="17" t="str">
        <f>IFERROR(INDEX(реестр!C:C,$X21),"")</f>
        <v>ООО «Копыта»</v>
      </c>
      <c r="AB21" s="17" t="str">
        <f>IFERROR(INDEX(реестр!D:D,$X21),"")</f>
        <v>Обустройство скважины №1530 куста К-1526</v>
      </c>
      <c r="AC21" s="17" t="str">
        <f>IFERROR(INDEX(реестр!E:E,$X21),"")</f>
        <v>57х6</v>
      </c>
      <c r="AD21" s="17">
        <f>IF(X21="","",COUNTIFS($AA$15:AA21,AA21,$AB$15:AB21,AB21,$AC$15:AC21,AC21))</f>
        <v>2</v>
      </c>
    </row>
    <row r="22" spans="1:30" s="17" customFormat="1" x14ac:dyDescent="0.35">
      <c r="A22" s="31">
        <v>8</v>
      </c>
      <c r="B22" s="30" t="str">
        <f t="shared" si="1"/>
        <v/>
      </c>
      <c r="C22" s="30" t="str">
        <f t="shared" si="2"/>
        <v/>
      </c>
      <c r="D22" s="30" t="str">
        <f t="shared" si="3"/>
        <v/>
      </c>
      <c r="E22" s="19"/>
      <c r="F22" s="19"/>
      <c r="G22" s="19"/>
      <c r="H22" s="19"/>
      <c r="I22" s="19"/>
      <c r="J22" s="19"/>
      <c r="K22" s="19"/>
      <c r="L22" s="19"/>
      <c r="M22" s="20"/>
      <c r="N22" s="19"/>
      <c r="O22" s="19"/>
      <c r="P22" s="19"/>
      <c r="Q22" s="19"/>
      <c r="R22" s="19"/>
      <c r="S22" s="19"/>
      <c r="T22" s="19"/>
      <c r="U22" s="19"/>
      <c r="V22" s="19"/>
      <c r="W22" s="33"/>
      <c r="X22" s="40">
        <f>IF(MAX($X$15:X21)&lt;$Y$14,X21+1,"")</f>
        <v>15</v>
      </c>
      <c r="Y22" s="17" t="str">
        <f>IFERROR(_xlfn.AGGREGATE(15,6,ROW($AA$16:$AA$100)/($AD$16:$AD$100=1),ROWS($Y$14:Y21)),"")</f>
        <v/>
      </c>
      <c r="AA22" s="17" t="str">
        <f>IFERROR(INDEX(реестр!C:C,$X22),"")</f>
        <v>ООО «Копыта»</v>
      </c>
      <c r="AB22" s="17" t="str">
        <f>IFERROR(INDEX(реестр!D:D,$X22),"")</f>
        <v>Обустройство скважины №1530 куста К-1526</v>
      </c>
      <c r="AC22" s="17" t="str">
        <f>IFERROR(INDEX(реестр!E:E,$X22),"")</f>
        <v>114х8</v>
      </c>
      <c r="AD22" s="17">
        <f>IF(X22="","",COUNTIFS($AA$15:AA22,AA22,$AB$15:AB22,AB22,$AC$15:AC22,AC22))</f>
        <v>2</v>
      </c>
    </row>
    <row r="23" spans="1:30" s="17" customFormat="1" ht="14.5" customHeight="1" x14ac:dyDescent="0.35">
      <c r="A23" s="31">
        <v>9</v>
      </c>
      <c r="B23" s="30" t="str">
        <f t="shared" si="1"/>
        <v/>
      </c>
      <c r="C23" s="30" t="str">
        <f t="shared" si="2"/>
        <v/>
      </c>
      <c r="D23" s="30" t="str">
        <f t="shared" si="3"/>
        <v/>
      </c>
      <c r="E23" s="19"/>
      <c r="F23" s="19"/>
      <c r="G23" s="19"/>
      <c r="H23" s="19"/>
      <c r="I23" s="19"/>
      <c r="J23" s="19"/>
      <c r="K23" s="19"/>
      <c r="L23" s="19"/>
      <c r="M23" s="20"/>
      <c r="N23" s="19"/>
      <c r="O23" s="19"/>
      <c r="P23" s="19"/>
      <c r="Q23" s="19"/>
      <c r="R23" s="19"/>
      <c r="S23" s="19"/>
      <c r="T23" s="19"/>
      <c r="U23" s="19"/>
      <c r="V23" s="19"/>
      <c r="W23" s="33"/>
      <c r="X23" s="40">
        <f>IF(MAX($X$15:X22)&lt;$Y$14,X22+1,"")</f>
        <v>16</v>
      </c>
      <c r="Y23" s="17" t="str">
        <f>IFERROR(_xlfn.AGGREGATE(15,6,ROW($AA$16:$AA$100)/($AD$16:$AD$100=1),ROWS($Y$14:Y22)),"")</f>
        <v/>
      </c>
      <c r="AA23" s="17" t="str">
        <f>IFERROR(INDEX(реестр!C:C,$X23),"")</f>
        <v>ООО«РОГА»</v>
      </c>
      <c r="AB23" s="17" t="str">
        <f>IFERROR(INDEX(реестр!D:D,$X23),"")</f>
        <v>Автоматическая система управления расходом газа (АСУРГ) скв №1601.</v>
      </c>
      <c r="AC23" s="17" t="str">
        <f>IFERROR(INDEX(реестр!E:E,$X23),"")</f>
        <v>57х6</v>
      </c>
      <c r="AD23" s="17">
        <f>IF(X23="","",COUNTIFS($AA$15:AA23,AA23,$AB$15:AB23,AB23,$AC$15:AC23,AC23))</f>
        <v>2</v>
      </c>
    </row>
    <row r="24" spans="1:30" s="17" customFormat="1" x14ac:dyDescent="0.35">
      <c r="A24" s="31">
        <v>10</v>
      </c>
      <c r="B24" s="30" t="str">
        <f t="shared" si="1"/>
        <v/>
      </c>
      <c r="C24" s="30" t="str">
        <f t="shared" si="2"/>
        <v/>
      </c>
      <c r="D24" s="30" t="str">
        <f t="shared" si="3"/>
        <v/>
      </c>
      <c r="E24" s="19"/>
      <c r="F24" s="19"/>
      <c r="G24" s="19"/>
      <c r="H24" s="19"/>
      <c r="I24" s="19"/>
      <c r="J24" s="19"/>
      <c r="K24" s="19"/>
      <c r="L24" s="19"/>
      <c r="M24" s="20"/>
      <c r="N24" s="19"/>
      <c r="O24" s="19"/>
      <c r="P24" s="19"/>
      <c r="Q24" s="19"/>
      <c r="R24" s="19"/>
      <c r="S24" s="19"/>
      <c r="T24" s="19"/>
      <c r="U24" s="19"/>
      <c r="V24" s="19"/>
      <c r="W24" s="33"/>
      <c r="X24" s="40">
        <f>IF(MAX($X$15:X23)&lt;$Y$14,X23+1,"")</f>
        <v>17</v>
      </c>
      <c r="Y24" s="17" t="str">
        <f>IFERROR(_xlfn.AGGREGATE(15,6,ROW($AA$16:$AA$100)/($AD$16:$AD$100=1),ROWS($Y$14:Y23)),"")</f>
        <v/>
      </c>
      <c r="AA24" s="17" t="str">
        <f>IFERROR(INDEX(реестр!C:C,$X24),"")</f>
        <v>ООО«РОГА»</v>
      </c>
      <c r="AB24" s="17" t="str">
        <f>IFERROR(INDEX(реестр!D:D,$X24),"")</f>
        <v>Газопровод от скважины №173 до ГР.ЗУ-7</v>
      </c>
      <c r="AC24" s="17" t="str">
        <f>IFERROR(INDEX(реестр!E:E,$X24),"")</f>
        <v>168х10</v>
      </c>
      <c r="AD24" s="17">
        <f>IF(X24="","",COUNTIFS($AA$15:AA24,AA24,$AB$15:AB24,AB24,$AC$15:AC24,AC24))</f>
        <v>2</v>
      </c>
    </row>
    <row r="25" spans="1:30" s="17" customFormat="1" x14ac:dyDescent="0.35">
      <c r="A25" s="18">
        <v>7</v>
      </c>
      <c r="B25" s="18">
        <v>2</v>
      </c>
      <c r="C25" s="18">
        <v>3</v>
      </c>
      <c r="D25" s="18">
        <v>4</v>
      </c>
      <c r="E25" s="18">
        <v>5</v>
      </c>
      <c r="F25" s="18">
        <v>6</v>
      </c>
      <c r="G25" s="18">
        <v>7</v>
      </c>
      <c r="H25" s="18">
        <v>8</v>
      </c>
      <c r="I25" s="18">
        <v>9</v>
      </c>
      <c r="J25" s="18">
        <v>10</v>
      </c>
      <c r="K25" s="18">
        <v>11</v>
      </c>
      <c r="L25" s="18">
        <v>12</v>
      </c>
      <c r="M25" s="18">
        <v>13</v>
      </c>
      <c r="N25" s="18">
        <v>14</v>
      </c>
      <c r="O25" s="18">
        <v>15</v>
      </c>
      <c r="P25" s="18">
        <v>16</v>
      </c>
      <c r="Q25" s="18">
        <v>17</v>
      </c>
      <c r="R25" s="18">
        <v>18</v>
      </c>
      <c r="S25" s="18">
        <v>19</v>
      </c>
      <c r="T25" s="18">
        <v>20</v>
      </c>
      <c r="U25" s="18">
        <v>21</v>
      </c>
      <c r="V25" s="18">
        <v>22</v>
      </c>
      <c r="W25" s="18">
        <v>23</v>
      </c>
      <c r="X25" s="40">
        <f>IF(MAX($X$15:X24)&lt;$Y$14,X24+1,"")</f>
        <v>18</v>
      </c>
      <c r="Y25" s="17" t="str">
        <f>IFERROR(_xlfn.AGGREGATE(15,6,ROW($AA$16:$AA$100)/($AD$16:$AD$100=1),ROWS($Y$14:Y24)),"")</f>
        <v/>
      </c>
      <c r="AA25" s="17" t="str">
        <f>IFERROR(INDEX(реестр!C:C,$X25),"")</f>
        <v>ООО«РОГА»</v>
      </c>
      <c r="AB25" s="17" t="str">
        <f>IFERROR(INDEX(реестр!D:D,$X25),"")</f>
        <v>Обустройство скважины №1587</v>
      </c>
      <c r="AC25" s="17" t="str">
        <f>IFERROR(INDEX(реестр!E:E,$X25),"")</f>
        <v>57х6</v>
      </c>
      <c r="AD25" s="17">
        <f>IF(X25="","",COUNTIFS($AA$15:AA25,AA25,$AB$15:AB25,AB25,$AC$15:AC25,AC25))</f>
        <v>2</v>
      </c>
    </row>
    <row r="26" spans="1:30" ht="15" thickBot="1" x14ac:dyDescent="0.4">
      <c r="A26" s="6"/>
      <c r="B26" s="7"/>
      <c r="C26" s="8"/>
      <c r="D26" s="9" t="s">
        <v>22</v>
      </c>
      <c r="E26" s="10">
        <f>SUM(E15:E24)</f>
        <v>10</v>
      </c>
      <c r="F26" s="10">
        <f t="shared" ref="F26:W26" si="4">SUM(F15:F24)</f>
        <v>0</v>
      </c>
      <c r="G26" s="10">
        <f t="shared" si="4"/>
        <v>40</v>
      </c>
      <c r="H26" s="10">
        <f t="shared" si="4"/>
        <v>40</v>
      </c>
      <c r="I26" s="10">
        <f t="shared" si="4"/>
        <v>8</v>
      </c>
      <c r="J26" s="10">
        <f t="shared" si="4"/>
        <v>48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0">
        <f t="shared" si="4"/>
        <v>0</v>
      </c>
      <c r="U26" s="10">
        <f t="shared" si="4"/>
        <v>0</v>
      </c>
      <c r="V26" s="10">
        <f t="shared" si="4"/>
        <v>0</v>
      </c>
      <c r="W26" s="10">
        <f t="shared" si="4"/>
        <v>0</v>
      </c>
      <c r="X26" s="40">
        <f>IF(MAX($X$15:X25)&lt;$Y$14,X25+1,"")</f>
        <v>19</v>
      </c>
      <c r="Y26" s="17" t="str">
        <f>IFERROR(_xlfn.AGGREGATE(15,6,ROW($AA$16:$AA$100)/($AD$16:$AD$100=1),ROWS($Y$14:Y25)),"")</f>
        <v/>
      </c>
      <c r="AA26" s="17" t="str">
        <f>IFERROR(INDEX(реестр!C:C,$X26),"")</f>
        <v>ООО«РОГА»</v>
      </c>
      <c r="AB26" s="17" t="str">
        <f>IFERROR(INDEX(реестр!D:D,$X26),"")</f>
        <v>Обустройство скважины №1587</v>
      </c>
      <c r="AC26" s="17" t="str">
        <f>IFERROR(INDEX(реестр!E:E,$X26),"")</f>
        <v>114х8</v>
      </c>
      <c r="AD26" s="17">
        <f>IF(X26="","",COUNTIFS($AA$15:AA26,AA26,$AB$15:AB26,AB26,$AC$15:AC26,AC26))</f>
        <v>2</v>
      </c>
    </row>
    <row r="27" spans="1:30" x14ac:dyDescent="0.35">
      <c r="C27" s="3"/>
      <c r="X27" s="40" t="str">
        <f>IF(MAX($X$15:X26)&lt;$Y$14,X26+1,"")</f>
        <v/>
      </c>
      <c r="AA27" s="17" t="str">
        <f>IFERROR(INDEX(реестр!C:C,$X27),"")</f>
        <v/>
      </c>
      <c r="AB27" s="17" t="str">
        <f>IFERROR(INDEX(реестр!D:D,$X27),"")</f>
        <v/>
      </c>
      <c r="AC27" s="17" t="str">
        <f>IFERROR(INDEX(реестр!E:E,$X27),"")</f>
        <v/>
      </c>
      <c r="AD27" s="17" t="str">
        <f>IF(X27="","",COUNTIFS($AA$15:AA27,AA27,$AB$15:AB27,AB27,$AC$15:AC27,AC27))</f>
        <v/>
      </c>
    </row>
    <row r="28" spans="1:30" x14ac:dyDescent="0.35">
      <c r="C28" s="3"/>
      <c r="X28" s="40" t="str">
        <f>IF(MAX($X$15:X27)&lt;$Y$14,X27+1,"")</f>
        <v/>
      </c>
      <c r="AA28" s="17" t="str">
        <f>IFERROR(INDEX(реестр!C:C,$X28),"")</f>
        <v/>
      </c>
      <c r="AB28" s="17" t="str">
        <f>IFERROR(INDEX(реестр!D:D,$X28),"")</f>
        <v/>
      </c>
      <c r="AC28" s="17" t="str">
        <f>IFERROR(INDEX(реестр!E:E,$X28),"")</f>
        <v/>
      </c>
      <c r="AD28" s="17" t="str">
        <f>IF(X28="","",COUNTIFS($AA$15:AA28,AA28,$AB$15:AB28,AB28,$AC$15:AC28,AC28))</f>
        <v/>
      </c>
    </row>
    <row r="29" spans="1:30" x14ac:dyDescent="0.35">
      <c r="C29" s="54" t="s">
        <v>43</v>
      </c>
      <c r="D29" s="54"/>
      <c r="E29" s="54"/>
      <c r="F29" s="54"/>
      <c r="G29" s="54"/>
      <c r="H29" s="54"/>
      <c r="I29" s="54"/>
      <c r="J29" s="58" t="str">
        <f>q!H2&amp;" шт"</f>
        <v>Десять шт</v>
      </c>
      <c r="K29" s="58"/>
      <c r="L29" s="58"/>
      <c r="M29" s="58"/>
      <c r="N29" s="58"/>
      <c r="X29" s="40" t="str">
        <f>IF(MAX($X$15:X28)&lt;$Y$14,X28+1,"")</f>
        <v/>
      </c>
      <c r="AA29" s="17" t="str">
        <f>IFERROR(INDEX(реестр!C:C,$X29),"")</f>
        <v/>
      </c>
      <c r="AB29" s="17" t="str">
        <f>IFERROR(INDEX(реестр!D:D,$X29),"")</f>
        <v/>
      </c>
      <c r="AC29" s="17" t="str">
        <f>IFERROR(INDEX(реестр!E:E,$X29),"")</f>
        <v/>
      </c>
      <c r="AD29" s="17" t="str">
        <f>IF(X29="","",COUNTIFS($AA$15:AA29,AA29,$AB$15:AB29,AB29,$AC$15:AC29,AC29))</f>
        <v/>
      </c>
    </row>
    <row r="30" spans="1:30" x14ac:dyDescent="0.35">
      <c r="C30" s="11"/>
      <c r="D30" s="12"/>
      <c r="E30" s="12"/>
      <c r="F30" s="12"/>
      <c r="G30" s="12"/>
      <c r="H30" s="12"/>
      <c r="I30" s="12"/>
      <c r="J30" s="12"/>
      <c r="K30" s="12"/>
      <c r="L30" s="56" t="s">
        <v>44</v>
      </c>
      <c r="M30" s="56"/>
      <c r="N30" s="56"/>
      <c r="X30" s="40" t="str">
        <f>IF(MAX($X$15:X29)&lt;$Y$14,X29+1,"")</f>
        <v/>
      </c>
      <c r="AD30" s="17" t="str">
        <f>IF(X30="","",COUNTIFS($AA$15:AA30,AA30,$AB$15:AB30,AB30,$AC$15:AC30,AC30))</f>
        <v/>
      </c>
    </row>
    <row r="31" spans="1:30" x14ac:dyDescent="0.35">
      <c r="C31" s="13" t="s">
        <v>45</v>
      </c>
      <c r="D31" s="12"/>
      <c r="E31" s="12"/>
      <c r="F31" s="12"/>
      <c r="G31" s="12"/>
      <c r="H31" s="12"/>
      <c r="I31" s="12"/>
      <c r="J31" s="12"/>
      <c r="L31" s="12"/>
      <c r="M31" s="12"/>
      <c r="N31" s="12"/>
      <c r="X31" s="40" t="str">
        <f>IF(MAX($X$15:X30)&lt;$Y$14,X30+1,"")</f>
        <v/>
      </c>
    </row>
    <row r="32" spans="1:30" x14ac:dyDescent="0.35">
      <c r="C32" s="14" t="s">
        <v>46</v>
      </c>
      <c r="D32" s="12"/>
      <c r="E32" s="56" t="s">
        <v>47</v>
      </c>
      <c r="F32" s="57"/>
      <c r="G32" s="57"/>
      <c r="H32" s="57"/>
      <c r="I32" s="57"/>
      <c r="J32" s="57"/>
      <c r="K32" s="57"/>
      <c r="L32" s="57"/>
      <c r="M32" s="57"/>
      <c r="N32" s="57"/>
      <c r="X32" s="40" t="str">
        <f>IF(MAX($X$15:X31)&lt;$Y$14,X31+1,"")</f>
        <v/>
      </c>
    </row>
    <row r="33" spans="3:24" x14ac:dyDescent="0.35">
      <c r="C33" s="13"/>
      <c r="D33" s="12"/>
      <c r="E33" s="12"/>
      <c r="F33" s="12"/>
      <c r="G33" s="12"/>
      <c r="H33" s="12"/>
      <c r="I33" s="12"/>
      <c r="J33" s="12"/>
      <c r="K33" s="12"/>
      <c r="L33" s="15" t="s">
        <v>48</v>
      </c>
      <c r="N33" s="12"/>
      <c r="X33" s="40" t="str">
        <f>IF(MAX($X$15:X32)&lt;$Y$14,X32+1,"")</f>
        <v/>
      </c>
    </row>
    <row r="34" spans="3:24" x14ac:dyDescent="0.35">
      <c r="C34" s="14" t="s">
        <v>23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X34" s="40" t="str">
        <f>IF(MAX($X$15:X33)&lt;$Y$14,X33+1,"")</f>
        <v/>
      </c>
    </row>
    <row r="35" spans="3:24" x14ac:dyDescent="0.35">
      <c r="C35" s="13" t="s">
        <v>49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X35" s="40" t="str">
        <f>IF(MAX($X$15:X34)&lt;$Y$14,X34+1,"")</f>
        <v/>
      </c>
    </row>
    <row r="36" spans="3:24" x14ac:dyDescent="0.35">
      <c r="C36" s="14" t="s">
        <v>23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20">
    <mergeCell ref="D8:R10"/>
    <mergeCell ref="A11:A13"/>
    <mergeCell ref="B11:B13"/>
    <mergeCell ref="C11:C13"/>
    <mergeCell ref="D11:D13"/>
    <mergeCell ref="E11:G12"/>
    <mergeCell ref="H11:L11"/>
    <mergeCell ref="M11:M13"/>
    <mergeCell ref="N11:N13"/>
    <mergeCell ref="O11:T11"/>
    <mergeCell ref="W11:W13"/>
    <mergeCell ref="H12:J12"/>
    <mergeCell ref="K12:L12"/>
    <mergeCell ref="O12:R12"/>
    <mergeCell ref="S12:T12"/>
    <mergeCell ref="L30:N30"/>
    <mergeCell ref="E32:N32"/>
    <mergeCell ref="J29:N29"/>
    <mergeCell ref="U11:U13"/>
    <mergeCell ref="V11:V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q</vt:lpstr>
      <vt:lpstr>реестр</vt:lpstr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Buch14</dc:creator>
  <cp:lastModifiedBy> dude</cp:lastModifiedBy>
  <cp:lastPrinted>2019-11-17T09:20:27Z</cp:lastPrinted>
  <dcterms:created xsi:type="dcterms:W3CDTF">2015-06-05T18:19:34Z</dcterms:created>
  <dcterms:modified xsi:type="dcterms:W3CDTF">2019-12-08T20:02:14Z</dcterms:modified>
</cp:coreProperties>
</file>