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18060" windowHeight="11760" activeTab="1"/>
  </bookViews>
  <sheets>
    <sheet name="Таблица" sheetId="3" r:id="rId1"/>
    <sheet name="Календарь" sheetId="4" r:id="rId2"/>
  </sheets>
  <calcPr calcId="144525"/>
</workbook>
</file>

<file path=xl/calcChain.xml><?xml version="1.0" encoding="utf-8"?>
<calcChain xmlns="http://schemas.openxmlformats.org/spreadsheetml/2006/main">
  <c r="A7" i="3" l="1"/>
  <c r="A8" i="3"/>
  <c r="A4" i="3"/>
  <c r="A5" i="3" s="1"/>
  <c r="A6" i="3" l="1"/>
  <c r="A9" i="3" s="1"/>
  <c r="A10" i="3"/>
  <c r="A11" i="3" s="1"/>
  <c r="A12" i="3" s="1"/>
  <c r="J4" i="4"/>
  <c r="H4" i="4"/>
  <c r="G4" i="4"/>
  <c r="I38" i="3"/>
  <c r="H38" i="3"/>
  <c r="I37" i="3"/>
  <c r="H37" i="3"/>
  <c r="I36" i="3"/>
  <c r="H36" i="3"/>
  <c r="I35" i="3"/>
  <c r="H35" i="3"/>
  <c r="I34" i="3"/>
  <c r="H34" i="3"/>
  <c r="I33" i="3"/>
  <c r="H33" i="3"/>
  <c r="I32" i="3"/>
  <c r="H32" i="3"/>
  <c r="I31" i="3"/>
  <c r="H31" i="3"/>
  <c r="I30" i="3"/>
  <c r="H30" i="3"/>
  <c r="I29" i="3"/>
  <c r="H29" i="3"/>
  <c r="I28" i="3"/>
  <c r="H28" i="3"/>
  <c r="K27" i="3"/>
  <c r="K26" i="3"/>
  <c r="K25" i="3"/>
  <c r="K24" i="3"/>
  <c r="I24" i="3"/>
  <c r="H24" i="3"/>
  <c r="K23" i="3"/>
  <c r="I23" i="3"/>
  <c r="H23" i="3"/>
  <c r="K22" i="3"/>
  <c r="I22" i="3"/>
  <c r="H22" i="3"/>
  <c r="K21" i="3"/>
  <c r="I21" i="3"/>
  <c r="H21" i="3"/>
  <c r="K20" i="3"/>
  <c r="I20" i="3"/>
  <c r="H20" i="3"/>
  <c r="K19" i="3"/>
  <c r="I19" i="3"/>
  <c r="H19" i="3"/>
  <c r="K18" i="3"/>
  <c r="I18" i="3"/>
  <c r="H18" i="3"/>
  <c r="K17" i="3"/>
  <c r="I17" i="3"/>
  <c r="H17" i="3"/>
  <c r="K16" i="3"/>
  <c r="I16" i="3"/>
  <c r="H16" i="3"/>
  <c r="K15" i="3"/>
  <c r="I15" i="3"/>
  <c r="H15" i="3"/>
  <c r="K9" i="3"/>
  <c r="I9" i="3"/>
  <c r="H9" i="3"/>
  <c r="K8" i="3"/>
  <c r="I8" i="3"/>
  <c r="H8" i="3"/>
  <c r="K7" i="3"/>
  <c r="I7" i="3"/>
  <c r="H7" i="3"/>
  <c r="I6" i="3"/>
  <c r="H6" i="3"/>
  <c r="I5" i="3"/>
  <c r="H5" i="3"/>
  <c r="I4" i="3"/>
  <c r="H4" i="3"/>
  <c r="K2" i="3"/>
  <c r="A13" i="3" l="1"/>
  <c r="A14" i="3" l="1"/>
  <c r="A15" i="3" l="1"/>
  <c r="A16" i="3" l="1"/>
  <c r="A17" i="3" s="1"/>
  <c r="G5" i="4"/>
  <c r="J5" i="4"/>
  <c r="A5" i="4"/>
  <c r="D5" i="4"/>
  <c r="B5" i="4"/>
  <c r="E5" i="4"/>
  <c r="H5" i="4"/>
  <c r="C5" i="4"/>
  <c r="F5" i="4"/>
  <c r="I5" i="4"/>
  <c r="A18" i="3" l="1"/>
  <c r="A19" i="3" s="1"/>
  <c r="A20" i="3" s="1"/>
  <c r="A21" i="3" s="1"/>
  <c r="A22" i="3" s="1"/>
  <c r="A23" i="3" s="1"/>
  <c r="A24" i="3" s="1"/>
  <c r="A25" i="3" l="1"/>
  <c r="D6" i="4" l="1"/>
  <c r="H6" i="4"/>
  <c r="F6" i="4"/>
  <c r="B6" i="4"/>
  <c r="I6" i="4"/>
  <c r="G6" i="4"/>
  <c r="E6" i="4"/>
  <c r="J6" i="4"/>
  <c r="A6" i="4"/>
  <c r="A26" i="3"/>
  <c r="I7" i="4" s="1"/>
  <c r="C6" i="4"/>
  <c r="A30" i="3"/>
  <c r="A31" i="3" s="1"/>
  <c r="A32" i="3" s="1"/>
  <c r="A33" i="3" s="1"/>
  <c r="A34" i="3" s="1"/>
  <c r="A35" i="3" s="1"/>
  <c r="A36" i="3" s="1"/>
  <c r="A37" i="3" s="1"/>
  <c r="A38" i="3" s="1"/>
  <c r="A27" i="3" l="1"/>
  <c r="H8" i="4" s="1"/>
  <c r="C7" i="4"/>
  <c r="D7" i="4"/>
  <c r="J7" i="4"/>
  <c r="I8" i="4"/>
  <c r="G8" i="4"/>
  <c r="C8" i="4"/>
  <c r="E7" i="4"/>
  <c r="A7" i="4"/>
  <c r="B7" i="4"/>
  <c r="A28" i="3"/>
  <c r="A29" i="3" s="1"/>
  <c r="H7" i="4"/>
  <c r="J8" i="4"/>
  <c r="B8" i="4"/>
  <c r="F8" i="4"/>
  <c r="E8" i="4"/>
  <c r="D8" i="4"/>
  <c r="G7" i="4"/>
  <c r="F7" i="4"/>
  <c r="A8" i="4" l="1"/>
  <c r="F11" i="4"/>
  <c r="A15" i="4"/>
  <c r="F13" i="4"/>
  <c r="H14" i="4"/>
  <c r="D14" i="4"/>
  <c r="G16" i="4"/>
  <c r="D13" i="4"/>
  <c r="J15" i="4"/>
  <c r="I13" i="4"/>
  <c r="A13" i="4"/>
  <c r="J13" i="4"/>
  <c r="B15" i="4"/>
  <c r="D16" i="4"/>
  <c r="D9" i="4"/>
  <c r="H9" i="4"/>
  <c r="D10" i="4"/>
  <c r="I11" i="4"/>
  <c r="C10" i="4"/>
  <c r="F9" i="4"/>
  <c r="B10" i="4"/>
  <c r="B11" i="4"/>
  <c r="H10" i="4"/>
  <c r="A10" i="4"/>
  <c r="D11" i="4"/>
  <c r="F10" i="4"/>
  <c r="E10" i="4"/>
  <c r="I10" i="4"/>
  <c r="J11" i="4"/>
  <c r="H16" i="4"/>
  <c r="A12" i="4"/>
  <c r="F15" i="4"/>
  <c r="J16" i="4"/>
  <c r="A16" i="4"/>
  <c r="I15" i="4"/>
  <c r="G15" i="4"/>
  <c r="C16" i="4"/>
  <c r="F12" i="4"/>
  <c r="B14" i="4"/>
  <c r="C13" i="4"/>
  <c r="C12" i="4"/>
  <c r="B13" i="4"/>
  <c r="H12" i="4"/>
  <c r="H15" i="4"/>
  <c r="H13" i="4"/>
  <c r="I12" i="4"/>
  <c r="E12" i="4"/>
  <c r="C15" i="4"/>
  <c r="E13" i="4"/>
  <c r="E16" i="4"/>
  <c r="E15" i="4"/>
  <c r="E14" i="4"/>
  <c r="C14" i="4"/>
  <c r="J12" i="4"/>
  <c r="G10" i="4"/>
  <c r="J10" i="4"/>
  <c r="H11" i="4"/>
  <c r="E11" i="4"/>
  <c r="G9" i="4"/>
  <c r="B9" i="4"/>
  <c r="G11" i="4"/>
  <c r="A11" i="4"/>
  <c r="E9" i="4"/>
  <c r="J9" i="4"/>
  <c r="C11" i="4"/>
  <c r="C9" i="4"/>
  <c r="A9" i="4"/>
  <c r="I9" i="4"/>
  <c r="B16" i="4"/>
  <c r="I14" i="4"/>
  <c r="J14" i="4"/>
  <c r="F14" i="4"/>
  <c r="G13" i="4"/>
  <c r="B12" i="4"/>
  <c r="A14" i="4"/>
  <c r="D12" i="4"/>
  <c r="G12" i="4"/>
  <c r="I16" i="4"/>
  <c r="D15" i="4"/>
  <c r="F16" i="4"/>
  <c r="G14" i="4"/>
</calcChain>
</file>

<file path=xl/comments1.xml><?xml version="1.0" encoding="utf-8"?>
<comments xmlns="http://schemas.openxmlformats.org/spreadsheetml/2006/main">
  <authors>
    <author>Кутельникова Елена Викторовна</author>
  </authors>
  <commentList>
    <comment ref="C4" authorId="0">
      <text>
        <r>
          <rPr>
            <b/>
            <sz val="9"/>
            <color indexed="81"/>
            <rFont val="Tahoma"/>
            <family val="2"/>
            <charset val="204"/>
          </rPr>
          <t>Кутельникова Елена Викторовна: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<sst xmlns="http://schemas.openxmlformats.org/spreadsheetml/2006/main" count="122" uniqueCount="74">
  <si>
    <t>Перчатки диэлектрические</t>
  </si>
  <si>
    <t>Электропаяльник ЭПСН-100/220В</t>
  </si>
  <si>
    <t>50009511</t>
  </si>
  <si>
    <t>Индикатор ИНО-500 напряжения-отвертк</t>
  </si>
  <si>
    <t>Электропаяльник ЭПСИ-40/220В</t>
  </si>
  <si>
    <t>Боты диэлектрические</t>
  </si>
  <si>
    <t>Индикатор напряж.ПИН90-2М</t>
  </si>
  <si>
    <t>Электропаяльник ЭПСН-65/220В</t>
  </si>
  <si>
    <t>51002140</t>
  </si>
  <si>
    <t>СПИСОК</t>
  </si>
  <si>
    <t>CИЗ, находящихся на участке связи № 5</t>
  </si>
  <si>
    <t>№ п/п</t>
  </si>
  <si>
    <t>Наименование СИЗ</t>
  </si>
  <si>
    <t>Поряд. № СИЗ</t>
  </si>
  <si>
    <t>Место нахождения</t>
  </si>
  <si>
    <t>Инв. №</t>
  </si>
  <si>
    <t>Дата последней годовой проверки</t>
  </si>
  <si>
    <t>Дата следующей годовой проверки</t>
  </si>
  <si>
    <t>Дата отправки на испытание</t>
  </si>
  <si>
    <t>Дата периодического осмотра</t>
  </si>
  <si>
    <t>Дата следующего квартального осмотра</t>
  </si>
  <si>
    <t xml:space="preserve">Испытание </t>
  </si>
  <si>
    <t>Выпрямительная</t>
  </si>
  <si>
    <t>Испытание 1 раз в 6 месяцев, осмотр 1 раз в 3 месяца</t>
  </si>
  <si>
    <t>АТС</t>
  </si>
  <si>
    <t>ВБ</t>
  </si>
  <si>
    <t>Испытание 1 раз в 3 года, осмотр 1 раз в 6 месяца</t>
  </si>
  <si>
    <t>350010000715</t>
  </si>
  <si>
    <t>350010000716</t>
  </si>
  <si>
    <t>Склад</t>
  </si>
  <si>
    <t>Испытание 1 раз в год осмотр 1 раз в 3 месяца</t>
  </si>
  <si>
    <t>Пассатижи</t>
  </si>
  <si>
    <t>1-1</t>
  </si>
  <si>
    <t>Испытание 1 раз в год, осмотр 1 раз в 3 месяца</t>
  </si>
  <si>
    <t>Круглогубцы</t>
  </si>
  <si>
    <t>1-2</t>
  </si>
  <si>
    <t>Бокорезы</t>
  </si>
  <si>
    <t>1-3</t>
  </si>
  <si>
    <t>Отвертка</t>
  </si>
  <si>
    <t>1-4</t>
  </si>
  <si>
    <t>1-5</t>
  </si>
  <si>
    <t>1-6</t>
  </si>
  <si>
    <t xml:space="preserve">Ковер диэлектрический  </t>
  </si>
  <si>
    <t>1-7</t>
  </si>
  <si>
    <t>ЛАЗ</t>
  </si>
  <si>
    <t>Осмотр 1 раз в 6 месяца</t>
  </si>
  <si>
    <t>8-9</t>
  </si>
  <si>
    <t>10-14</t>
  </si>
  <si>
    <t>Лестница-стремянка</t>
  </si>
  <si>
    <t>Испытание 1 раз в год</t>
  </si>
  <si>
    <t>Испытание 1 раз в полгода</t>
  </si>
  <si>
    <t>Машина шлифовальная  МА 2001</t>
  </si>
  <si>
    <t>350000043351</t>
  </si>
  <si>
    <t>Машина электрическая перфорационная МЭП-500 ЭРУ</t>
  </si>
  <si>
    <t>350000043521</t>
  </si>
  <si>
    <t>СПИСОК СИЗ</t>
  </si>
  <si>
    <t xml:space="preserve"> для периодического  осмотра</t>
  </si>
  <si>
    <t>Январь</t>
  </si>
  <si>
    <t>Здравствуйте! Помогите сделать своеобразный календарь-напоминание для периодического осмотра СИЗ! Что как бы нужно. Я заполняю таблицу на первом листе, а в календаре в январе появляются все мои перчатки, боты, индикаторы, которые мне надо отправить на испытание, либо осмотреть с периодичностью. В таблице я сделала соответствующие изменения, напоминалка пропала, а если не сделана, висит до следующего месяца..... как бы так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</si>
  <si>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</si>
  <si>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</si>
  <si>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</si>
  <si>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</si>
  <si>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</si>
  <si>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</si>
  <si>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</si>
  <si>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</si>
  <si>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</si>
  <si>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</si>
  <si>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</si>
  <si>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В календарь</t>
  </si>
  <si>
    <t>Здесь нужна отметка</t>
  </si>
  <si>
    <t>не включать</t>
  </si>
  <si>
    <t>не включать в список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</si>
</sst>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8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Arial"/>
    </font>
    <font>
      <sz val="10"/>
      <name val="Arial"/>
      <family val="2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FF330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000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/>
  </cellStyleXfs>
  <cellXfs count="57">
    <xf numFmtId="0" fontId="18" fillId="0" borderId="0" xfId="0" applyFont="1"/>
    <xf numFmtId="0" fontId="21" fillId="0" borderId="0" xfId="42" applyFont="1" applyAlignment="1">
      <alignment horizontal="center" vertical="center" wrapText="1"/>
    </xf>
    <xf numFmtId="14" fontId="20" fillId="0" borderId="0" xfId="42" applyNumberFormat="1" applyFont="1" applyBorder="1" applyAlignment="1">
      <alignment horizontal="center" vertical="center"/>
    </xf>
    <xf numFmtId="0" fontId="22" fillId="33" borderId="10" xfId="42" applyFont="1" applyFill="1" applyBorder="1" applyAlignment="1">
      <alignment horizontal="center" vertical="center" wrapText="1"/>
    </xf>
    <xf numFmtId="0" fontId="22" fillId="34" borderId="10" xfId="42" applyFont="1" applyFill="1" applyBorder="1" applyAlignment="1">
      <alignment horizontal="center" vertical="center" wrapText="1"/>
    </xf>
    <xf numFmtId="0" fontId="23" fillId="0" borderId="10" xfId="42" applyFont="1" applyBorder="1" applyAlignment="1">
      <alignment horizontal="center" vertical="center" wrapText="1"/>
    </xf>
    <xf numFmtId="0" fontId="23" fillId="0" borderId="10" xfId="42" applyFont="1" applyBorder="1" applyAlignment="1">
      <alignment horizontal="left" vertical="center" wrapText="1"/>
    </xf>
    <xf numFmtId="0" fontId="23" fillId="0" borderId="10" xfId="42" applyFont="1" applyFill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/>
    </xf>
    <xf numFmtId="14" fontId="22" fillId="0" borderId="10" xfId="42" applyNumberFormat="1" applyFont="1" applyBorder="1" applyAlignment="1">
      <alignment horizontal="center" vertical="center" wrapText="1"/>
    </xf>
    <xf numFmtId="14" fontId="22" fillId="35" borderId="10" xfId="42" applyNumberFormat="1" applyFont="1" applyFill="1" applyBorder="1" applyAlignment="1">
      <alignment horizontal="center" vertical="center" wrapText="1"/>
    </xf>
    <xf numFmtId="14" fontId="23" fillId="0" borderId="10" xfId="42" applyNumberFormat="1" applyFont="1" applyFill="1" applyBorder="1" applyAlignment="1">
      <alignment horizontal="center" vertical="center" wrapText="1"/>
    </xf>
    <xf numFmtId="14" fontId="22" fillId="35" borderId="12" xfId="42" applyNumberFormat="1" applyFont="1" applyFill="1" applyBorder="1" applyAlignment="1">
      <alignment horizontal="center" vertical="center" wrapText="1"/>
    </xf>
    <xf numFmtId="0" fontId="23" fillId="36" borderId="10" xfId="42" applyFont="1" applyFill="1" applyBorder="1" applyAlignment="1">
      <alignment horizontal="left" vertical="center" wrapText="1"/>
    </xf>
    <xf numFmtId="0" fontId="23" fillId="0" borderId="10" xfId="0" applyFont="1" applyFill="1" applyBorder="1" applyAlignment="1">
      <alignment horizontal="center" vertical="center"/>
    </xf>
    <xf numFmtId="0" fontId="23" fillId="0" borderId="10" xfId="42" applyFont="1" applyFill="1" applyBorder="1" applyAlignment="1">
      <alignment horizontal="left" vertical="center" wrapText="1"/>
    </xf>
    <xf numFmtId="49" fontId="25" fillId="0" borderId="10" xfId="0" applyNumberFormat="1" applyFont="1" applyFill="1" applyBorder="1" applyAlignment="1">
      <alignment horizontal="center" vertical="center"/>
    </xf>
    <xf numFmtId="0" fontId="23" fillId="0" borderId="10" xfId="0" applyFont="1" applyBorder="1" applyAlignment="1">
      <alignment horizontal="left" vertical="center"/>
    </xf>
    <xf numFmtId="14" fontId="23" fillId="35" borderId="12" xfId="42" applyNumberFormat="1" applyFont="1" applyFill="1" applyBorder="1" applyAlignment="1">
      <alignment horizontal="center" vertical="center" wrapText="1"/>
    </xf>
    <xf numFmtId="0" fontId="23" fillId="36" borderId="10" xfId="42" applyFont="1" applyFill="1" applyBorder="1" applyAlignment="1">
      <alignment horizontal="center" vertical="center" wrapText="1"/>
    </xf>
    <xf numFmtId="14" fontId="22" fillId="0" borderId="10" xfId="42" applyNumberFormat="1" applyFont="1" applyFill="1" applyBorder="1" applyAlignment="1">
      <alignment horizontal="center" vertical="center" wrapText="1"/>
    </xf>
    <xf numFmtId="14" fontId="22" fillId="0" borderId="12" xfId="42" applyNumberFormat="1" applyFont="1" applyFill="1" applyBorder="1" applyAlignment="1">
      <alignment horizontal="center" vertical="center" wrapText="1"/>
    </xf>
    <xf numFmtId="49" fontId="25" fillId="0" borderId="10" xfId="0" applyNumberFormat="1" applyFont="1" applyFill="1" applyBorder="1" applyAlignment="1">
      <alignment horizontal="left"/>
    </xf>
    <xf numFmtId="49" fontId="23" fillId="0" borderId="10" xfId="42" applyNumberFormat="1" applyFont="1" applyBorder="1" applyAlignment="1">
      <alignment horizontal="center" vertical="center" wrapText="1"/>
    </xf>
    <xf numFmtId="49" fontId="25" fillId="0" borderId="10" xfId="0" applyNumberFormat="1" applyFont="1" applyFill="1" applyBorder="1" applyAlignment="1">
      <alignment horizontal="center"/>
    </xf>
    <xf numFmtId="49" fontId="23" fillId="0" borderId="10" xfId="42" applyNumberFormat="1" applyFont="1" applyFill="1" applyBorder="1" applyAlignment="1">
      <alignment horizontal="center" vertical="center" wrapText="1"/>
    </xf>
    <xf numFmtId="49" fontId="23" fillId="0" borderId="10" xfId="0" applyNumberFormat="1" applyFont="1" applyFill="1" applyBorder="1" applyAlignment="1" applyProtection="1">
      <alignment horizontal="left"/>
      <protection locked="0"/>
    </xf>
    <xf numFmtId="49" fontId="23" fillId="0" borderId="10" xfId="0" applyNumberFormat="1" applyFont="1" applyFill="1" applyBorder="1" applyAlignment="1" applyProtection="1">
      <alignment horizontal="center"/>
      <protection locked="0"/>
    </xf>
    <xf numFmtId="49" fontId="25" fillId="0" borderId="10" xfId="0" applyNumberFormat="1" applyFont="1" applyFill="1" applyBorder="1" applyAlignment="1">
      <alignment horizontal="left" wrapText="1"/>
    </xf>
    <xf numFmtId="0" fontId="0" fillId="0" borderId="0" xfId="0"/>
    <xf numFmtId="0" fontId="22" fillId="37" borderId="10" xfId="42" applyFont="1" applyFill="1" applyBorder="1" applyAlignment="1">
      <alignment horizontal="center" vertical="center" wrapText="1"/>
    </xf>
    <xf numFmtId="14" fontId="22" fillId="38" borderId="10" xfId="42" applyNumberFormat="1" applyFont="1" applyFill="1" applyBorder="1" applyAlignment="1">
      <alignment horizontal="center" vertical="center" wrapText="1"/>
    </xf>
    <xf numFmtId="14" fontId="23" fillId="38" borderId="10" xfId="42" applyNumberFormat="1" applyFont="1" applyFill="1" applyBorder="1" applyAlignment="1">
      <alignment horizontal="center" vertical="center" wrapText="1"/>
    </xf>
    <xf numFmtId="0" fontId="0" fillId="0" borderId="0" xfId="0" applyFont="1"/>
    <xf numFmtId="0" fontId="20" fillId="0" borderId="0" xfId="42" applyFont="1" applyAlignment="1">
      <alignment horizontal="center" vertical="center"/>
    </xf>
    <xf numFmtId="0" fontId="20" fillId="0" borderId="11" xfId="42" applyFont="1" applyBorder="1" applyAlignment="1">
      <alignment horizontal="center" vertical="center"/>
    </xf>
    <xf numFmtId="0" fontId="24" fillId="0" borderId="13" xfId="42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14" fontId="18" fillId="0" borderId="0" xfId="0" applyNumberFormat="1" applyFont="1"/>
    <xf numFmtId="0" fontId="18" fillId="0" borderId="0" xfId="0" applyNumberFormat="1" applyFont="1"/>
    <xf numFmtId="14" fontId="0" fillId="0" borderId="0" xfId="0" applyNumberFormat="1"/>
    <xf numFmtId="14" fontId="20" fillId="0" borderId="11" xfId="42" applyNumberFormat="1" applyFont="1" applyBorder="1" applyAlignment="1">
      <alignment horizontal="center" vertical="center"/>
    </xf>
    <xf numFmtId="14" fontId="22" fillId="37" borderId="10" xfId="42" applyNumberFormat="1" applyFont="1" applyFill="1" applyBorder="1" applyAlignment="1">
      <alignment horizontal="center" vertical="center" wrapText="1"/>
    </xf>
    <xf numFmtId="0" fontId="22" fillId="33" borderId="12" xfId="42" applyFont="1" applyFill="1" applyBorder="1" applyAlignment="1">
      <alignment horizontal="center" vertical="center" wrapText="1"/>
    </xf>
    <xf numFmtId="0" fontId="24" fillId="0" borderId="15" xfId="42" applyFont="1" applyBorder="1" applyAlignment="1">
      <alignment horizontal="center" vertical="center" wrapText="1"/>
    </xf>
    <xf numFmtId="0" fontId="24" fillId="0" borderId="17" xfId="42" applyFont="1" applyBorder="1" applyAlignment="1">
      <alignment horizontal="center" vertical="center" wrapText="1"/>
    </xf>
    <xf numFmtId="0" fontId="22" fillId="39" borderId="10" xfId="42" applyFont="1" applyFill="1" applyBorder="1" applyAlignment="1">
      <alignment horizontal="center" vertical="center" wrapText="1"/>
    </xf>
    <xf numFmtId="0" fontId="18" fillId="39" borderId="10" xfId="0" applyFont="1" applyFill="1" applyBorder="1"/>
    <xf numFmtId="0" fontId="0" fillId="39" borderId="10" xfId="0" applyFont="1" applyFill="1" applyBorder="1"/>
    <xf numFmtId="0" fontId="0" fillId="36" borderId="10" xfId="0" applyFill="1" applyBorder="1"/>
    <xf numFmtId="14" fontId="0" fillId="36" borderId="10" xfId="0" applyNumberFormat="1" applyFill="1" applyBorder="1"/>
  </cellXfs>
  <cellStyles count="43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Обычный_Огнетушители по номерам" xfId="42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28"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9966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9966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7BD98E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38"/>
  <sheetViews>
    <sheetView topLeftCell="A18" workbookViewId="0">
      <selection activeCell="M3" sqref="M3:M38"/>
    </sheetView>
  </sheetViews>
  <sheetFormatPr defaultRowHeight="12.75" x14ac:dyDescent="0.2"/>
  <cols>
    <col min="1" max="1" width="10.140625" bestFit="1" customWidth="1"/>
    <col min="3" max="3" width="31" customWidth="1"/>
    <col min="5" max="5" width="8.85546875" bestFit="1" customWidth="1"/>
    <col min="6" max="6" width="14.85546875" bestFit="1" customWidth="1"/>
    <col min="7" max="8" width="11.28515625" bestFit="1" customWidth="1"/>
    <col min="9" max="9" width="12.42578125" bestFit="1" customWidth="1"/>
    <col min="10" max="10" width="11.28515625" bestFit="1" customWidth="1"/>
    <col min="11" max="11" width="14.28515625" bestFit="1" customWidth="1"/>
    <col min="13" max="13" width="17.85546875" customWidth="1"/>
  </cols>
  <sheetData>
    <row r="1" spans="1:13" ht="18.75" x14ac:dyDescent="0.2">
      <c r="B1" s="34" t="s">
        <v>9</v>
      </c>
      <c r="C1" s="34"/>
      <c r="D1" s="34"/>
      <c r="E1" s="34"/>
      <c r="F1" s="34"/>
      <c r="G1" s="34"/>
      <c r="H1" s="34"/>
      <c r="I1" s="34"/>
      <c r="J1" s="34"/>
      <c r="K1" s="1"/>
      <c r="L1" s="1"/>
    </row>
    <row r="2" spans="1:13" ht="18.75" x14ac:dyDescent="0.2">
      <c r="B2" s="35" t="s">
        <v>10</v>
      </c>
      <c r="C2" s="35"/>
      <c r="D2" s="35"/>
      <c r="E2" s="35"/>
      <c r="F2" s="35"/>
      <c r="G2" s="35"/>
      <c r="H2" s="35"/>
      <c r="I2" s="35"/>
      <c r="J2" s="35"/>
      <c r="K2" s="2">
        <f ca="1">TODAY()</f>
        <v>43832</v>
      </c>
      <c r="L2" s="1"/>
    </row>
    <row r="3" spans="1:13" ht="66.75" customHeight="1" x14ac:dyDescent="0.2">
      <c r="A3" s="33" t="s">
        <v>70</v>
      </c>
      <c r="B3" s="3" t="s">
        <v>11</v>
      </c>
      <c r="C3" s="3" t="s">
        <v>12</v>
      </c>
      <c r="D3" s="3" t="s">
        <v>13</v>
      </c>
      <c r="E3" s="3" t="s">
        <v>14</v>
      </c>
      <c r="F3" s="3" t="s">
        <v>15</v>
      </c>
      <c r="G3" s="3" t="s">
        <v>16</v>
      </c>
      <c r="H3" s="3" t="s">
        <v>17</v>
      </c>
      <c r="I3" s="4" t="s">
        <v>18</v>
      </c>
      <c r="J3" s="3" t="s">
        <v>19</v>
      </c>
      <c r="K3" s="3" t="s">
        <v>20</v>
      </c>
      <c r="L3" s="49" t="s">
        <v>21</v>
      </c>
      <c r="M3" s="52" t="s">
        <v>71</v>
      </c>
    </row>
    <row r="4" spans="1:13" ht="20.100000000000001" customHeight="1" x14ac:dyDescent="0.2">
      <c r="A4" s="45" t="str">
        <f>IF(AND(EOMONTH(1&amp;Календарь!$H$2,0)&gt;=H4,M4=""),MAX($A$1:A3)+1,"")</f>
        <v/>
      </c>
      <c r="B4" s="5">
        <v>1</v>
      </c>
      <c r="C4" s="6" t="s">
        <v>0</v>
      </c>
      <c r="D4" s="7">
        <v>4</v>
      </c>
      <c r="E4" s="7" t="s">
        <v>22</v>
      </c>
      <c r="F4" s="8">
        <v>50000719</v>
      </c>
      <c r="G4" s="9">
        <v>43696</v>
      </c>
      <c r="H4" s="10">
        <f>IF(EDATE(G4,6)&gt;91,EDATE(G4,6),-50)</f>
        <v>43880</v>
      </c>
      <c r="I4" s="10">
        <f>IF(EDATE(G4,4)&gt;91,EDATE(G4,4),-50)</f>
        <v>43818</v>
      </c>
      <c r="J4" s="11">
        <v>43740</v>
      </c>
      <c r="K4" s="12"/>
      <c r="L4" s="36" t="s">
        <v>23</v>
      </c>
      <c r="M4" s="53"/>
    </row>
    <row r="5" spans="1:13" ht="20.100000000000001" customHeight="1" x14ac:dyDescent="0.2">
      <c r="A5" s="45" t="str">
        <f>IF(AND(EOMONTH(1&amp;Календарь!$H$2,0)&gt;=H5,M5=""),MAX($A$1:A4)+1,"")</f>
        <v/>
      </c>
      <c r="B5" s="5">
        <v>2</v>
      </c>
      <c r="C5" s="6" t="s">
        <v>0</v>
      </c>
      <c r="D5" s="7">
        <v>31</v>
      </c>
      <c r="E5" s="7" t="s">
        <v>24</v>
      </c>
      <c r="F5" s="8">
        <v>50000719</v>
      </c>
      <c r="G5" s="9">
        <v>43696</v>
      </c>
      <c r="H5" s="10">
        <f>IF(EDATE(G5,6)&gt;91,EDATE(G5,6),-50)</f>
        <v>43880</v>
      </c>
      <c r="I5" s="10">
        <f>IF(EDATE(G5,4)&gt;91,EDATE(G5,4),-50)</f>
        <v>43818</v>
      </c>
      <c r="J5" s="11">
        <v>43740</v>
      </c>
      <c r="K5" s="12"/>
      <c r="L5" s="50"/>
      <c r="M5" s="53"/>
    </row>
    <row r="6" spans="1:13" ht="20.100000000000001" customHeight="1" x14ac:dyDescent="0.2">
      <c r="A6" s="45" t="str">
        <f>IF(AND(EOMONTH(1&amp;Календарь!$H$2,0)&gt;=H6,M6=""),MAX($A$1:A5)+1,"")</f>
        <v/>
      </c>
      <c r="B6" s="5">
        <v>3</v>
      </c>
      <c r="C6" s="6" t="s">
        <v>0</v>
      </c>
      <c r="D6" s="7">
        <v>5</v>
      </c>
      <c r="E6" s="7" t="s">
        <v>25</v>
      </c>
      <c r="F6" s="8">
        <v>50000719</v>
      </c>
      <c r="G6" s="9">
        <v>43696</v>
      </c>
      <c r="H6" s="10">
        <f>IF(EDATE(G6,6)&gt;91,EDATE(G6,6),-50)</f>
        <v>43880</v>
      </c>
      <c r="I6" s="10">
        <f>IF(EDATE(G6,4)&gt;91,EDATE(G6,4),-50)</f>
        <v>43818</v>
      </c>
      <c r="J6" s="11">
        <v>43740</v>
      </c>
      <c r="K6" s="12"/>
      <c r="L6" s="51"/>
      <c r="M6" s="53"/>
    </row>
    <row r="7" spans="1:13" ht="20.100000000000001" customHeight="1" x14ac:dyDescent="0.2">
      <c r="A7" s="45" t="str">
        <f>IF(AND(EOMONTH(1&amp;Календарь!$H$2,0)&gt;=H7,M7=""),MAX($A$1:A6)+1,"")</f>
        <v/>
      </c>
      <c r="B7" s="5">
        <v>4</v>
      </c>
      <c r="C7" s="13" t="s">
        <v>5</v>
      </c>
      <c r="D7" s="7">
        <v>9</v>
      </c>
      <c r="E7" s="7"/>
      <c r="F7" s="14">
        <v>50098391</v>
      </c>
      <c r="G7" s="9">
        <v>43794</v>
      </c>
      <c r="H7" s="10">
        <f>IF(EDATE(G7,36)&gt;91,EDATE(G7,36),-50)</f>
        <v>44890</v>
      </c>
      <c r="I7" s="10">
        <f>IF(EDATE(G7,34)&gt;91,EDATE(G7,34),-50)</f>
        <v>44829</v>
      </c>
      <c r="J7" s="11">
        <v>43591</v>
      </c>
      <c r="K7" s="12">
        <f>IF(EDATE(J7,6)&gt;3,EDATE(J7,6),-3)</f>
        <v>43775</v>
      </c>
      <c r="L7" s="36" t="s">
        <v>26</v>
      </c>
      <c r="M7" s="53"/>
    </row>
    <row r="8" spans="1:13" ht="20.100000000000001" customHeight="1" x14ac:dyDescent="0.2">
      <c r="A8" s="45" t="str">
        <f>IF(AND(EOMONTH(1&amp;Календарь!$H$2,0)&gt;=H8,M8=""),MAX($A$1:A7)+1,"")</f>
        <v/>
      </c>
      <c r="B8" s="5">
        <v>5</v>
      </c>
      <c r="C8" s="15" t="s">
        <v>5</v>
      </c>
      <c r="D8" s="7">
        <v>11</v>
      </c>
      <c r="E8" s="7"/>
      <c r="F8" s="16" t="s">
        <v>27</v>
      </c>
      <c r="G8" s="9">
        <v>43515</v>
      </c>
      <c r="H8" s="10">
        <f>IF(EDATE(G8,36)&gt;91,EDATE(G8,36),-50)</f>
        <v>44611</v>
      </c>
      <c r="I8" s="10">
        <f>IF(EDATE(G8,34)&gt;91,EDATE(G8,34),-50)</f>
        <v>44549</v>
      </c>
      <c r="J8" s="11">
        <v>43591</v>
      </c>
      <c r="K8" s="12">
        <f>IF(EDATE(J8,6)&gt;3,EDATE(J8,6),-3)</f>
        <v>43775</v>
      </c>
      <c r="L8" s="50"/>
      <c r="M8" s="53"/>
    </row>
    <row r="9" spans="1:13" ht="20.100000000000001" customHeight="1" x14ac:dyDescent="0.2">
      <c r="A9" s="45" t="str">
        <f>IF(AND(EOMONTH(1&amp;Календарь!$H$2,0)&gt;=H9,M9=""),MAX($A$1:A8)+1,"")</f>
        <v/>
      </c>
      <c r="B9" s="5">
        <v>6</v>
      </c>
      <c r="C9" s="15" t="s">
        <v>5</v>
      </c>
      <c r="D9" s="7">
        <v>12</v>
      </c>
      <c r="E9" s="7"/>
      <c r="F9" s="16" t="s">
        <v>28</v>
      </c>
      <c r="G9" s="9">
        <v>42804</v>
      </c>
      <c r="H9" s="10">
        <f>IF(EDATE(G9,36)&gt;91,EDATE(G9,36),-50)</f>
        <v>43900</v>
      </c>
      <c r="I9" s="10">
        <f>IF(EDATE(G9,34)&gt;91,EDATE(G9,34),-50)</f>
        <v>43840</v>
      </c>
      <c r="J9" s="11">
        <v>43740</v>
      </c>
      <c r="K9" s="12">
        <f>IF(EDATE(J9,6)&gt;3,EDATE(J9,6),-3)</f>
        <v>43923</v>
      </c>
      <c r="L9" s="51"/>
      <c r="M9" s="53"/>
    </row>
    <row r="10" spans="1:13" ht="20.100000000000001" customHeight="1" x14ac:dyDescent="0.2">
      <c r="A10" s="45" t="str">
        <f>IF(AND(EOMONTH(1&amp;Календарь!$H$2,0)&gt;=H10,M10=""),MAX($A$1:A9)+1,"")</f>
        <v/>
      </c>
      <c r="B10" s="5">
        <v>7</v>
      </c>
      <c r="C10" s="17" t="s">
        <v>3</v>
      </c>
      <c r="D10" s="7">
        <v>1</v>
      </c>
      <c r="E10" s="7" t="s">
        <v>29</v>
      </c>
      <c r="F10" s="8">
        <v>50018237</v>
      </c>
      <c r="G10" s="9"/>
      <c r="H10" s="10"/>
      <c r="I10" s="10"/>
      <c r="J10" s="11"/>
      <c r="K10" s="18"/>
      <c r="L10" s="36" t="s">
        <v>30</v>
      </c>
      <c r="M10" s="54" t="s">
        <v>73</v>
      </c>
    </row>
    <row r="11" spans="1:13" ht="20.100000000000001" customHeight="1" x14ac:dyDescent="0.2">
      <c r="A11" s="45" t="str">
        <f>IF(AND(EOMONTH(1&amp;Календарь!$H$2,0)&gt;=H11,M11=""),MAX($A$1:A10)+1,"")</f>
        <v/>
      </c>
      <c r="B11" s="5">
        <v>8</v>
      </c>
      <c r="C11" s="17" t="s">
        <v>3</v>
      </c>
      <c r="D11" s="19">
        <v>3</v>
      </c>
      <c r="E11" s="7" t="s">
        <v>29</v>
      </c>
      <c r="F11" s="8">
        <v>50018237</v>
      </c>
      <c r="G11" s="9"/>
      <c r="H11" s="10"/>
      <c r="I11" s="10"/>
      <c r="J11" s="11"/>
      <c r="K11" s="18"/>
      <c r="L11" s="50"/>
      <c r="M11" s="54" t="s">
        <v>72</v>
      </c>
    </row>
    <row r="12" spans="1:13" ht="20.100000000000001" customHeight="1" x14ac:dyDescent="0.2">
      <c r="A12" s="45" t="str">
        <f>IF(AND(EOMONTH(1&amp;Календарь!$H$2,0)&gt;=H12,M12=""),MAX($A$1:A11)+1,"")</f>
        <v/>
      </c>
      <c r="B12" s="5">
        <v>9</v>
      </c>
      <c r="C12" s="17" t="s">
        <v>3</v>
      </c>
      <c r="D12" s="7">
        <v>11</v>
      </c>
      <c r="E12" s="7" t="s">
        <v>29</v>
      </c>
      <c r="F12" s="8">
        <v>50018237</v>
      </c>
      <c r="G12" s="9"/>
      <c r="H12" s="10"/>
      <c r="I12" s="10"/>
      <c r="J12" s="11"/>
      <c r="K12" s="18"/>
      <c r="L12" s="50"/>
      <c r="M12" s="54" t="s">
        <v>72</v>
      </c>
    </row>
    <row r="13" spans="1:13" ht="20.100000000000001" customHeight="1" x14ac:dyDescent="0.2">
      <c r="A13" s="45" t="str">
        <f>IF(AND(EOMONTH(1&amp;Календарь!$H$2,0)&gt;=H13,M13=""),MAX($A$1:A12)+1,"")</f>
        <v/>
      </c>
      <c r="B13" s="5">
        <v>10</v>
      </c>
      <c r="C13" s="17" t="s">
        <v>3</v>
      </c>
      <c r="D13" s="7">
        <v>2</v>
      </c>
      <c r="E13" s="7" t="s">
        <v>29</v>
      </c>
      <c r="F13" s="8">
        <v>50018237</v>
      </c>
      <c r="G13" s="9"/>
      <c r="H13" s="10"/>
      <c r="I13" s="10"/>
      <c r="J13" s="11"/>
      <c r="K13" s="18"/>
      <c r="L13" s="50"/>
      <c r="M13" s="54" t="s">
        <v>72</v>
      </c>
    </row>
    <row r="14" spans="1:13" ht="20.100000000000001" customHeight="1" x14ac:dyDescent="0.2">
      <c r="A14" s="45" t="str">
        <f>IF(AND(EOMONTH(1&amp;Календарь!$H$2,0)&gt;=H14,M14=""),MAX($A$1:A13)+1,"")</f>
        <v/>
      </c>
      <c r="B14" s="5">
        <v>11</v>
      </c>
      <c r="C14" s="17" t="s">
        <v>3</v>
      </c>
      <c r="D14" s="7">
        <v>4</v>
      </c>
      <c r="E14" s="7" t="s">
        <v>29</v>
      </c>
      <c r="F14" s="8">
        <v>50018237</v>
      </c>
      <c r="G14" s="9"/>
      <c r="H14" s="10"/>
      <c r="I14" s="10"/>
      <c r="J14" s="11"/>
      <c r="K14" s="18"/>
      <c r="L14" s="50"/>
      <c r="M14" s="54" t="s">
        <v>72</v>
      </c>
    </row>
    <row r="15" spans="1:13" ht="20.100000000000001" customHeight="1" x14ac:dyDescent="0.2">
      <c r="A15" s="45">
        <f>IF(AND(EOMONTH(1&amp;Календарь!$H$2,0)&gt;=H15,M15=""),MAX($A$1:A14)+1,"")</f>
        <v>1</v>
      </c>
      <c r="B15" s="5">
        <v>12</v>
      </c>
      <c r="C15" s="17" t="s">
        <v>6</v>
      </c>
      <c r="D15" s="7">
        <v>7</v>
      </c>
      <c r="E15" s="7" t="s">
        <v>22</v>
      </c>
      <c r="F15" s="14">
        <v>50120421</v>
      </c>
      <c r="G15" s="20">
        <v>43495</v>
      </c>
      <c r="H15" s="20">
        <f>IF(EDATE(G15,12)&gt;91,EDATE(G15,12),-50)</f>
        <v>43860</v>
      </c>
      <c r="I15" s="20">
        <f>IF(EDATE(G15,10)&gt;91,EDATE(G15,10),-50)</f>
        <v>43799</v>
      </c>
      <c r="J15" s="11">
        <v>43740</v>
      </c>
      <c r="K15" s="21">
        <f>IF(EDATE(J15,3)&gt;3,EDATE(J15,3),-3)</f>
        <v>43832</v>
      </c>
      <c r="L15" s="50"/>
      <c r="M15" s="53"/>
    </row>
    <row r="16" spans="1:13" ht="20.100000000000001" customHeight="1" x14ac:dyDescent="0.25">
      <c r="A16" s="45" t="str">
        <f>IF(AND(EOMONTH(1&amp;Календарь!$H$2,0)&gt;=H16,M16=""),MAX($A$1:A15)+1,"")</f>
        <v/>
      </c>
      <c r="B16" s="5">
        <v>13</v>
      </c>
      <c r="C16" s="22" t="s">
        <v>31</v>
      </c>
      <c r="D16" s="23" t="s">
        <v>32</v>
      </c>
      <c r="E16" s="23"/>
      <c r="F16" s="24"/>
      <c r="G16" s="9">
        <v>43515</v>
      </c>
      <c r="H16" s="10">
        <f>IF(EDATE(G16,12)&gt;91,EDATE(G16,12),-50)</f>
        <v>43880</v>
      </c>
      <c r="I16" s="10">
        <f>IF(EDATE(G16,11)&gt;91,EDATE(G16,11),-50)</f>
        <v>43849</v>
      </c>
      <c r="J16" s="11">
        <v>43501</v>
      </c>
      <c r="K16" s="12">
        <f t="shared" ref="K16:K24" si="0">IF(EDATE(J16,3)&gt;3,EDATE(J16,3),-3)</f>
        <v>43590</v>
      </c>
      <c r="L16" s="50" t="s">
        <v>33</v>
      </c>
      <c r="M16" s="53"/>
    </row>
    <row r="17" spans="1:13" ht="20.100000000000001" customHeight="1" x14ac:dyDescent="0.25">
      <c r="A17" s="45" t="str">
        <f>IF(AND(EOMONTH(1&amp;Календарь!$H$2,0)&gt;=H17,M17=""),MAX($A$1:A16)+1,"")</f>
        <v/>
      </c>
      <c r="B17" s="5">
        <v>14</v>
      </c>
      <c r="C17" s="22" t="s">
        <v>34</v>
      </c>
      <c r="D17" s="23" t="s">
        <v>35</v>
      </c>
      <c r="E17" s="23"/>
      <c r="F17" s="24"/>
      <c r="G17" s="9">
        <v>43515</v>
      </c>
      <c r="H17" s="10">
        <f>IF(EDATE(G17,12)&gt;91,EDATE(G17,12),-50)</f>
        <v>43880</v>
      </c>
      <c r="I17" s="10">
        <f>IF(EDATE(G17,11)&gt;91,EDATE(G17,11),-50)</f>
        <v>43849</v>
      </c>
      <c r="J17" s="11">
        <v>43501</v>
      </c>
      <c r="K17" s="12">
        <f t="shared" si="0"/>
        <v>43590</v>
      </c>
      <c r="L17" s="50"/>
      <c r="M17" s="53"/>
    </row>
    <row r="18" spans="1:13" ht="20.100000000000001" customHeight="1" x14ac:dyDescent="0.25">
      <c r="A18" s="45" t="str">
        <f>IF(AND(EOMONTH(1&amp;Календарь!$H$2,0)&gt;=H18,M18=""),MAX($A$1:A17)+1,"")</f>
        <v/>
      </c>
      <c r="B18" s="5">
        <v>15</v>
      </c>
      <c r="C18" s="22" t="s">
        <v>36</v>
      </c>
      <c r="D18" s="23" t="s">
        <v>37</v>
      </c>
      <c r="E18" s="23"/>
      <c r="F18" s="24"/>
      <c r="G18" s="9">
        <v>43515</v>
      </c>
      <c r="H18" s="10">
        <f>IF(EDATE(G18,12)&gt;91,EDATE(G18,12),-50)</f>
        <v>43880</v>
      </c>
      <c r="I18" s="10">
        <f>IF(EDATE(G18,11)&gt;91,EDATE(G18,11),-50)</f>
        <v>43849</v>
      </c>
      <c r="J18" s="11">
        <v>43501</v>
      </c>
      <c r="K18" s="12">
        <f t="shared" si="0"/>
        <v>43590</v>
      </c>
      <c r="L18" s="50"/>
      <c r="M18" s="53"/>
    </row>
    <row r="19" spans="1:13" ht="20.100000000000001" customHeight="1" x14ac:dyDescent="0.25">
      <c r="A19" s="45" t="str">
        <f>IF(AND(EOMONTH(1&amp;Календарь!$H$2,0)&gt;=H19,M19=""),MAX($A$1:A18)+1,"")</f>
        <v/>
      </c>
      <c r="B19" s="5">
        <v>16</v>
      </c>
      <c r="C19" s="22" t="s">
        <v>38</v>
      </c>
      <c r="D19" s="23" t="s">
        <v>32</v>
      </c>
      <c r="E19" s="23"/>
      <c r="F19" s="24"/>
      <c r="G19" s="9">
        <v>43515</v>
      </c>
      <c r="H19" s="10">
        <f t="shared" ref="H19:H24" si="1">IF(EDATE(G19,12)&gt;91,EDATE(G19,12),-50)</f>
        <v>43880</v>
      </c>
      <c r="I19" s="10">
        <f t="shared" ref="I19:I24" si="2">IF(EDATE(G19,11)&gt;91,EDATE(G19,11),-50)</f>
        <v>43849</v>
      </c>
      <c r="J19" s="11">
        <v>43500</v>
      </c>
      <c r="K19" s="12">
        <f t="shared" si="0"/>
        <v>43589</v>
      </c>
      <c r="L19" s="50"/>
      <c r="M19" s="53"/>
    </row>
    <row r="20" spans="1:13" ht="20.100000000000001" customHeight="1" x14ac:dyDescent="0.25">
      <c r="A20" s="45" t="str">
        <f>IF(AND(EOMONTH(1&amp;Календарь!$H$2,0)&gt;=H20,M20=""),MAX($A$1:A19)+1,"")</f>
        <v/>
      </c>
      <c r="B20" s="5">
        <v>17</v>
      </c>
      <c r="C20" s="22" t="s">
        <v>38</v>
      </c>
      <c r="D20" s="23" t="s">
        <v>35</v>
      </c>
      <c r="E20" s="23"/>
      <c r="F20" s="24"/>
      <c r="G20" s="9">
        <v>43515</v>
      </c>
      <c r="H20" s="10">
        <f t="shared" si="1"/>
        <v>43880</v>
      </c>
      <c r="I20" s="10">
        <f t="shared" si="2"/>
        <v>43849</v>
      </c>
      <c r="J20" s="11">
        <v>43500</v>
      </c>
      <c r="K20" s="12">
        <f t="shared" si="0"/>
        <v>43589</v>
      </c>
      <c r="L20" s="50"/>
      <c r="M20" s="53"/>
    </row>
    <row r="21" spans="1:13" ht="20.100000000000001" customHeight="1" x14ac:dyDescent="0.25">
      <c r="A21" s="45" t="str">
        <f>IF(AND(EOMONTH(1&amp;Календарь!$H$2,0)&gt;=H21,M21=""),MAX($A$1:A20)+1,"")</f>
        <v/>
      </c>
      <c r="B21" s="5">
        <v>18</v>
      </c>
      <c r="C21" s="22" t="s">
        <v>38</v>
      </c>
      <c r="D21" s="23" t="s">
        <v>37</v>
      </c>
      <c r="E21" s="23"/>
      <c r="F21" s="24"/>
      <c r="G21" s="9">
        <v>43515</v>
      </c>
      <c r="H21" s="10">
        <f t="shared" si="1"/>
        <v>43880</v>
      </c>
      <c r="I21" s="10">
        <f t="shared" si="2"/>
        <v>43849</v>
      </c>
      <c r="J21" s="11">
        <v>43500</v>
      </c>
      <c r="K21" s="12">
        <f t="shared" si="0"/>
        <v>43589</v>
      </c>
      <c r="L21" s="50"/>
      <c r="M21" s="53"/>
    </row>
    <row r="22" spans="1:13" ht="20.100000000000001" customHeight="1" x14ac:dyDescent="0.25">
      <c r="A22" s="45" t="str">
        <f>IF(AND(EOMONTH(1&amp;Календарь!$H$2,0)&gt;=H22,M22=""),MAX($A$1:A21)+1,"")</f>
        <v/>
      </c>
      <c r="B22" s="5">
        <v>19</v>
      </c>
      <c r="C22" s="22" t="s">
        <v>38</v>
      </c>
      <c r="D22" s="23" t="s">
        <v>39</v>
      </c>
      <c r="E22" s="23"/>
      <c r="F22" s="24"/>
      <c r="G22" s="9">
        <v>43515</v>
      </c>
      <c r="H22" s="10">
        <f t="shared" si="1"/>
        <v>43880</v>
      </c>
      <c r="I22" s="10">
        <f t="shared" si="2"/>
        <v>43849</v>
      </c>
      <c r="J22" s="11">
        <v>43500</v>
      </c>
      <c r="K22" s="12">
        <f t="shared" si="0"/>
        <v>43589</v>
      </c>
      <c r="L22" s="50"/>
      <c r="M22" s="53"/>
    </row>
    <row r="23" spans="1:13" ht="20.100000000000001" customHeight="1" x14ac:dyDescent="0.25">
      <c r="A23" s="45" t="str">
        <f>IF(AND(EOMONTH(1&amp;Календарь!$H$2,0)&gt;=H23,M23=""),MAX($A$1:A22)+1,"")</f>
        <v/>
      </c>
      <c r="B23" s="5">
        <v>20</v>
      </c>
      <c r="C23" s="22" t="s">
        <v>38</v>
      </c>
      <c r="D23" s="23" t="s">
        <v>40</v>
      </c>
      <c r="E23" s="23"/>
      <c r="F23" s="24"/>
      <c r="G23" s="9">
        <v>43515</v>
      </c>
      <c r="H23" s="10">
        <f t="shared" si="1"/>
        <v>43880</v>
      </c>
      <c r="I23" s="10">
        <f t="shared" si="2"/>
        <v>43849</v>
      </c>
      <c r="J23" s="11">
        <v>43500</v>
      </c>
      <c r="K23" s="12">
        <f t="shared" si="0"/>
        <v>43589</v>
      </c>
      <c r="L23" s="50"/>
      <c r="M23" s="53"/>
    </row>
    <row r="24" spans="1:13" ht="20.100000000000001" customHeight="1" x14ac:dyDescent="0.25">
      <c r="A24" s="45" t="str">
        <f>IF(AND(EOMONTH(1&amp;Календарь!$H$2,0)&gt;=H24,M24=""),MAX($A$1:A23)+1,"")</f>
        <v/>
      </c>
      <c r="B24" s="5">
        <v>21</v>
      </c>
      <c r="C24" s="22" t="s">
        <v>38</v>
      </c>
      <c r="D24" s="23" t="s">
        <v>41</v>
      </c>
      <c r="E24" s="23"/>
      <c r="F24" s="24"/>
      <c r="G24" s="9">
        <v>43515</v>
      </c>
      <c r="H24" s="10">
        <f t="shared" si="1"/>
        <v>43880</v>
      </c>
      <c r="I24" s="10">
        <f t="shared" si="2"/>
        <v>43849</v>
      </c>
      <c r="J24" s="11">
        <v>43500</v>
      </c>
      <c r="K24" s="12">
        <f t="shared" si="0"/>
        <v>43589</v>
      </c>
      <c r="L24" s="50"/>
      <c r="M24" s="53"/>
    </row>
    <row r="25" spans="1:13" ht="20.100000000000001" customHeight="1" x14ac:dyDescent="0.2">
      <c r="A25" s="45">
        <f>IF(AND(EOMONTH(1&amp;Календарь!$H$2,0)&gt;=H25,M25=""),MAX($A$1:A24)+1,"")</f>
        <v>2</v>
      </c>
      <c r="B25" s="5">
        <v>22</v>
      </c>
      <c r="C25" s="17" t="s">
        <v>42</v>
      </c>
      <c r="D25" s="25" t="s">
        <v>43</v>
      </c>
      <c r="E25" s="25" t="s">
        <v>44</v>
      </c>
      <c r="F25" s="8"/>
      <c r="G25" s="9"/>
      <c r="H25" s="9"/>
      <c r="I25" s="9"/>
      <c r="J25" s="11">
        <v>43740</v>
      </c>
      <c r="K25" s="12">
        <f>IF(EDATE(J25,6)&gt;3,EDATE(J25,6),-3)</f>
        <v>43923</v>
      </c>
      <c r="L25" s="36" t="s">
        <v>45</v>
      </c>
      <c r="M25" s="53"/>
    </row>
    <row r="26" spans="1:13" ht="20.100000000000001" customHeight="1" x14ac:dyDescent="0.2">
      <c r="A26" s="45">
        <f>IF(AND(EOMONTH(1&amp;Календарь!$H$2,0)&gt;=H26,M26=""),MAX($A$1:A25)+1,"")</f>
        <v>3</v>
      </c>
      <c r="B26" s="5">
        <v>23</v>
      </c>
      <c r="C26" s="17" t="s">
        <v>42</v>
      </c>
      <c r="D26" s="25" t="s">
        <v>46</v>
      </c>
      <c r="E26" s="25" t="s">
        <v>24</v>
      </c>
      <c r="F26" s="8"/>
      <c r="G26" s="9"/>
      <c r="H26" s="9"/>
      <c r="I26" s="9"/>
      <c r="J26" s="11">
        <v>43740</v>
      </c>
      <c r="K26" s="12">
        <f>IF(EDATE(J26,6)&gt;3,EDATE(J26,6),-3)</f>
        <v>43923</v>
      </c>
      <c r="L26" s="50"/>
      <c r="M26" s="53"/>
    </row>
    <row r="27" spans="1:13" ht="20.100000000000001" customHeight="1" x14ac:dyDescent="0.2">
      <c r="A27" s="45">
        <f>IF(AND(EOMONTH(1&amp;Календарь!$H$2,0)&gt;=H27,M27=""),MAX($A$1:A26)+1,"")</f>
        <v>4</v>
      </c>
      <c r="B27" s="5">
        <v>24</v>
      </c>
      <c r="C27" s="17" t="s">
        <v>42</v>
      </c>
      <c r="D27" s="25" t="s">
        <v>47</v>
      </c>
      <c r="E27" s="25" t="s">
        <v>22</v>
      </c>
      <c r="F27" s="8"/>
      <c r="G27" s="9"/>
      <c r="H27" s="9"/>
      <c r="I27" s="9"/>
      <c r="J27" s="11">
        <v>43740</v>
      </c>
      <c r="K27" s="12">
        <f>IF(EDATE(J27,6)&gt;3,EDATE(J27,6),-3)</f>
        <v>43923</v>
      </c>
      <c r="L27" s="51"/>
      <c r="M27" s="53"/>
    </row>
    <row r="28" spans="1:13" ht="20.100000000000001" customHeight="1" x14ac:dyDescent="0.25">
      <c r="A28" s="45">
        <f>IF(AND(EOMONTH(1&amp;Календарь!$H$2,0)&gt;=H28,M28=""),MAX($A$1:A27)+1,"")</f>
        <v>5</v>
      </c>
      <c r="B28" s="5">
        <v>25</v>
      </c>
      <c r="C28" s="26" t="s">
        <v>48</v>
      </c>
      <c r="D28" s="5">
        <v>1</v>
      </c>
      <c r="E28" s="5"/>
      <c r="F28" s="27"/>
      <c r="G28" s="9">
        <v>43131</v>
      </c>
      <c r="H28" s="10">
        <f>IF(EDATE(G28,12)&gt;91,EDATE(G28,12),-50)</f>
        <v>43496</v>
      </c>
      <c r="I28" s="10">
        <f>IF(EDATE(G28,11)&gt;91,EDATE(G28,11),-50)</f>
        <v>43465</v>
      </c>
      <c r="J28" s="11"/>
      <c r="K28" s="12"/>
      <c r="L28" s="36" t="s">
        <v>49</v>
      </c>
      <c r="M28" s="53"/>
    </row>
    <row r="29" spans="1:13" ht="20.100000000000001" customHeight="1" x14ac:dyDescent="0.25">
      <c r="A29" s="45">
        <f>IF(AND(EOMONTH(1&amp;Календарь!$H$2,0)&gt;=H29,M29=""),MAX($A$1:A28)+1,"")</f>
        <v>6</v>
      </c>
      <c r="B29" s="5">
        <v>26</v>
      </c>
      <c r="C29" s="26" t="s">
        <v>48</v>
      </c>
      <c r="D29" s="5">
        <v>2</v>
      </c>
      <c r="E29" s="5"/>
      <c r="F29" s="27"/>
      <c r="G29" s="9">
        <v>43306</v>
      </c>
      <c r="H29" s="10">
        <f>IF(EDATE(G29,12)&gt;91,EDATE(G29,12),-50)</f>
        <v>43671</v>
      </c>
      <c r="I29" s="10">
        <f>IF(EDATE(G29,11)&gt;91,EDATE(G29,11),-50)</f>
        <v>43641</v>
      </c>
      <c r="J29" s="11"/>
      <c r="K29" s="12"/>
      <c r="L29" s="50"/>
      <c r="M29" s="53"/>
    </row>
    <row r="30" spans="1:13" ht="20.100000000000001" customHeight="1" x14ac:dyDescent="0.25">
      <c r="A30" s="45" t="str">
        <f>IF(AND(EOMONTH(1&amp;Календарь!$H$2,0)&gt;=H30,M30=""),MAX($A$1:A29)+1,"")</f>
        <v/>
      </c>
      <c r="B30" s="5">
        <v>27</v>
      </c>
      <c r="C30" s="26" t="s">
        <v>4</v>
      </c>
      <c r="D30" s="5">
        <v>1</v>
      </c>
      <c r="E30" s="5"/>
      <c r="F30" s="27">
        <v>50042393</v>
      </c>
      <c r="G30" s="9">
        <v>43697</v>
      </c>
      <c r="H30" s="10">
        <f>IF(EDATE(G30,6)&gt;91,EDATE(G30,6),-50)</f>
        <v>43881</v>
      </c>
      <c r="I30" s="10">
        <f>IF(EDATE(G30,5)&gt;91,EDATE(G30,5),-50)</f>
        <v>43850</v>
      </c>
      <c r="J30" s="11"/>
      <c r="K30" s="12"/>
      <c r="L30" s="50" t="s">
        <v>50</v>
      </c>
      <c r="M30" s="53"/>
    </row>
    <row r="31" spans="1:13" ht="20.100000000000001" customHeight="1" x14ac:dyDescent="0.25">
      <c r="A31" s="45" t="str">
        <f>IF(AND(EOMONTH(1&amp;Календарь!$H$2,0)&gt;=H31,M31=""),MAX($A$1:A30)+1,"")</f>
        <v/>
      </c>
      <c r="B31" s="5">
        <v>28</v>
      </c>
      <c r="C31" s="26" t="s">
        <v>4</v>
      </c>
      <c r="D31" s="5">
        <v>2</v>
      </c>
      <c r="E31" s="5"/>
      <c r="F31" s="27">
        <v>50042393</v>
      </c>
      <c r="G31" s="9">
        <v>43697</v>
      </c>
      <c r="H31" s="10">
        <f t="shared" ref="H31:H36" si="3">IF(EDATE(G31,6)&gt;91,EDATE(G31,6),-50)</f>
        <v>43881</v>
      </c>
      <c r="I31" s="10">
        <f t="shared" ref="I31:I36" si="4">IF(EDATE(G31,5)&gt;91,EDATE(G31,5),-50)</f>
        <v>43850</v>
      </c>
      <c r="J31" s="11"/>
      <c r="K31" s="12"/>
      <c r="L31" s="50"/>
      <c r="M31" s="53"/>
    </row>
    <row r="32" spans="1:13" ht="20.100000000000001" customHeight="1" x14ac:dyDescent="0.25">
      <c r="A32" s="45" t="str">
        <f>IF(AND(EOMONTH(1&amp;Календарь!$H$2,0)&gt;=H32,M32=""),MAX($A$1:A31)+1,"")</f>
        <v/>
      </c>
      <c r="B32" s="5">
        <v>29</v>
      </c>
      <c r="C32" s="26" t="s">
        <v>4</v>
      </c>
      <c r="D32" s="5">
        <v>3</v>
      </c>
      <c r="E32" s="5"/>
      <c r="F32" s="27">
        <v>50042393</v>
      </c>
      <c r="G32" s="9">
        <v>43697</v>
      </c>
      <c r="H32" s="10">
        <f t="shared" si="3"/>
        <v>43881</v>
      </c>
      <c r="I32" s="10">
        <f t="shared" si="4"/>
        <v>43850</v>
      </c>
      <c r="J32" s="11"/>
      <c r="K32" s="12"/>
      <c r="L32" s="50"/>
      <c r="M32" s="53"/>
    </row>
    <row r="33" spans="1:13" ht="20.100000000000001" customHeight="1" x14ac:dyDescent="0.25">
      <c r="A33" s="45" t="str">
        <f>IF(AND(EOMONTH(1&amp;Календарь!$H$2,0)&gt;=H33,M33=""),MAX($A$1:A32)+1,"")</f>
        <v/>
      </c>
      <c r="B33" s="5">
        <v>30</v>
      </c>
      <c r="C33" s="26" t="s">
        <v>4</v>
      </c>
      <c r="D33" s="5">
        <v>4</v>
      </c>
      <c r="E33" s="5"/>
      <c r="F33" s="27">
        <v>50042393</v>
      </c>
      <c r="G33" s="9">
        <v>43697</v>
      </c>
      <c r="H33" s="10">
        <f t="shared" si="3"/>
        <v>43881</v>
      </c>
      <c r="I33" s="10">
        <f t="shared" si="4"/>
        <v>43850</v>
      </c>
      <c r="J33" s="11"/>
      <c r="K33" s="12"/>
      <c r="L33" s="50"/>
      <c r="M33" s="53"/>
    </row>
    <row r="34" spans="1:13" ht="20.100000000000001" customHeight="1" x14ac:dyDescent="0.25">
      <c r="A34" s="45" t="str">
        <f>IF(AND(EOMONTH(1&amp;Календарь!$H$2,0)&gt;=H34,M34=""),MAX($A$1:A33)+1,"")</f>
        <v/>
      </c>
      <c r="B34" s="5">
        <v>31</v>
      </c>
      <c r="C34" s="26" t="s">
        <v>1</v>
      </c>
      <c r="D34" s="5">
        <v>5</v>
      </c>
      <c r="E34" s="5"/>
      <c r="F34" s="27" t="s">
        <v>2</v>
      </c>
      <c r="G34" s="9">
        <v>43697</v>
      </c>
      <c r="H34" s="10">
        <f t="shared" si="3"/>
        <v>43881</v>
      </c>
      <c r="I34" s="10">
        <f t="shared" si="4"/>
        <v>43850</v>
      </c>
      <c r="J34" s="11"/>
      <c r="K34" s="12"/>
      <c r="L34" s="50"/>
      <c r="M34" s="53"/>
    </row>
    <row r="35" spans="1:13" ht="20.100000000000001" customHeight="1" x14ac:dyDescent="0.25">
      <c r="A35" s="45" t="str">
        <f>IF(AND(EOMONTH(1&amp;Календарь!$H$2,0)&gt;=H35,M35=""),MAX($A$1:A34)+1,"")</f>
        <v/>
      </c>
      <c r="B35" s="5">
        <v>32</v>
      </c>
      <c r="C35" s="26" t="s">
        <v>1</v>
      </c>
      <c r="D35" s="5">
        <v>6</v>
      </c>
      <c r="E35" s="5"/>
      <c r="F35" s="27" t="s">
        <v>2</v>
      </c>
      <c r="G35" s="9">
        <v>43697</v>
      </c>
      <c r="H35" s="10">
        <f t="shared" si="3"/>
        <v>43881</v>
      </c>
      <c r="I35" s="10">
        <f t="shared" si="4"/>
        <v>43850</v>
      </c>
      <c r="J35" s="11"/>
      <c r="K35" s="12"/>
      <c r="L35" s="50"/>
      <c r="M35" s="53"/>
    </row>
    <row r="36" spans="1:13" ht="20.100000000000001" customHeight="1" x14ac:dyDescent="0.25">
      <c r="A36" s="45" t="str">
        <f>IF(AND(EOMONTH(1&amp;Календарь!$H$2,0)&gt;=H36,M36=""),MAX($A$1:A35)+1,"")</f>
        <v/>
      </c>
      <c r="B36" s="5">
        <v>33</v>
      </c>
      <c r="C36" s="26" t="s">
        <v>7</v>
      </c>
      <c r="D36" s="5">
        <v>7</v>
      </c>
      <c r="E36" s="5"/>
      <c r="F36" s="27" t="s">
        <v>8</v>
      </c>
      <c r="G36" s="9">
        <v>43697</v>
      </c>
      <c r="H36" s="10">
        <f t="shared" si="3"/>
        <v>43881</v>
      </c>
      <c r="I36" s="10">
        <f t="shared" si="4"/>
        <v>43850</v>
      </c>
      <c r="J36" s="11"/>
      <c r="K36" s="12"/>
      <c r="L36" s="51"/>
      <c r="M36" s="53"/>
    </row>
    <row r="37" spans="1:13" ht="20.100000000000001" customHeight="1" x14ac:dyDescent="0.25">
      <c r="A37" s="45" t="str">
        <f>IF(AND(EOMONTH(1&amp;Календарь!$H$2,0)&gt;=H37,M37=""),MAX($A$1:A36)+1,"")</f>
        <v/>
      </c>
      <c r="B37" s="5">
        <v>34</v>
      </c>
      <c r="C37" s="22" t="s">
        <v>51</v>
      </c>
      <c r="D37" s="5"/>
      <c r="E37" s="5"/>
      <c r="F37" s="24" t="s">
        <v>52</v>
      </c>
      <c r="G37" s="9">
        <v>43697</v>
      </c>
      <c r="H37" s="10">
        <f>IF(EDATE(G37,6)&gt;91,EDATE(G37,6),-50)</f>
        <v>43881</v>
      </c>
      <c r="I37" s="10">
        <f>IF(EDATE(G37,5)&gt;91,EDATE(G37,5),-50)</f>
        <v>43850</v>
      </c>
      <c r="J37" s="11"/>
      <c r="K37" s="12"/>
      <c r="L37" s="36" t="s">
        <v>50</v>
      </c>
      <c r="M37" s="53"/>
    </row>
    <row r="38" spans="1:13" ht="20.100000000000001" customHeight="1" x14ac:dyDescent="0.25">
      <c r="A38" s="45" t="str">
        <f>IF(AND(EOMONTH(1&amp;Календарь!$H$2,0)&gt;=H38,M38=""),MAX($A$1:A37)+1,"")</f>
        <v/>
      </c>
      <c r="B38" s="5">
        <v>35</v>
      </c>
      <c r="C38" s="28" t="s">
        <v>53</v>
      </c>
      <c r="D38" s="5"/>
      <c r="E38" s="5"/>
      <c r="F38" s="16" t="s">
        <v>54</v>
      </c>
      <c r="G38" s="9">
        <v>43697</v>
      </c>
      <c r="H38" s="10">
        <f>IF(EDATE(G38,6)&gt;91,EDATE(G38,6),-50)</f>
        <v>43881</v>
      </c>
      <c r="I38" s="10">
        <f>IF(EDATE(G38,5)&gt;91,EDATE(G38,5),-50)</f>
        <v>43850</v>
      </c>
      <c r="J38" s="11"/>
      <c r="K38" s="12"/>
      <c r="L38" s="51"/>
      <c r="M38" s="53"/>
    </row>
  </sheetData>
  <mergeCells count="10">
    <mergeCell ref="L25:L27"/>
    <mergeCell ref="L28:L29"/>
    <mergeCell ref="L30:L36"/>
    <mergeCell ref="L37:L38"/>
    <mergeCell ref="B1:J1"/>
    <mergeCell ref="B2:J2"/>
    <mergeCell ref="L4:L6"/>
    <mergeCell ref="L7:L9"/>
    <mergeCell ref="L10:L15"/>
    <mergeCell ref="L16:L24"/>
  </mergeCells>
  <conditionalFormatting sqref="H18:I18 H10:I11 K28:K37 K15 H15:I16 H4:I5 K5:K9">
    <cfRule type="cellIs" dxfId="27" priority="22" stopIfTrue="1" operator="lessThan">
      <formula>$K$2</formula>
    </cfRule>
  </conditionalFormatting>
  <conditionalFormatting sqref="H8:H9">
    <cfRule type="cellIs" dxfId="26" priority="21" stopIfTrue="1" operator="lessThan">
      <formula>$K$2</formula>
    </cfRule>
  </conditionalFormatting>
  <conditionalFormatting sqref="H7">
    <cfRule type="cellIs" dxfId="25" priority="20" stopIfTrue="1" operator="lessThan">
      <formula>$K$2</formula>
    </cfRule>
  </conditionalFormatting>
  <conditionalFormatting sqref="H3:I3">
    <cfRule type="cellIs" dxfId="24" priority="23" stopIfTrue="1" operator="lessThan">
      <formula>#REF!</formula>
    </cfRule>
  </conditionalFormatting>
  <conditionalFormatting sqref="K2:K3 L3:M3">
    <cfRule type="cellIs" dxfId="23" priority="24" stopIfTrue="1" operator="lessThan">
      <formula>#REF!</formula>
    </cfRule>
  </conditionalFormatting>
  <conditionalFormatting sqref="H28:I29">
    <cfRule type="cellIs" dxfId="22" priority="19" stopIfTrue="1" operator="lessThan">
      <formula>$K$2</formula>
    </cfRule>
  </conditionalFormatting>
  <conditionalFormatting sqref="H37">
    <cfRule type="cellIs" dxfId="21" priority="18" stopIfTrue="1" operator="lessThan">
      <formula>$K$2</formula>
    </cfRule>
  </conditionalFormatting>
  <conditionalFormatting sqref="K25:K27">
    <cfRule type="cellIs" dxfId="20" priority="17" stopIfTrue="1" operator="lessThan">
      <formula>$K$2</formula>
    </cfRule>
  </conditionalFormatting>
  <conditionalFormatting sqref="H19:I24">
    <cfRule type="cellIs" dxfId="19" priority="16" stopIfTrue="1" operator="lessThan">
      <formula>$K$2</formula>
    </cfRule>
  </conditionalFormatting>
  <conditionalFormatting sqref="K19">
    <cfRule type="cellIs" dxfId="18" priority="13" stopIfTrue="1" operator="lessThan">
      <formula>$K$2</formula>
    </cfRule>
  </conditionalFormatting>
  <conditionalFormatting sqref="K16:K18">
    <cfRule type="cellIs" dxfId="17" priority="14" stopIfTrue="1" operator="lessThan">
      <formula>$K$2</formula>
    </cfRule>
  </conditionalFormatting>
  <conditionalFormatting sqref="H17:I17">
    <cfRule type="cellIs" dxfId="16" priority="15" stopIfTrue="1" operator="lessThan">
      <formula>$K$2</formula>
    </cfRule>
  </conditionalFormatting>
  <conditionalFormatting sqref="K20:K24">
    <cfRule type="cellIs" dxfId="15" priority="12" stopIfTrue="1" operator="lessThan">
      <formula>$K$2</formula>
    </cfRule>
  </conditionalFormatting>
  <conditionalFormatting sqref="K38">
    <cfRule type="cellIs" dxfId="14" priority="11" stopIfTrue="1" operator="lessThan">
      <formula>$K$2</formula>
    </cfRule>
  </conditionalFormatting>
  <conditionalFormatting sqref="H38">
    <cfRule type="cellIs" dxfId="13" priority="10" stopIfTrue="1" operator="lessThan">
      <formula>$K$2</formula>
    </cfRule>
  </conditionalFormatting>
  <conditionalFormatting sqref="I31:I36">
    <cfRule type="cellIs" dxfId="12" priority="5" stopIfTrue="1" operator="lessThan">
      <formula>$K$2</formula>
    </cfRule>
  </conditionalFormatting>
  <conditionalFormatting sqref="I37:I38">
    <cfRule type="cellIs" dxfId="11" priority="9" stopIfTrue="1" operator="lessThan">
      <formula>$K$2</formula>
    </cfRule>
  </conditionalFormatting>
  <conditionalFormatting sqref="H30">
    <cfRule type="cellIs" dxfId="10" priority="8" stopIfTrue="1" operator="lessThan">
      <formula>$K$2</formula>
    </cfRule>
  </conditionalFormatting>
  <conditionalFormatting sqref="I30">
    <cfRule type="cellIs" dxfId="9" priority="7" stopIfTrue="1" operator="lessThan">
      <formula>$K$2</formula>
    </cfRule>
  </conditionalFormatting>
  <conditionalFormatting sqref="H31:H36">
    <cfRule type="cellIs" dxfId="8" priority="6" stopIfTrue="1" operator="lessThan">
      <formula>$K$2</formula>
    </cfRule>
  </conditionalFormatting>
  <conditionalFormatting sqref="K4">
    <cfRule type="cellIs" dxfId="7" priority="4" stopIfTrue="1" operator="lessThan">
      <formula>$K$2</formula>
    </cfRule>
  </conditionalFormatting>
  <conditionalFormatting sqref="H6:I6">
    <cfRule type="cellIs" dxfId="6" priority="3" stopIfTrue="1" operator="lessThan">
      <formula>$K$2</formula>
    </cfRule>
  </conditionalFormatting>
  <conditionalFormatting sqref="H12:I14">
    <cfRule type="cellIs" dxfId="5" priority="2" stopIfTrue="1" operator="lessThan">
      <formula>$K$2</formula>
    </cfRule>
  </conditionalFormatting>
  <conditionalFormatting sqref="I7:I9">
    <cfRule type="cellIs" dxfId="4" priority="1" stopIfTrue="1" operator="lessThan">
      <formula>$K$2</formula>
    </cfRule>
  </conditionalFormatting>
  <pageMargins left="0.75" right="0.75" top="1" bottom="1" header="0.5" footer="0.5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2"/>
  <sheetViews>
    <sheetView showZeros="0" tabSelected="1" workbookViewId="0">
      <selection activeCell="H2" sqref="H2:J2"/>
    </sheetView>
  </sheetViews>
  <sheetFormatPr defaultRowHeight="12.75" x14ac:dyDescent="0.2"/>
  <cols>
    <col min="2" max="2" width="31.7109375" bestFit="1" customWidth="1"/>
    <col min="4" max="4" width="17.85546875" bestFit="1" customWidth="1"/>
    <col min="5" max="5" width="11.85546875" customWidth="1"/>
    <col min="6" max="6" width="13.28515625" style="44" customWidth="1"/>
    <col min="7" max="7" width="14.7109375" style="44" customWidth="1"/>
    <col min="8" max="8" width="13.42578125" style="44" customWidth="1"/>
    <col min="9" max="9" width="12.42578125" style="44" customWidth="1"/>
    <col min="10" max="10" width="18.28515625" style="44" customWidth="1"/>
  </cols>
  <sheetData>
    <row r="1" spans="1:11" ht="18.75" x14ac:dyDescent="0.2">
      <c r="A1" s="34" t="s">
        <v>55</v>
      </c>
      <c r="B1" s="34"/>
      <c r="C1" s="34"/>
      <c r="D1" s="34"/>
      <c r="E1" s="34"/>
      <c r="F1" s="34"/>
      <c r="G1" s="34"/>
      <c r="H1" s="34"/>
      <c r="I1" s="46"/>
      <c r="J1" s="46"/>
      <c r="K1" s="29"/>
    </row>
    <row r="2" spans="1:11" ht="18.75" x14ac:dyDescent="0.2">
      <c r="A2" s="35" t="s">
        <v>56</v>
      </c>
      <c r="B2" s="35"/>
      <c r="C2" s="35"/>
      <c r="D2" s="35"/>
      <c r="E2" s="35"/>
      <c r="F2" s="35"/>
      <c r="G2" s="35"/>
      <c r="H2" s="47" t="s">
        <v>57</v>
      </c>
      <c r="I2" s="47"/>
      <c r="J2" s="47"/>
      <c r="K2" s="29"/>
    </row>
    <row r="3" spans="1:11" ht="63" x14ac:dyDescent="0.2">
      <c r="A3" s="30" t="s">
        <v>11</v>
      </c>
      <c r="B3" s="30" t="s">
        <v>12</v>
      </c>
      <c r="C3" s="30" t="s">
        <v>13</v>
      </c>
      <c r="D3" s="30" t="s">
        <v>14</v>
      </c>
      <c r="E3" s="30" t="s">
        <v>15</v>
      </c>
      <c r="F3" s="48" t="s">
        <v>16</v>
      </c>
      <c r="G3" s="48" t="s">
        <v>17</v>
      </c>
      <c r="H3" s="31" t="s">
        <v>18</v>
      </c>
      <c r="I3" s="31" t="s">
        <v>19</v>
      </c>
      <c r="J3" s="31" t="s">
        <v>20</v>
      </c>
      <c r="K3" s="29"/>
    </row>
    <row r="4" spans="1:11" ht="20.100000000000001" customHeight="1" x14ac:dyDescent="0.2">
      <c r="A4" s="5">
        <v>12</v>
      </c>
      <c r="B4" s="17" t="s">
        <v>6</v>
      </c>
      <c r="C4" s="7">
        <v>7</v>
      </c>
      <c r="D4" s="7" t="s">
        <v>22</v>
      </c>
      <c r="E4" s="14">
        <v>50120421</v>
      </c>
      <c r="F4" s="20">
        <v>43495</v>
      </c>
      <c r="G4" s="20">
        <f>IF(EDATE(F4,12)&gt;91,EDATE(F4,12),-50)</f>
        <v>43860</v>
      </c>
      <c r="H4" s="31">
        <f>IF(EDATE(F4,10)&gt;91,EDATE(F4,10),-50)</f>
        <v>43799</v>
      </c>
      <c r="I4" s="32">
        <v>43740</v>
      </c>
      <c r="J4" s="31">
        <f>IF(EDATE(I4,3)&gt;3,EDATE(I4,3),-3)</f>
        <v>43832</v>
      </c>
      <c r="K4" s="29"/>
    </row>
    <row r="5" spans="1:11" x14ac:dyDescent="0.2">
      <c r="A5" s="55">
        <f>IFERROR(VLOOKUP(ROW()-4,Таблица!$A:$L,COLUMN()+1,0),"")</f>
        <v>12</v>
      </c>
      <c r="B5" s="55" t="str">
        <f>IFERROR(VLOOKUP(ROW()-4,Таблица!$A:$L,COLUMN()+1,0),"")</f>
        <v>Индикатор напряж.ПИН90-2М</v>
      </c>
      <c r="C5" s="55">
        <f>IFERROR(VLOOKUP(ROW()-4,Таблица!$A:$L,COLUMN()+1,0),"")</f>
        <v>7</v>
      </c>
      <c r="D5" s="55" t="str">
        <f>IFERROR(VLOOKUP(ROW()-4,Таблица!$A:$L,COLUMN()+1,0),"")</f>
        <v>Выпрямительная</v>
      </c>
      <c r="E5" s="55">
        <f>IFERROR(VLOOKUP(ROW()-4,Таблица!$A:$L,COLUMN()+1,0),"")</f>
        <v>50120421</v>
      </c>
      <c r="F5" s="56">
        <f>IFERROR(VLOOKUP(ROW()-4,Таблица!$A:$L,COLUMN()+1,0),"")</f>
        <v>43495</v>
      </c>
      <c r="G5" s="56">
        <f>IFERROR(VLOOKUP(ROW()-4,Таблица!$A:$L,COLUMN()+1,0),"")</f>
        <v>43860</v>
      </c>
      <c r="H5" s="56">
        <f>IFERROR(VLOOKUP(ROW()-4,Таблица!$A:$L,COLUMN()+1,0),"")</f>
        <v>43799</v>
      </c>
      <c r="I5" s="56">
        <f>IFERROR(VLOOKUP(ROW()-4,Таблица!$A:$L,COLUMN()+1,0),"")</f>
        <v>43740</v>
      </c>
      <c r="J5" s="56">
        <f>IFERROR(VLOOKUP(ROW()-4,Таблица!$A:$L,COLUMN()+1,0),"")</f>
        <v>43832</v>
      </c>
      <c r="K5" s="29"/>
    </row>
    <row r="6" spans="1:11" x14ac:dyDescent="0.2">
      <c r="A6" s="55">
        <f>IFERROR(VLOOKUP(ROW()-4,Таблица!$A:$L,COLUMN()+1,0),"")</f>
        <v>22</v>
      </c>
      <c r="B6" s="55" t="str">
        <f>IFERROR(VLOOKUP(ROW()-4,Таблица!$A:$L,COLUMN()+1,0),"")</f>
        <v xml:space="preserve">Ковер диэлектрический  </v>
      </c>
      <c r="C6" s="55" t="str">
        <f>IFERROR(VLOOKUP(ROW()-4,Таблица!$A:$L,COLUMN()+1,0),"")</f>
        <v>1-7</v>
      </c>
      <c r="D6" s="55" t="str">
        <f>IFERROR(VLOOKUP(ROW()-4,Таблица!$A:$L,COLUMN()+1,0),"")</f>
        <v>ЛАЗ</v>
      </c>
      <c r="E6" s="55">
        <f>IFERROR(VLOOKUP(ROW()-4,Таблица!$A:$L,COLUMN()+1,0),"")</f>
        <v>0</v>
      </c>
      <c r="F6" s="56">
        <f>IFERROR(VLOOKUP(ROW()-4,Таблица!$A:$L,COLUMN()+1,0),"")</f>
        <v>0</v>
      </c>
      <c r="G6" s="56">
        <f>IFERROR(VLOOKUP(ROW()-4,Таблица!$A:$L,COLUMN()+1,0),"")</f>
        <v>0</v>
      </c>
      <c r="H6" s="56">
        <f>IFERROR(VLOOKUP(ROW()-4,Таблица!$A:$L,COLUMN()+1,0),"")</f>
        <v>0</v>
      </c>
      <c r="I6" s="56">
        <f>IFERROR(VLOOKUP(ROW()-4,Таблица!$A:$L,COLUMN()+1,0),"")</f>
        <v>43740</v>
      </c>
      <c r="J6" s="56">
        <f>IFERROR(VLOOKUP(ROW()-4,Таблица!$A:$L,COLUMN()+1,0),"")</f>
        <v>43923</v>
      </c>
      <c r="K6" s="29"/>
    </row>
    <row r="7" spans="1:11" x14ac:dyDescent="0.2">
      <c r="A7" s="55">
        <f>IFERROR(VLOOKUP(ROW()-4,Таблица!$A:$L,COLUMN()+1,0),"")</f>
        <v>23</v>
      </c>
      <c r="B7" s="55" t="str">
        <f>IFERROR(VLOOKUP(ROW()-4,Таблица!$A:$L,COLUMN()+1,0),"")</f>
        <v xml:space="preserve">Ковер диэлектрический  </v>
      </c>
      <c r="C7" s="55" t="str">
        <f>IFERROR(VLOOKUP(ROW()-4,Таблица!$A:$L,COLUMN()+1,0),"")</f>
        <v>8-9</v>
      </c>
      <c r="D7" s="55" t="str">
        <f>IFERROR(VLOOKUP(ROW()-4,Таблица!$A:$L,COLUMN()+1,0),"")</f>
        <v>АТС</v>
      </c>
      <c r="E7" s="55">
        <f>IFERROR(VLOOKUP(ROW()-4,Таблица!$A:$L,COLUMN()+1,0),"")</f>
        <v>0</v>
      </c>
      <c r="F7" s="56">
        <f>IFERROR(VLOOKUP(ROW()-4,Таблица!$A:$L,COLUMN()+1,0),"")</f>
        <v>0</v>
      </c>
      <c r="G7" s="56">
        <f>IFERROR(VLOOKUP(ROW()-4,Таблица!$A:$L,COLUMN()+1,0),"")</f>
        <v>0</v>
      </c>
      <c r="H7" s="56">
        <f>IFERROR(VLOOKUP(ROW()-4,Таблица!$A:$L,COLUMN()+1,0),"")</f>
        <v>0</v>
      </c>
      <c r="I7" s="56">
        <f>IFERROR(VLOOKUP(ROW()-4,Таблица!$A:$L,COLUMN()+1,0),"")</f>
        <v>43740</v>
      </c>
      <c r="J7" s="56">
        <f>IFERROR(VLOOKUP(ROW()-4,Таблица!$A:$L,COLUMN()+1,0),"")</f>
        <v>43923</v>
      </c>
      <c r="K7" s="29"/>
    </row>
    <row r="8" spans="1:11" x14ac:dyDescent="0.2">
      <c r="A8" s="55">
        <f>IFERROR(VLOOKUP(ROW()-4,Таблица!$A:$L,COLUMN()+1,0),"")</f>
        <v>24</v>
      </c>
      <c r="B8" s="55" t="str">
        <f>IFERROR(VLOOKUP(ROW()-4,Таблица!$A:$L,COLUMN()+1,0),"")</f>
        <v xml:space="preserve">Ковер диэлектрический  </v>
      </c>
      <c r="C8" s="55" t="str">
        <f>IFERROR(VLOOKUP(ROW()-4,Таблица!$A:$L,COLUMN()+1,0),"")</f>
        <v>10-14</v>
      </c>
      <c r="D8" s="55" t="str">
        <f>IFERROR(VLOOKUP(ROW()-4,Таблица!$A:$L,COLUMN()+1,0),"")</f>
        <v>Выпрямительная</v>
      </c>
      <c r="E8" s="55">
        <f>IFERROR(VLOOKUP(ROW()-4,Таблица!$A:$L,COLUMN()+1,0),"")</f>
        <v>0</v>
      </c>
      <c r="F8" s="56">
        <f>IFERROR(VLOOKUP(ROW()-4,Таблица!$A:$L,COLUMN()+1,0),"")</f>
        <v>0</v>
      </c>
      <c r="G8" s="56">
        <f>IFERROR(VLOOKUP(ROW()-4,Таблица!$A:$L,COLUMN()+1,0),"")</f>
        <v>0</v>
      </c>
      <c r="H8" s="56">
        <f>IFERROR(VLOOKUP(ROW()-4,Таблица!$A:$L,COLUMN()+1,0),"")</f>
        <v>0</v>
      </c>
      <c r="I8" s="56">
        <f>IFERROR(VLOOKUP(ROW()-4,Таблица!$A:$L,COLUMN()+1,0),"")</f>
        <v>43740</v>
      </c>
      <c r="J8" s="56">
        <f>IFERROR(VLOOKUP(ROW()-4,Таблица!$A:$L,COLUMN()+1,0),"")</f>
        <v>43923</v>
      </c>
      <c r="K8" s="29"/>
    </row>
    <row r="9" spans="1:11" x14ac:dyDescent="0.2">
      <c r="A9" s="55">
        <f>IFERROR(VLOOKUP(ROW()-4,Таблица!$A:$L,COLUMN()+1,0),"")</f>
        <v>25</v>
      </c>
      <c r="B9" s="55" t="str">
        <f>IFERROR(VLOOKUP(ROW()-4,Таблица!$A:$L,COLUMN()+1,0),"")</f>
        <v>Лестница-стремянка</v>
      </c>
      <c r="C9" s="55">
        <f>IFERROR(VLOOKUP(ROW()-4,Таблица!$A:$L,COLUMN()+1,0),"")</f>
        <v>1</v>
      </c>
      <c r="D9" s="55">
        <f>IFERROR(VLOOKUP(ROW()-4,Таблица!$A:$L,COLUMN()+1,0),"")</f>
        <v>0</v>
      </c>
      <c r="E9" s="55">
        <f>IFERROR(VLOOKUP(ROW()-4,Таблица!$A:$L,COLUMN()+1,0),"")</f>
        <v>0</v>
      </c>
      <c r="F9" s="56">
        <f>IFERROR(VLOOKUP(ROW()-4,Таблица!$A:$L,COLUMN()+1,0),"")</f>
        <v>43131</v>
      </c>
      <c r="G9" s="56">
        <f>IFERROR(VLOOKUP(ROW()-4,Таблица!$A:$L,COLUMN()+1,0),"")</f>
        <v>43496</v>
      </c>
      <c r="H9" s="56">
        <f>IFERROR(VLOOKUP(ROW()-4,Таблица!$A:$L,COLUMN()+1,0),"")</f>
        <v>43465</v>
      </c>
      <c r="I9" s="56">
        <f>IFERROR(VLOOKUP(ROW()-4,Таблица!$A:$L,COLUMN()+1,0),"")</f>
        <v>0</v>
      </c>
      <c r="J9" s="56">
        <f>IFERROR(VLOOKUP(ROW()-4,Таблица!$A:$L,COLUMN()+1,0),"")</f>
        <v>0</v>
      </c>
      <c r="K9" s="29"/>
    </row>
    <row r="10" spans="1:11" x14ac:dyDescent="0.2">
      <c r="A10" s="55">
        <f>IFERROR(VLOOKUP(ROW()-4,Таблица!$A:$L,COLUMN()+1,0),"")</f>
        <v>26</v>
      </c>
      <c r="B10" s="55" t="str">
        <f>IFERROR(VLOOKUP(ROW()-4,Таблица!$A:$L,COLUMN()+1,0),"")</f>
        <v>Лестница-стремянка</v>
      </c>
      <c r="C10" s="55">
        <f>IFERROR(VLOOKUP(ROW()-4,Таблица!$A:$L,COLUMN()+1,0),"")</f>
        <v>2</v>
      </c>
      <c r="D10" s="55">
        <f>IFERROR(VLOOKUP(ROW()-4,Таблица!$A:$L,COLUMN()+1,0),"")</f>
        <v>0</v>
      </c>
      <c r="E10" s="55">
        <f>IFERROR(VLOOKUP(ROW()-4,Таблица!$A:$L,COLUMN()+1,0),"")</f>
        <v>0</v>
      </c>
      <c r="F10" s="56">
        <f>IFERROR(VLOOKUP(ROW()-4,Таблица!$A:$L,COLUMN()+1,0),"")</f>
        <v>43306</v>
      </c>
      <c r="G10" s="56">
        <f>IFERROR(VLOOKUP(ROW()-4,Таблица!$A:$L,COLUMN()+1,0),"")</f>
        <v>43671</v>
      </c>
      <c r="H10" s="56">
        <f>IFERROR(VLOOKUP(ROW()-4,Таблица!$A:$L,COLUMN()+1,0),"")</f>
        <v>43641</v>
      </c>
      <c r="I10" s="56">
        <f>IFERROR(VLOOKUP(ROW()-4,Таблица!$A:$L,COLUMN()+1,0),"")</f>
        <v>0</v>
      </c>
      <c r="J10" s="56">
        <f>IFERROR(VLOOKUP(ROW()-4,Таблица!$A:$L,COLUMN()+1,0),"")</f>
        <v>0</v>
      </c>
      <c r="K10" s="29"/>
    </row>
    <row r="11" spans="1:11" x14ac:dyDescent="0.2">
      <c r="A11" s="55" t="str">
        <f>IFERROR(VLOOKUP(ROW()-4,Таблица!$A:$L,COLUMN()+1,0),"")</f>
        <v/>
      </c>
      <c r="B11" s="55" t="str">
        <f>IFERROR(VLOOKUP(ROW()-4,Таблица!$A:$L,COLUMN()+1,0),"")</f>
        <v/>
      </c>
      <c r="C11" s="55" t="str">
        <f>IFERROR(VLOOKUP(ROW()-4,Таблица!$A:$L,COLUMN()+1,0),"")</f>
        <v/>
      </c>
      <c r="D11" s="55" t="str">
        <f>IFERROR(VLOOKUP(ROW()-4,Таблица!$A:$L,COLUMN()+1,0),"")</f>
        <v/>
      </c>
      <c r="E11" s="55" t="str">
        <f>IFERROR(VLOOKUP(ROW()-4,Таблица!$A:$L,COLUMN()+1,0),"")</f>
        <v/>
      </c>
      <c r="F11" s="56" t="str">
        <f>IFERROR(VLOOKUP(ROW()-4,Таблица!$A:$L,COLUMN()+1,0),"")</f>
        <v/>
      </c>
      <c r="G11" s="56" t="str">
        <f>IFERROR(VLOOKUP(ROW()-4,Таблица!$A:$L,COLUMN()+1,0),"")</f>
        <v/>
      </c>
      <c r="H11" s="56" t="str">
        <f>IFERROR(VLOOKUP(ROW()-4,Таблица!$A:$L,COLUMN()+1,0),"")</f>
        <v/>
      </c>
      <c r="I11" s="56" t="str">
        <f>IFERROR(VLOOKUP(ROW()-4,Таблица!$A:$L,COLUMN()+1,0),"")</f>
        <v/>
      </c>
      <c r="J11" s="56" t="str">
        <f>IFERROR(VLOOKUP(ROW()-4,Таблица!$A:$L,COLUMN()+1,0),"")</f>
        <v/>
      </c>
      <c r="K11" s="29"/>
    </row>
    <row r="12" spans="1:11" x14ac:dyDescent="0.2">
      <c r="A12" s="55" t="str">
        <f>IFERROR(VLOOKUP(ROW()-4,Таблица!$A:$L,COLUMN()+1,0),"")</f>
        <v/>
      </c>
      <c r="B12" s="55" t="str">
        <f>IFERROR(VLOOKUP(ROW()-4,Таблица!$A:$L,COLUMN()+1,0),"")</f>
        <v/>
      </c>
      <c r="C12" s="55" t="str">
        <f>IFERROR(VLOOKUP(ROW()-4,Таблица!$A:$L,COLUMN()+1,0),"")</f>
        <v/>
      </c>
      <c r="D12" s="55" t="str">
        <f>IFERROR(VLOOKUP(ROW()-4,Таблица!$A:$L,COLUMN()+1,0),"")</f>
        <v/>
      </c>
      <c r="E12" s="55" t="str">
        <f>IFERROR(VLOOKUP(ROW()-4,Таблица!$A:$L,COLUMN()+1,0),"")</f>
        <v/>
      </c>
      <c r="F12" s="56" t="str">
        <f>IFERROR(VLOOKUP(ROW()-4,Таблица!$A:$L,COLUMN()+1,0),"")</f>
        <v/>
      </c>
      <c r="G12" s="56" t="str">
        <f>IFERROR(VLOOKUP(ROW()-4,Таблица!$A:$L,COLUMN()+1,0),"")</f>
        <v/>
      </c>
      <c r="H12" s="56" t="str">
        <f>IFERROR(VLOOKUP(ROW()-4,Таблица!$A:$L,COLUMN()+1,0),"")</f>
        <v/>
      </c>
      <c r="I12" s="56" t="str">
        <f>IFERROR(VLOOKUP(ROW()-4,Таблица!$A:$L,COLUMN()+1,0),"")</f>
        <v/>
      </c>
      <c r="J12" s="56" t="str">
        <f>IFERROR(VLOOKUP(ROW()-4,Таблица!$A:$L,COLUMN()+1,0),"")</f>
        <v/>
      </c>
      <c r="K12" s="29"/>
    </row>
    <row r="13" spans="1:11" x14ac:dyDescent="0.2">
      <c r="A13" s="55" t="str">
        <f>IFERROR(VLOOKUP(ROW()-4,Таблица!$A:$L,COLUMN()+1,0),"")</f>
        <v/>
      </c>
      <c r="B13" s="55" t="str">
        <f>IFERROR(VLOOKUP(ROW()-4,Таблица!$A:$L,COLUMN()+1,0),"")</f>
        <v/>
      </c>
      <c r="C13" s="55" t="str">
        <f>IFERROR(VLOOKUP(ROW()-4,Таблица!$A:$L,COLUMN()+1,0),"")</f>
        <v/>
      </c>
      <c r="D13" s="55" t="str">
        <f>IFERROR(VLOOKUP(ROW()-4,Таблица!$A:$L,COLUMN()+1,0),"")</f>
        <v/>
      </c>
      <c r="E13" s="55" t="str">
        <f>IFERROR(VLOOKUP(ROW()-4,Таблица!$A:$L,COLUMN()+1,0),"")</f>
        <v/>
      </c>
      <c r="F13" s="56" t="str">
        <f>IFERROR(VLOOKUP(ROW()-4,Таблица!$A:$L,COLUMN()+1,0),"")</f>
        <v/>
      </c>
      <c r="G13" s="56" t="str">
        <f>IFERROR(VLOOKUP(ROW()-4,Таблица!$A:$L,COLUMN()+1,0),"")</f>
        <v/>
      </c>
      <c r="H13" s="56" t="str">
        <f>IFERROR(VLOOKUP(ROW()-4,Таблица!$A:$L,COLUMN()+1,0),"")</f>
        <v/>
      </c>
      <c r="I13" s="56" t="str">
        <f>IFERROR(VLOOKUP(ROW()-4,Таблица!$A:$L,COLUMN()+1,0),"")</f>
        <v/>
      </c>
      <c r="J13" s="56" t="str">
        <f>IFERROR(VLOOKUP(ROW()-4,Таблица!$A:$L,COLUMN()+1,0),"")</f>
        <v/>
      </c>
      <c r="K13" s="29"/>
    </row>
    <row r="14" spans="1:11" x14ac:dyDescent="0.2">
      <c r="A14" s="55" t="str">
        <f>IFERROR(VLOOKUP(ROW()-4,Таблица!$A:$L,COLUMN()+1,0),"")</f>
        <v/>
      </c>
      <c r="B14" s="55" t="str">
        <f>IFERROR(VLOOKUP(ROW()-4,Таблица!$A:$L,COLUMN()+1,0),"")</f>
        <v/>
      </c>
      <c r="C14" s="55" t="str">
        <f>IFERROR(VLOOKUP(ROW()-4,Таблица!$A:$L,COLUMN()+1,0),"")</f>
        <v/>
      </c>
      <c r="D14" s="55" t="str">
        <f>IFERROR(VLOOKUP(ROW()-4,Таблица!$A:$L,COLUMN()+1,0),"")</f>
        <v/>
      </c>
      <c r="E14" s="55" t="str">
        <f>IFERROR(VLOOKUP(ROW()-4,Таблица!$A:$L,COLUMN()+1,0),"")</f>
        <v/>
      </c>
      <c r="F14" s="56" t="str">
        <f>IFERROR(VLOOKUP(ROW()-4,Таблица!$A:$L,COLUMN()+1,0),"")</f>
        <v/>
      </c>
      <c r="G14" s="56" t="str">
        <f>IFERROR(VLOOKUP(ROW()-4,Таблица!$A:$L,COLUMN()+1,0),"")</f>
        <v/>
      </c>
      <c r="H14" s="56" t="str">
        <f>IFERROR(VLOOKUP(ROW()-4,Таблица!$A:$L,COLUMN()+1,0),"")</f>
        <v/>
      </c>
      <c r="I14" s="56" t="str">
        <f>IFERROR(VLOOKUP(ROW()-4,Таблица!$A:$L,COLUMN()+1,0),"")</f>
        <v/>
      </c>
      <c r="J14" s="56" t="str">
        <f>IFERROR(VLOOKUP(ROW()-4,Таблица!$A:$L,COLUMN()+1,0),"")</f>
        <v/>
      </c>
      <c r="K14" s="29"/>
    </row>
    <row r="15" spans="1:11" x14ac:dyDescent="0.2">
      <c r="A15" s="55" t="str">
        <f>IFERROR(VLOOKUP(ROW()-4,Таблица!$A:$L,COLUMN()+1,0),"")</f>
        <v/>
      </c>
      <c r="B15" s="55" t="str">
        <f>IFERROR(VLOOKUP(ROW()-4,Таблица!$A:$L,COLUMN()+1,0),"")</f>
        <v/>
      </c>
      <c r="C15" s="55" t="str">
        <f>IFERROR(VLOOKUP(ROW()-4,Таблица!$A:$L,COLUMN()+1,0),"")</f>
        <v/>
      </c>
      <c r="D15" s="55" t="str">
        <f>IFERROR(VLOOKUP(ROW()-4,Таблица!$A:$L,COLUMN()+1,0),"")</f>
        <v/>
      </c>
      <c r="E15" s="55" t="str">
        <f>IFERROR(VLOOKUP(ROW()-4,Таблица!$A:$L,COLUMN()+1,0),"")</f>
        <v/>
      </c>
      <c r="F15" s="56" t="str">
        <f>IFERROR(VLOOKUP(ROW()-4,Таблица!$A:$L,COLUMN()+1,0),"")</f>
        <v/>
      </c>
      <c r="G15" s="56" t="str">
        <f>IFERROR(VLOOKUP(ROW()-4,Таблица!$A:$L,COLUMN()+1,0),"")</f>
        <v/>
      </c>
      <c r="H15" s="56" t="str">
        <f>IFERROR(VLOOKUP(ROW()-4,Таблица!$A:$L,COLUMN()+1,0),"")</f>
        <v/>
      </c>
      <c r="I15" s="56" t="str">
        <f>IFERROR(VLOOKUP(ROW()-4,Таблица!$A:$L,COLUMN()+1,0),"")</f>
        <v/>
      </c>
      <c r="J15" s="56" t="str">
        <f>IFERROR(VLOOKUP(ROW()-4,Таблица!$A:$L,COLUMN()+1,0),"")</f>
        <v/>
      </c>
      <c r="K15" s="29"/>
    </row>
    <row r="16" spans="1:11" x14ac:dyDescent="0.2">
      <c r="A16" s="55" t="str">
        <f>IFERROR(VLOOKUP(ROW()-4,Таблица!$A:$L,COLUMN()+1,0),"")</f>
        <v/>
      </c>
      <c r="B16" s="55" t="str">
        <f>IFERROR(VLOOKUP(ROW()-4,Таблица!$A:$L,COLUMN()+1,0),"")</f>
        <v/>
      </c>
      <c r="C16" s="55" t="str">
        <f>IFERROR(VLOOKUP(ROW()-4,Таблица!$A:$L,COLUMN()+1,0),"")</f>
        <v/>
      </c>
      <c r="D16" s="55" t="str">
        <f>IFERROR(VLOOKUP(ROW()-4,Таблица!$A:$L,COLUMN()+1,0),"")</f>
        <v/>
      </c>
      <c r="E16" s="55" t="str">
        <f>IFERROR(VLOOKUP(ROW()-4,Таблица!$A:$L,COLUMN()+1,0),"")</f>
        <v/>
      </c>
      <c r="F16" s="56" t="str">
        <f>IFERROR(VLOOKUP(ROW()-4,Таблица!$A:$L,COLUMN()+1,0),"")</f>
        <v/>
      </c>
      <c r="G16" s="56" t="str">
        <f>IFERROR(VLOOKUP(ROW()-4,Таблица!$A:$L,COLUMN()+1,0),"")</f>
        <v/>
      </c>
      <c r="H16" s="56" t="str">
        <f>IFERROR(VLOOKUP(ROW()-4,Таблица!$A:$L,COLUMN()+1,0),"")</f>
        <v/>
      </c>
      <c r="I16" s="56" t="str">
        <f>IFERROR(VLOOKUP(ROW()-4,Таблица!$A:$L,COLUMN()+1,0),"")</f>
        <v/>
      </c>
      <c r="J16" s="56" t="str">
        <f>IFERROR(VLOOKUP(ROW()-4,Таблица!$A:$L,COLUMN()+1,0),"")</f>
        <v/>
      </c>
      <c r="K16" s="29"/>
    </row>
    <row r="17" spans="1:11" x14ac:dyDescent="0.2">
      <c r="A17" s="29"/>
      <c r="B17" s="29"/>
      <c r="C17" s="29"/>
      <c r="D17" s="29"/>
      <c r="E17" s="29"/>
      <c r="F17" s="46"/>
      <c r="G17" s="46"/>
      <c r="H17" s="38" t="s">
        <v>58</v>
      </c>
      <c r="I17" s="39"/>
      <c r="J17" s="39"/>
      <c r="K17" s="37"/>
    </row>
    <row r="18" spans="1:11" x14ac:dyDescent="0.2">
      <c r="A18" s="29"/>
      <c r="B18" s="29"/>
      <c r="C18" s="29"/>
      <c r="D18" s="29"/>
      <c r="E18" s="29"/>
      <c r="F18" s="46"/>
      <c r="G18" s="46"/>
      <c r="H18" s="38"/>
      <c r="I18" s="39"/>
      <c r="J18" s="39"/>
      <c r="K18" s="40"/>
    </row>
    <row r="19" spans="1:11" x14ac:dyDescent="0.2">
      <c r="A19" s="29"/>
      <c r="B19" s="29"/>
      <c r="C19" s="29"/>
      <c r="D19" s="29"/>
      <c r="E19" s="29"/>
      <c r="F19" s="46"/>
      <c r="G19" s="46"/>
      <c r="H19" s="38"/>
      <c r="I19" s="39"/>
      <c r="J19" s="39"/>
      <c r="K19" s="40"/>
    </row>
    <row r="20" spans="1:11" x14ac:dyDescent="0.2">
      <c r="A20" s="29"/>
      <c r="B20" s="29"/>
      <c r="C20" s="29"/>
      <c r="D20" s="29"/>
      <c r="E20" s="29"/>
      <c r="F20" s="46"/>
      <c r="G20" s="46"/>
      <c r="H20" s="38"/>
      <c r="I20" s="39"/>
      <c r="J20" s="39"/>
      <c r="K20" s="40"/>
    </row>
    <row r="21" spans="1:11" x14ac:dyDescent="0.2">
      <c r="A21" s="29"/>
      <c r="B21" s="29"/>
      <c r="C21" s="29"/>
      <c r="D21" s="29"/>
      <c r="E21" s="29"/>
      <c r="F21" s="46"/>
      <c r="G21" s="46"/>
      <c r="H21" s="38"/>
      <c r="I21" s="39"/>
      <c r="J21" s="39"/>
      <c r="K21" s="40"/>
    </row>
    <row r="22" spans="1:11" x14ac:dyDescent="0.2">
      <c r="A22" s="29"/>
      <c r="B22" s="29"/>
      <c r="C22" s="29"/>
      <c r="D22" s="29"/>
      <c r="E22" s="29"/>
      <c r="F22" s="46"/>
      <c r="G22" s="46"/>
      <c r="H22" s="38"/>
      <c r="I22" s="39"/>
      <c r="J22" s="39"/>
      <c r="K22" s="40"/>
    </row>
    <row r="23" spans="1:11" ht="45.75" customHeight="1" x14ac:dyDescent="0.2">
      <c r="A23" s="29"/>
      <c r="B23" s="29"/>
      <c r="C23" s="29"/>
      <c r="D23" s="29"/>
      <c r="E23" s="29"/>
      <c r="F23" s="46"/>
      <c r="G23" s="46"/>
      <c r="H23" s="41"/>
      <c r="I23" s="42"/>
      <c r="J23" s="42"/>
      <c r="K23" s="43"/>
    </row>
    <row r="31" spans="1:11" x14ac:dyDescent="0.2">
      <c r="B31" s="33" t="s">
        <v>57</v>
      </c>
    </row>
    <row r="32" spans="1:11" x14ac:dyDescent="0.2">
      <c r="B32" s="33" t="s">
        <v>59</v>
      </c>
    </row>
    <row r="33" spans="2:2" x14ac:dyDescent="0.2">
      <c r="B33" s="33" t="s">
        <v>60</v>
      </c>
    </row>
    <row r="34" spans="2:2" x14ac:dyDescent="0.2">
      <c r="B34" s="33" t="s">
        <v>61</v>
      </c>
    </row>
    <row r="35" spans="2:2" x14ac:dyDescent="0.2">
      <c r="B35" s="33" t="s">
        <v>62</v>
      </c>
    </row>
    <row r="36" spans="2:2" x14ac:dyDescent="0.2">
      <c r="B36" s="33" t="s">
        <v>63</v>
      </c>
    </row>
    <row r="37" spans="2:2" x14ac:dyDescent="0.2">
      <c r="B37" s="33" t="s">
        <v>64</v>
      </c>
    </row>
    <row r="38" spans="2:2" x14ac:dyDescent="0.2">
      <c r="B38" s="33" t="s">
        <v>65</v>
      </c>
    </row>
    <row r="39" spans="2:2" x14ac:dyDescent="0.2">
      <c r="B39" s="33" t="s">
        <v>66</v>
      </c>
    </row>
    <row r="40" spans="2:2" x14ac:dyDescent="0.2">
      <c r="B40" s="33" t="s">
        <v>67</v>
      </c>
    </row>
    <row r="41" spans="2:2" x14ac:dyDescent="0.2">
      <c r="B41" s="33" t="s">
        <v>68</v>
      </c>
    </row>
    <row r="42" spans="2:2" x14ac:dyDescent="0.2">
      <c r="B42" s="33" t="s">
        <v>69</v>
      </c>
    </row>
  </sheetData>
  <mergeCells count="4">
    <mergeCell ref="A1:H1"/>
    <mergeCell ref="A2:G2"/>
    <mergeCell ref="H2:J2"/>
    <mergeCell ref="H17:K23"/>
  </mergeCells>
  <conditionalFormatting sqref="J4 G4:H4">
    <cfRule type="cellIs" dxfId="3" priority="1" stopIfTrue="1" operator="lessThan">
      <formula>$J$2</formula>
    </cfRule>
  </conditionalFormatting>
  <conditionalFormatting sqref="G3:H3">
    <cfRule type="cellIs" dxfId="2" priority="2" stopIfTrue="1" operator="lessThan">
      <formula>#REF!</formula>
    </cfRule>
  </conditionalFormatting>
  <conditionalFormatting sqref="J3">
    <cfRule type="cellIs" dxfId="1" priority="3" stopIfTrue="1" operator="lessThan">
      <formula>#REF!</formula>
    </cfRule>
  </conditionalFormatting>
  <dataValidations count="1">
    <dataValidation type="list" allowBlank="1" showInputMessage="1" showErrorMessage="1" sqref="H2:J2">
      <formula1>$B$31:$B$42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Таблица</vt:lpstr>
      <vt:lpstr>Календарь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Хмельницкий Богдан Николаевич</dc:creator>
  <cp:lastModifiedBy>User</cp:lastModifiedBy>
  <dcterms:created xsi:type="dcterms:W3CDTF">2019-10-10T03:21:48Z</dcterms:created>
  <dcterms:modified xsi:type="dcterms:W3CDTF">2020-01-02T20:55:20Z</dcterms:modified>
</cp:coreProperties>
</file>