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kovtun\Desktop\"/>
    </mc:Choice>
  </mc:AlternateContent>
  <bookViews>
    <workbookView xWindow="0" yWindow="0" windowWidth="20490" windowHeight="6420"/>
  </bookViews>
  <sheets>
    <sheet name="ReportBR summ" sheetId="1" r:id="rId1"/>
  </sheets>
  <externalReferences>
    <externalReference r:id="rId2"/>
  </externalReferences>
  <definedNames>
    <definedName name="_xlnm.Print_Area" localSheetId="0">'ReportBR summ'!$A$1:$AE$36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F36" i="1"/>
  <c r="D36" i="1"/>
  <c r="B36" i="1"/>
  <c r="I35" i="1"/>
  <c r="H35" i="1"/>
  <c r="F35" i="1"/>
  <c r="D35" i="1"/>
  <c r="B35" i="1"/>
  <c r="K34" i="1"/>
  <c r="F34" i="1"/>
  <c r="D34" i="1"/>
  <c r="B34" i="1"/>
  <c r="K33" i="1"/>
  <c r="K32" i="1"/>
  <c r="I32" i="1"/>
  <c r="H32" i="1"/>
  <c r="G32" i="1"/>
  <c r="K31" i="1"/>
  <c r="K35" i="1" s="1"/>
  <c r="I31" i="1"/>
  <c r="H31" i="1"/>
  <c r="G31" i="1"/>
  <c r="I30" i="1"/>
  <c r="H30" i="1"/>
  <c r="G30" i="1"/>
  <c r="I29" i="1"/>
  <c r="H29" i="1"/>
  <c r="G29" i="1"/>
  <c r="I28" i="1"/>
  <c r="H28" i="1"/>
  <c r="G28" i="1"/>
  <c r="L25" i="1"/>
  <c r="K25" i="1"/>
  <c r="L24" i="1"/>
  <c r="K24" i="1"/>
  <c r="F24" i="1"/>
  <c r="G24" i="1" s="1"/>
  <c r="C24" i="1"/>
  <c r="L23" i="1"/>
  <c r="K23" i="1"/>
  <c r="F23" i="1"/>
  <c r="L22" i="1"/>
  <c r="K22" i="1"/>
  <c r="F22" i="1"/>
  <c r="L21" i="1"/>
  <c r="K21" i="1"/>
  <c r="F21" i="1"/>
  <c r="G21" i="1" s="1"/>
  <c r="L20" i="1"/>
  <c r="K20" i="1"/>
  <c r="F20" i="1"/>
  <c r="C20" i="1"/>
  <c r="F19" i="1"/>
  <c r="G19" i="1" s="1"/>
  <c r="C19" i="1"/>
  <c r="AA15" i="1"/>
  <c r="Z15" i="1"/>
  <c r="AA14" i="1"/>
  <c r="Z14" i="1"/>
  <c r="X14" i="1"/>
  <c r="U14" i="1"/>
  <c r="N14" i="1"/>
  <c r="E14" i="1"/>
  <c r="AA13" i="1"/>
  <c r="Z13" i="1"/>
  <c r="Y13" i="1"/>
  <c r="X13" i="1"/>
  <c r="U13" i="1"/>
  <c r="N13" i="1"/>
  <c r="E13" i="1"/>
  <c r="AA12" i="1"/>
  <c r="Z12" i="1"/>
  <c r="Y12" i="1"/>
  <c r="X12" i="1"/>
  <c r="U12" i="1"/>
  <c r="N12" i="1"/>
  <c r="E12" i="1"/>
  <c r="AA11" i="1"/>
  <c r="Z11" i="1"/>
  <c r="Y11" i="1"/>
  <c r="X11" i="1"/>
  <c r="U11" i="1"/>
  <c r="N11" i="1"/>
  <c r="E11" i="1"/>
  <c r="AA10" i="1"/>
  <c r="Z10" i="1"/>
  <c r="Y10" i="1"/>
  <c r="X10" i="1"/>
  <c r="U10" i="1"/>
  <c r="N10" i="1"/>
  <c r="E10" i="1"/>
  <c r="AA9" i="1"/>
  <c r="Z9" i="1"/>
  <c r="Y9" i="1"/>
  <c r="X9" i="1"/>
  <c r="U9" i="1"/>
  <c r="N9" i="1"/>
  <c r="E9" i="1"/>
  <c r="AA8" i="1"/>
  <c r="Z8" i="1"/>
  <c r="Y8" i="1"/>
  <c r="X8" i="1"/>
  <c r="U8" i="1"/>
  <c r="AA7" i="1"/>
  <c r="Z7" i="1"/>
  <c r="Y7" i="1"/>
  <c r="X7" i="1"/>
  <c r="U7" i="1"/>
  <c r="E7" i="1"/>
  <c r="AA6" i="1"/>
  <c r="Z6" i="1"/>
  <c r="Y6" i="1"/>
  <c r="X6" i="1"/>
  <c r="U6" i="1"/>
  <c r="AA5" i="1"/>
  <c r="Z5" i="1"/>
  <c r="Y5" i="1"/>
  <c r="X5" i="1"/>
  <c r="C5" i="1"/>
  <c r="R4" i="1" l="1"/>
  <c r="G20" i="1"/>
  <c r="R8" i="1"/>
  <c r="G23" i="1"/>
  <c r="N7" i="1"/>
  <c r="Y2" i="1"/>
  <c r="G22" i="1"/>
  <c r="C21" i="1"/>
  <c r="K26" i="1"/>
  <c r="R5" i="1"/>
  <c r="R6" i="1"/>
</calcChain>
</file>

<file path=xl/sharedStrings.xml><?xml version="1.0" encoding="utf-8"?>
<sst xmlns="http://schemas.openxmlformats.org/spreadsheetml/2006/main" count="107" uniqueCount="97">
  <si>
    <t>summ</t>
  </si>
  <si>
    <t>Пользователь</t>
  </si>
  <si>
    <t>Пароль</t>
  </si>
  <si>
    <t>Листы для работы</t>
  </si>
  <si>
    <t>Права доступа</t>
  </si>
  <si>
    <t>Kovtun O.M</t>
  </si>
  <si>
    <t>ReportBRmai,ReportBR1,ReportBR2,ReportBR3,ReportBR4,ReportBR5,ReportBR6,ReportBR7,ReportBR8,ReportBR9,ReportBR10,ReportBRend</t>
  </si>
  <si>
    <t>admin</t>
  </si>
  <si>
    <t>Барчо Є.В.</t>
  </si>
  <si>
    <t>Дунець В.С.</t>
  </si>
  <si>
    <t>ReportBR1,ReportBR2,ReportBR3,ReportBR4,ReportBR5,ReportBR6,ReportBR7,ReportBR8,ReportBR9,ReportBR10</t>
  </si>
  <si>
    <t>Гоптаревський С.Д.</t>
  </si>
  <si>
    <t>Дата</t>
  </si>
  <si>
    <t>Пульсаторы</t>
  </si>
  <si>
    <t>Електроника</t>
  </si>
  <si>
    <t>Battery 2</t>
  </si>
  <si>
    <t>Battery 1</t>
  </si>
  <si>
    <t>Сорокін Р.О.</t>
  </si>
  <si>
    <t>Євсюков Є.С.</t>
  </si>
  <si>
    <t>Run start date&amp;time/
Дата та час початку рейсу:</t>
  </si>
  <si>
    <t>Run end date&amp; time /
Дата та час закінчення рейсу:</t>
  </si>
  <si>
    <t>Start depth/Глибина на початок рейсу:</t>
  </si>
  <si>
    <t>End depth/Глибина на кінець рейсу:</t>
  </si>
  <si>
    <t>Client/Замовник:</t>
  </si>
  <si>
    <t>Operator MWD 1/Оператор 1:</t>
  </si>
  <si>
    <t>Well Name/Назва свердловини:</t>
  </si>
  <si>
    <t>Operator MWD 2/Оператор 2:</t>
  </si>
  <si>
    <t>Field/Location/Родовище:</t>
  </si>
  <si>
    <t xml:space="preserve">DD engineer 1/  інженер ПСБ 1 </t>
  </si>
  <si>
    <t>Drilling Rig/Тип бурової установки:</t>
  </si>
  <si>
    <t xml:space="preserve">DD engineer 2 / інженер ПСБ 2 </t>
  </si>
  <si>
    <t>Objective/Мета буріння:</t>
  </si>
  <si>
    <t>Інвентарний номер комплекту  телесистеми</t>
  </si>
  <si>
    <t>Downhole Equipment</t>
  </si>
  <si>
    <t>Bit to Sensor Length (m)</t>
  </si>
  <si>
    <t>Circulating HRs</t>
  </si>
  <si>
    <t>Shallow Pulse Test</t>
  </si>
  <si>
    <t>Module</t>
  </si>
  <si>
    <t>Serial</t>
  </si>
  <si>
    <t>Start</t>
  </si>
  <si>
    <t>End</t>
  </si>
  <si>
    <t>Avg Pulse:</t>
  </si>
  <si>
    <t>Pulser</t>
  </si>
  <si>
    <t>Run</t>
  </si>
  <si>
    <t>BAT 1</t>
  </si>
  <si>
    <t>BAT 2</t>
  </si>
  <si>
    <t>Quality:</t>
  </si>
  <si>
    <t>Gamma</t>
  </si>
  <si>
    <t>ELEC (INC)</t>
  </si>
  <si>
    <t>Confidence:</t>
  </si>
  <si>
    <t>Electronics</t>
  </si>
  <si>
    <t>Decode:</t>
  </si>
  <si>
    <t>-</t>
  </si>
  <si>
    <t>Time (24hr):</t>
  </si>
  <si>
    <t>Pressure:</t>
  </si>
  <si>
    <t>Датчик вібрації</t>
  </si>
  <si>
    <t>SPM:</t>
  </si>
  <si>
    <t>Flow (l/sec):</t>
  </si>
  <si>
    <t>Programming and Surface Equipment</t>
  </si>
  <si>
    <t>Battery Capacity:</t>
  </si>
  <si>
    <t>TOTAL</t>
  </si>
  <si>
    <t>Orifice:</t>
  </si>
  <si>
    <t>Model name:</t>
  </si>
  <si>
    <t>Serial №</t>
  </si>
  <si>
    <t>Before</t>
  </si>
  <si>
    <t>After</t>
  </si>
  <si>
    <t>Pumps</t>
  </si>
  <si>
    <t>Poppet:</t>
  </si>
  <si>
    <t>Declination:</t>
  </si>
  <si>
    <t>Below Table HRs</t>
  </si>
  <si>
    <t>Type of Pump:</t>
  </si>
  <si>
    <t>Pulse Width:</t>
  </si>
  <si>
    <t>Dip Angle:</t>
  </si>
  <si>
    <t>Model:</t>
  </si>
  <si>
    <t>Downlink:</t>
  </si>
  <si>
    <t>Field Strength:</t>
  </si>
  <si>
    <t>HOURS</t>
  </si>
  <si>
    <t>Stroke (mm):</t>
  </si>
  <si>
    <t>Gamma:</t>
  </si>
  <si>
    <t>DAO:</t>
  </si>
  <si>
    <t>Liner (mm):</t>
  </si>
  <si>
    <t>Transducer s/n</t>
  </si>
  <si>
    <t>Stroke O.D. (mm):</t>
  </si>
  <si>
    <t>BHA MWD</t>
  </si>
  <si>
    <t>OD</t>
  </si>
  <si>
    <t>Serial Number</t>
  </si>
  <si>
    <t>Length</t>
  </si>
  <si>
    <t>Battery Voltage:</t>
  </si>
  <si>
    <t>max SPM:</t>
  </si>
  <si>
    <t>NMDC</t>
  </si>
  <si>
    <t>VDC</t>
  </si>
  <si>
    <t>Before:</t>
  </si>
  <si>
    <t>After:</t>
  </si>
  <si>
    <t>BAT2</t>
  </si>
  <si>
    <t>UBHO</t>
  </si>
  <si>
    <t>BAT1</t>
  </si>
  <si>
    <t>інклін У3456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</si>
</sst>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h]:mm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1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1" applyFont="1" applyBorder="1"/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/>
    <xf numFmtId="0" fontId="0" fillId="2" borderId="10" xfId="0" applyFill="1" applyBorder="1" applyAlignment="1">
      <alignment vertical="top"/>
    </xf>
    <xf numFmtId="0" fontId="0" fillId="0" borderId="6" xfId="0" applyBorder="1"/>
    <xf numFmtId="22" fontId="0" fillId="0" borderId="0" xfId="0" applyNumberFormat="1"/>
    <xf numFmtId="22" fontId="0" fillId="0" borderId="4" xfId="0" applyNumberFormat="1" applyBorder="1"/>
    <xf numFmtId="49" fontId="0" fillId="0" borderId="4" xfId="0" applyNumberFormat="1" applyBorder="1"/>
    <xf numFmtId="2" fontId="0" fillId="0" borderId="4" xfId="0" applyNumberFormat="1" applyBorder="1"/>
    <xf numFmtId="0" fontId="0" fillId="0" borderId="4" xfId="0" applyNumberFormat="1" applyBorder="1"/>
    <xf numFmtId="0" fontId="0" fillId="0" borderId="5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22" fontId="0" fillId="3" borderId="12" xfId="0" applyNumberFormat="1" applyFont="1" applyFill="1" applyBorder="1" applyAlignment="1">
      <alignment horizontal="center" vertical="center"/>
    </xf>
    <xf numFmtId="22" fontId="0" fillId="3" borderId="13" xfId="0" applyNumberFormat="1" applyFont="1" applyFill="1" applyBorder="1" applyAlignment="1">
      <alignment horizontal="center" vertical="center"/>
    </xf>
    <xf numFmtId="22" fontId="0" fillId="3" borderId="14" xfId="0" applyNumberFormat="1" applyFont="1" applyFill="1" applyBorder="1" applyAlignment="1">
      <alignment horizontal="center" vertical="center"/>
    </xf>
    <xf numFmtId="22" fontId="0" fillId="3" borderId="12" xfId="0" applyNumberFormat="1" applyFont="1" applyFill="1" applyBorder="1" applyAlignment="1">
      <alignment horizontal="center" vertical="center" wrapText="1"/>
    </xf>
    <xf numFmtId="22" fontId="0" fillId="3" borderId="15" xfId="0" applyNumberFormat="1" applyFont="1" applyFill="1" applyBorder="1" applyAlignment="1">
      <alignment horizontal="center" vertical="center" wrapText="1"/>
    </xf>
    <xf numFmtId="22" fontId="0" fillId="3" borderId="16" xfId="0" applyNumberFormat="1" applyFont="1" applyFill="1" applyBorder="1" applyAlignment="1">
      <alignment horizontal="center" vertical="center"/>
    </xf>
    <xf numFmtId="22" fontId="0" fillId="3" borderId="17" xfId="0" applyNumberFormat="1" applyFont="1" applyFill="1" applyBorder="1" applyAlignment="1">
      <alignment horizontal="center" vertical="center"/>
    </xf>
    <xf numFmtId="22" fontId="0" fillId="3" borderId="18" xfId="0" applyNumberFormat="1" applyFont="1" applyFill="1" applyBorder="1" applyAlignment="1">
      <alignment horizontal="center" vertical="center"/>
    </xf>
    <xf numFmtId="22" fontId="0" fillId="3" borderId="16" xfId="0" applyNumberFormat="1" applyFont="1" applyFill="1" applyBorder="1" applyAlignment="1">
      <alignment horizontal="center" vertical="center" wrapText="1"/>
    </xf>
    <xf numFmtId="22" fontId="0" fillId="3" borderId="1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49" fontId="4" fillId="3" borderId="20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49" fontId="0" fillId="3" borderId="20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" fontId="0" fillId="3" borderId="20" xfId="0" applyNumberFormat="1" applyFont="1" applyFill="1" applyBorder="1" applyAlignment="1">
      <alignment horizontal="center"/>
    </xf>
    <xf numFmtId="1" fontId="0" fillId="3" borderId="23" xfId="0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0" xfId="0" applyBorder="1" applyAlignment="1"/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right"/>
    </xf>
    <xf numFmtId="0" fontId="4" fillId="3" borderId="2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6" fontId="0" fillId="0" borderId="0" xfId="0" applyNumberFormat="1"/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2" borderId="20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2" borderId="35" xfId="0" applyFill="1" applyBorder="1" applyAlignment="1">
      <alignment horizontal="right" vertical="center"/>
    </xf>
    <xf numFmtId="0" fontId="0" fillId="3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right"/>
    </xf>
    <xf numFmtId="0" fontId="0" fillId="2" borderId="42" xfId="0" applyFill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4" fillId="3" borderId="23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" fontId="0" fillId="3" borderId="4" xfId="0" quotePrefix="1" applyNumberForma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4" borderId="4" xfId="0" applyNumberFormat="1" applyFill="1" applyBorder="1"/>
    <xf numFmtId="2" fontId="4" fillId="4" borderId="20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  <xf numFmtId="2" fontId="4" fillId="4" borderId="2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2">
    <dxf>
      <numFmt numFmtId="164" formatCode="[hh]:mm"/>
      <fill>
        <patternFill>
          <bgColor rgb="FFFF0000"/>
        </patternFill>
      </fill>
    </dxf>
    <dxf>
      <numFmt numFmtId="164" formatCode="[hh]:mm"/>
      <fill>
        <patternFill>
          <bgColor rgb="FFFFA3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557893</xdr:colOff>
      <xdr:row>10</xdr:row>
      <xdr:rowOff>95250</xdr:rowOff>
    </xdr:from>
    <xdr:to>
      <xdr:col>24</xdr:col>
      <xdr:colOff>68036</xdr:colOff>
      <xdr:row>20</xdr:row>
      <xdr:rowOff>81642</xdr:rowOff>
    </xdr:to>
    <xdr:cxnSp macro="">
      <xdr:nvCxnSpPr>
        <xdr:cNvPr id="6" name="Прямая со стрелкой 5"/>
        <xdr:cNvCxnSpPr/>
      </xdr:nvCxnSpPr>
      <xdr:spPr>
        <a:xfrm flipV="1">
          <a:off x="3306536" y="2041071"/>
          <a:ext cx="13920107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163286</xdr:colOff>
      <xdr:row>2</xdr:row>
      <xdr:rowOff>163285</xdr:rowOff>
    </xdr:from>
    <xdr:to>
      <xdr:col>8</xdr:col>
      <xdr:colOff>340179</xdr:colOff>
      <xdr:row>20</xdr:row>
      <xdr:rowOff>108856</xdr:rowOff>
    </xdr:to>
    <xdr:sp macro="" textlink="">
      <xdr:nvSpPr>
        <xdr:cNvPr id="7" name="Выноска со стрелкой вниз 6"/>
        <xdr:cNvSpPr/>
      </xdr:nvSpPr>
      <xdr:spPr>
        <a:xfrm>
          <a:off x="163286" y="557892"/>
          <a:ext cx="5619750" cy="3415393"/>
        </a:xfrm>
        <a:prstGeom prst="downArrowCallout">
          <a:avLst>
            <a:gd name="adj1" fmla="val 10484"/>
            <a:gd name="adj2" fmla="val 12500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uk-UA" sz="1400"/>
            <a:t>Судя по моей формуле,тутдолжно быть</a:t>
          </a:r>
          <a:r>
            <a:rPr lang="uk-UA" sz="1400" baseline="0"/>
            <a:t> знаечение равное ячейке </a:t>
          </a:r>
          <a:r>
            <a:rPr lang="en-US" sz="1400" baseline="0"/>
            <a:t>Y14 </a:t>
          </a:r>
          <a:r>
            <a:rPr lang="uk-UA" sz="1400" baseline="0"/>
            <a:t>(інклін У3456)</a:t>
          </a:r>
        </a:p>
        <a:p>
          <a:pPr algn="l"/>
          <a:r>
            <a:rPr lang="uk-UA" sz="1400" baseline="0"/>
            <a:t>Все значения с столбце </a:t>
          </a:r>
          <a:r>
            <a:rPr lang="en-US" sz="1400" baseline="0"/>
            <a:t>Y </a:t>
          </a:r>
          <a:r>
            <a:rPr lang="ru-RU" sz="1400" baseline="0"/>
            <a:t>организовываються только формулами.</a:t>
          </a:r>
        </a:p>
        <a:p>
          <a:pPr algn="l"/>
          <a:r>
            <a:rPr lang="ru-RU" sz="1400" baseline="0"/>
            <a:t>Задача стоитт такая, что мне нужно только последнее значение даного дампазона </a:t>
          </a:r>
          <a:r>
            <a:rPr lang="en-US" sz="1400" baseline="0"/>
            <a:t>Y5:Y14</a:t>
          </a:r>
          <a:r>
            <a:rPr lang="ru-RU" sz="1400" baseline="0"/>
            <a:t>, а именно ІНКЛІН УЗ456</a:t>
          </a:r>
        </a:p>
        <a:p>
          <a:pPr algn="l"/>
          <a:r>
            <a:rPr lang="ru-RU" sz="1400" baseline="0"/>
            <a:t>чЕМ  МНЕ ОРГАНИЗОВАТЬ ЄТО ВСЕ, перепробовал массу формул.</a:t>
          </a:r>
        </a:p>
        <a:p>
          <a:pPr algn="l"/>
          <a:r>
            <a:rPr lang="ru-RU" sz="1400" baseline="0"/>
            <a:t>зы. Названия менять не могу, так как дальше будет идти  расчет по этим названиям.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9;&#1090;%20&#1088;&#1077;&#1087;&#1086;&#1088;&#1090;/MWD%20Raport%20%20&#8211;%20END%20&#1085;&#1077;&#1084;&#1085;&#1086;&#1075;&#1086;%20&#1087;&#1088;&#1086;&#1087;&#1080;&#1089;&#1072;&#1085;&#1099;&#1093;%20&#1074;&#1086;&#1088;&#1084;&#1091;&#1083;%20&#1087;&#1077;&#1088;&#1077;&#1076;%20&#1045;&#1057;&#1051;&#1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ReportBR summ"/>
      <sheetName val="Список обладнання"/>
      <sheetName val="ReportBR"/>
      <sheetName val="ReportBR (End)"/>
      <sheetName val="ReportBR (2)"/>
      <sheetName val="ReportBR (3)"/>
      <sheetName val="ReportBR (4)"/>
      <sheetName val="ReportBR (5)"/>
      <sheetName val="ReportBR (6)"/>
      <sheetName val="ReportBR (7)"/>
      <sheetName val="ReportBR (8)"/>
      <sheetName val="ReportBR (9)"/>
      <sheetName val="ReportBR (10)"/>
    </sheetNames>
    <definedNames>
      <definedName name="Create"/>
    </definedNames>
    <sheetDataSet>
      <sheetData sheetId="0"/>
      <sheetData sheetId="1"/>
      <sheetData sheetId="2">
        <row r="3">
          <cell r="B3" t="str">
            <v>Пульсатор СР0551</v>
          </cell>
          <cell r="C3" t="str">
            <v>Пульсатор СР0552</v>
          </cell>
          <cell r="D3" t="str">
            <v>Пульсатор СР0553</v>
          </cell>
          <cell r="E3" t="str">
            <v>Пульсатор P1</v>
          </cell>
          <cell r="F3" t="str">
            <v>Пульсатор P2</v>
          </cell>
          <cell r="G3" t="str">
            <v>Пульсатор PUK3</v>
          </cell>
        </row>
      </sheetData>
      <sheetData sheetId="3">
        <row r="11">
          <cell r="E11" t="str">
            <v>ccd-09</v>
          </cell>
        </row>
        <row r="14">
          <cell r="E14" t="str">
            <v>Турбінне/Експлуатацiя</v>
          </cell>
        </row>
        <row r="19">
          <cell r="C19" t="str">
            <v>Пульсатор P2</v>
          </cell>
        </row>
        <row r="28">
          <cell r="G28">
            <v>1033549</v>
          </cell>
        </row>
        <row r="29">
          <cell r="G29">
            <v>1033113</v>
          </cell>
        </row>
        <row r="30">
          <cell r="G30">
            <v>1033113</v>
          </cell>
        </row>
        <row r="31">
          <cell r="G31">
            <v>1033116</v>
          </cell>
          <cell r="K31">
            <v>0</v>
          </cell>
        </row>
        <row r="32">
          <cell r="G32">
            <v>1033118</v>
          </cell>
          <cell r="K32" t="str">
            <v/>
          </cell>
        </row>
        <row r="33">
          <cell r="K33" t="str">
            <v/>
          </cell>
        </row>
        <row r="34">
          <cell r="B34" t="str">
            <v>НОБТ 203мм</v>
          </cell>
          <cell r="D34" t="str">
            <v>NMDC 201904070</v>
          </cell>
          <cell r="K34" t="str">
            <v/>
          </cell>
        </row>
        <row r="35">
          <cell r="B35" t="str">
            <v>НОБТ 203мм</v>
          </cell>
          <cell r="D35" t="str">
            <v>NMDC 201904057</v>
          </cell>
        </row>
        <row r="36">
          <cell r="B36" t="str">
            <v xml:space="preserve">UBHO 171,5 мм </v>
          </cell>
          <cell r="D36" t="str">
            <v>UBHO 201904014</v>
          </cell>
        </row>
      </sheetData>
      <sheetData sheetId="4"/>
      <sheetData sheetId="5">
        <row r="19">
          <cell r="C19">
            <v>6</v>
          </cell>
        </row>
      </sheetData>
      <sheetData sheetId="6">
        <row r="19">
          <cell r="C19" t="str">
            <v>Пульсатор P1</v>
          </cell>
        </row>
      </sheetData>
      <sheetData sheetId="7"/>
      <sheetData sheetId="8">
        <row r="7">
          <cell r="N7">
            <v>43760</v>
          </cell>
        </row>
        <row r="19">
          <cell r="C19" t="str">
            <v>Пульсатор СР0553</v>
          </cell>
        </row>
      </sheetData>
      <sheetData sheetId="9">
        <row r="7">
          <cell r="N7">
            <v>44190</v>
          </cell>
        </row>
      </sheetData>
      <sheetData sheetId="10">
        <row r="21">
          <cell r="C21" t="str">
            <v>Інклінометр E2142</v>
          </cell>
        </row>
      </sheetData>
      <sheetData sheetId="11">
        <row r="19">
          <cell r="C19" t="str">
            <v>Пульсатор P1</v>
          </cell>
        </row>
      </sheetData>
      <sheetData sheetId="12">
        <row r="19">
          <cell r="C19" t="str">
            <v>Пульсатор P2</v>
          </cell>
        </row>
        <row r="21">
          <cell r="C21" t="str">
            <v>Інклінометр E1637</v>
          </cell>
        </row>
      </sheetData>
      <sheetData sheetId="13">
        <row r="19">
          <cell r="C19" t="str">
            <v>Пульсатор P1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X36"/>
  <sheetViews>
    <sheetView tabSelected="1" view="pageBreakPreview" zoomScale="70" zoomScaleSheetLayoutView="70" workbookViewId="0">
      <selection activeCell="R24" sqref="R24"/>
    </sheetView>
  </sheetViews>
  <sheetFormatPr defaultRowHeight="15" x14ac:dyDescent="0.25"/>
  <cols>
    <col min="1" max="1" width="14.85546875" customWidth="1"/>
    <col min="2" max="2" width="9.28515625" customWidth="1"/>
    <col min="3" max="3" width="9.140625" customWidth="1"/>
    <col min="4" max="4" width="7.7109375" customWidth="1"/>
    <col min="5" max="5" width="9.85546875" customWidth="1"/>
    <col min="6" max="6" width="9.140625" customWidth="1"/>
    <col min="7" max="7" width="12.140625" customWidth="1"/>
    <col min="11" max="11" width="10" bestFit="1" customWidth="1"/>
    <col min="13" max="13" width="16.28515625" customWidth="1"/>
    <col min="14" max="14" width="9.140625" customWidth="1"/>
    <col min="16" max="16" width="10.140625" bestFit="1" customWidth="1"/>
    <col min="18" max="18" width="16.42578125" customWidth="1"/>
    <col min="21" max="21" width="15.7109375" customWidth="1"/>
    <col min="24" max="24" width="15" bestFit="1" customWidth="1"/>
    <col min="25" max="25" width="18.42578125" customWidth="1"/>
  </cols>
  <sheetData>
    <row r="1" spans="1:76" x14ac:dyDescent="0.25">
      <c r="A1" s="1">
        <v>1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4" t="s">
        <v>0</v>
      </c>
      <c r="O1" s="5"/>
      <c r="BS1" s="6" t="s">
        <v>1</v>
      </c>
      <c r="BT1" s="6" t="s">
        <v>2</v>
      </c>
      <c r="BU1" s="6" t="s">
        <v>3</v>
      </c>
      <c r="BV1" s="6" t="s">
        <v>4</v>
      </c>
    </row>
    <row r="2" spans="1:76" ht="15.75" thickBot="1" x14ac:dyDescent="0.3">
      <c r="A2" s="7"/>
      <c r="B2" s="8"/>
      <c r="C2" s="8"/>
      <c r="D2" s="8"/>
      <c r="E2" s="9"/>
      <c r="F2" s="10"/>
      <c r="G2" s="10"/>
      <c r="H2" s="10"/>
      <c r="I2" s="10"/>
      <c r="J2" s="10"/>
      <c r="K2" s="8"/>
      <c r="L2" s="8"/>
      <c r="M2" s="8"/>
      <c r="N2" s="11"/>
      <c r="O2" s="12"/>
      <c r="Y2" t="str">
        <f>INDEX(Y5:Y14,COUNTA(Y5:Y14))</f>
        <v>інклін У3456</v>
      </c>
      <c r="BS2" s="13" t="s">
        <v>5</v>
      </c>
      <c r="BT2" s="6"/>
      <c r="BU2" s="13" t="s">
        <v>6</v>
      </c>
      <c r="BV2" s="6" t="s">
        <v>7</v>
      </c>
      <c r="BX2" t="s">
        <v>8</v>
      </c>
    </row>
    <row r="3" spans="1:76" ht="15.75" thickBot="1" x14ac:dyDescent="0.3">
      <c r="A3" s="7"/>
      <c r="B3" s="8"/>
      <c r="C3" s="8"/>
      <c r="D3" s="8"/>
      <c r="E3" s="10"/>
      <c r="F3" s="10"/>
      <c r="G3" s="10"/>
      <c r="H3" s="10"/>
      <c r="I3" s="10"/>
      <c r="J3" s="10"/>
      <c r="K3" s="8"/>
      <c r="L3" s="8"/>
      <c r="M3" s="8"/>
      <c r="N3" s="11"/>
      <c r="O3" s="12"/>
      <c r="R3" s="14"/>
      <c r="BS3" s="13" t="s">
        <v>9</v>
      </c>
      <c r="BT3" s="13"/>
      <c r="BU3" s="13" t="s">
        <v>10</v>
      </c>
      <c r="BV3" s="6"/>
      <c r="BX3" t="s">
        <v>11</v>
      </c>
    </row>
    <row r="4" spans="1:76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5"/>
      <c r="O4" s="16"/>
      <c r="R4" t="str">
        <f>LOOKUP(2,1/(U5:U14&lt;&gt;0),U5:U14)</f>
        <v/>
      </c>
      <c r="U4" s="17" t="s">
        <v>12</v>
      </c>
      <c r="X4" s="17" t="s">
        <v>13</v>
      </c>
      <c r="Y4" t="s">
        <v>14</v>
      </c>
      <c r="Z4" s="18" t="s">
        <v>15</v>
      </c>
      <c r="AA4" s="18" t="s">
        <v>16</v>
      </c>
      <c r="BS4" s="13" t="s">
        <v>17</v>
      </c>
      <c r="BT4" s="13"/>
      <c r="BU4" s="13" t="s">
        <v>10</v>
      </c>
      <c r="BV4" s="6"/>
      <c r="BX4" t="s">
        <v>18</v>
      </c>
    </row>
    <row r="5" spans="1:76" x14ac:dyDescent="0.25">
      <c r="A5" s="7"/>
      <c r="B5" s="8"/>
      <c r="C5" s="8" t="str">
        <f>IF('ReportBR summ'!N10&gt;0,'ReportBR summ'!F11:H11,"")</f>
        <v/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9"/>
      <c r="R5" s="20" t="str">
        <f>LOOKUP(2,1/(U5:U14&lt;&gt;0),U5:U14)</f>
        <v/>
      </c>
      <c r="U5" s="21"/>
      <c r="X5" s="22" t="str">
        <f>IF([1]ReportBR!C$19&gt;0,[1]ReportBR!C$19,"")</f>
        <v>Пульсатор P2</v>
      </c>
      <c r="Y5" s="23" t="str">
        <f>IF([1]ReportBR!C$21&gt;0,[1]ReportBR!C$21,"")</f>
        <v/>
      </c>
      <c r="Z5" s="24" t="str">
        <f>IF([1]ReportBR!D$22&gt;0,[1]ReportBR!D$22,"")</f>
        <v/>
      </c>
      <c r="AA5" s="24" t="str">
        <f>IF([1]ReportBR!E$21&gt;0,[1]ReportBR!E$21,"")</f>
        <v/>
      </c>
    </row>
    <row r="6" spans="1:7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9"/>
      <c r="R6" s="20">
        <f>COUNTA(U5,U6,U7,U8,U9,U10,U11,U12,U13,U14)</f>
        <v>9</v>
      </c>
      <c r="U6" s="21" t="str">
        <f>IF('[1]ReportBR (2)'!N$7&gt;0,'[1]ReportBR (2)'!N$7,"")</f>
        <v/>
      </c>
      <c r="X6" s="22">
        <f>IF('[1]ReportBR (2)'!C$19&gt;0,'[1]ReportBR (2)'!C$19,"")</f>
        <v>6</v>
      </c>
      <c r="Y6" s="23" t="str">
        <f>IF('[1]ReportBR (2)'!C$21&gt;0,'[1]ReportBR (2)'!C$21,"")</f>
        <v/>
      </c>
      <c r="Z6" s="24" t="str">
        <f>IF('[1]ReportBR (2)'!E$22&gt;0,'[1]ReportBR (2)'!E$22,"")</f>
        <v/>
      </c>
      <c r="AA6" s="24" t="str">
        <f>IF('[1]ReportBR (2)'!F$21&gt;0,'[1]ReportBR (2)'!F$21,"")</f>
        <v/>
      </c>
    </row>
    <row r="7" spans="1:76" x14ac:dyDescent="0.25">
      <c r="A7" s="25" t="s">
        <v>19</v>
      </c>
      <c r="B7" s="26"/>
      <c r="C7" s="26"/>
      <c r="D7" s="27"/>
      <c r="E7" s="28">
        <f>[1]ReportBR!E7</f>
        <v>0</v>
      </c>
      <c r="F7" s="29"/>
      <c r="G7" s="30"/>
      <c r="H7" s="8"/>
      <c r="I7" s="8"/>
      <c r="J7" s="26" t="s">
        <v>20</v>
      </c>
      <c r="K7" s="26"/>
      <c r="L7" s="26"/>
      <c r="M7" s="27"/>
      <c r="N7" s="31">
        <f>INDEX(U5:U14,MATCH(1,U5:U14,-1))</f>
        <v>44190</v>
      </c>
      <c r="O7" s="32"/>
      <c r="U7" s="21" t="str">
        <f>IF('[1]ReportBR (3)'!N$7&gt;0,'[1]ReportBR (3)'!N$7,"")</f>
        <v/>
      </c>
      <c r="X7" s="22" t="str">
        <f>IF('[1]ReportBR (3)'!C$19&gt;0,'[1]ReportBR (3)'!C$19,"")</f>
        <v>Пульсатор P1</v>
      </c>
      <c r="Y7" s="23" t="str">
        <f>IF('[1]ReportBR (3)'!C$21&gt;0,'[1]ReportBR (3)'!C$21,"")</f>
        <v/>
      </c>
      <c r="Z7" s="24" t="str">
        <f>IF('[1]ReportBR (3)'!E$22&gt;0,'[1]ReportBR (3)'!E$22,"")</f>
        <v/>
      </c>
      <c r="AA7" s="24" t="str">
        <f>IF('[1]ReportBR (3)'!F$21&gt;0,'[1]ReportBR (3)'!F$21,"")</f>
        <v/>
      </c>
    </row>
    <row r="8" spans="1:76" x14ac:dyDescent="0.25">
      <c r="A8" s="25"/>
      <c r="B8" s="26"/>
      <c r="C8" s="26"/>
      <c r="D8" s="27"/>
      <c r="E8" s="33"/>
      <c r="F8" s="34"/>
      <c r="G8" s="35"/>
      <c r="H8" s="8"/>
      <c r="I8" s="8"/>
      <c r="J8" s="26"/>
      <c r="K8" s="26"/>
      <c r="L8" s="26"/>
      <c r="M8" s="27"/>
      <c r="N8" s="36"/>
      <c r="O8" s="37"/>
      <c r="R8" s="20">
        <f>INDEX(U5:U14,MATCH(1,U5:U14,-1))</f>
        <v>44190</v>
      </c>
      <c r="U8" s="21" t="str">
        <f>IF('[1]ReportBR (4)'!N$7&gt;0,'[1]ReportBR (4)'!N$7,"")</f>
        <v/>
      </c>
      <c r="X8" s="22" t="str">
        <f>IF('[1]ReportBR (4)'!C$19&gt;0,'[1]ReportBR (4)'!C$19,"")</f>
        <v/>
      </c>
      <c r="Y8" s="23" t="str">
        <f>IF('[1]ReportBR (4)'!C$21&gt;0,'[1]ReportBR (4)'!C$21,"")</f>
        <v/>
      </c>
      <c r="Z8" s="24" t="str">
        <f>IF('[1]ReportBR (4)'!E$22&gt;0,'[1]ReportBR (4)'!E$22,"")</f>
        <v/>
      </c>
      <c r="AA8" s="24" t="str">
        <f>IF('[1]ReportBR (4)'!F$21&gt;0,'[1]ReportBR (4)'!F$21,"")</f>
        <v/>
      </c>
    </row>
    <row r="9" spans="1:76" x14ac:dyDescent="0.25">
      <c r="A9" s="38" t="s">
        <v>21</v>
      </c>
      <c r="B9" s="39"/>
      <c r="C9" s="39"/>
      <c r="D9" s="39"/>
      <c r="E9" s="40">
        <f>[1]ReportBR!E9</f>
        <v>0</v>
      </c>
      <c r="F9" s="41"/>
      <c r="G9" s="42"/>
      <c r="H9" s="8"/>
      <c r="I9" s="8"/>
      <c r="J9" s="39" t="s">
        <v>22</v>
      </c>
      <c r="K9" s="43"/>
      <c r="L9" s="43"/>
      <c r="M9" s="44"/>
      <c r="N9" s="45">
        <f>[1]ReportBR!N9</f>
        <v>0</v>
      </c>
      <c r="O9" s="46"/>
      <c r="U9" s="21">
        <f>IF('[1]ReportBR (5)'!N$7&gt;0,'[1]ReportBR (5)'!N$7,"")</f>
        <v>43760</v>
      </c>
      <c r="X9" s="22" t="str">
        <f>IF('[1]ReportBR (5)'!C$19&gt;0,'[1]ReportBR (5)'!C$19,"")</f>
        <v>Пульсатор СР0553</v>
      </c>
      <c r="Y9" s="23" t="str">
        <f>IF('[1]ReportBR (5)'!C$21&gt;0,'[1]ReportBR (5)'!C$21,"")</f>
        <v/>
      </c>
      <c r="Z9" s="24" t="str">
        <f>IF('[1]ReportBR (5)'!E$22&gt;0,'[1]ReportBR (5)'!E$22,"")</f>
        <v/>
      </c>
      <c r="AA9" s="24" t="str">
        <f>IF('[1]ReportBR (5)'!F$21&gt;0,'[1]ReportBR (5)'!F$21,"")</f>
        <v/>
      </c>
    </row>
    <row r="10" spans="1:76" x14ac:dyDescent="0.25">
      <c r="A10" s="38" t="s">
        <v>23</v>
      </c>
      <c r="B10" s="39"/>
      <c r="C10" s="39"/>
      <c r="D10" s="39"/>
      <c r="E10" s="40">
        <f>[1]ReportBR!E10</f>
        <v>0</v>
      </c>
      <c r="F10" s="41"/>
      <c r="G10" s="42"/>
      <c r="H10" s="8"/>
      <c r="I10" s="8"/>
      <c r="J10" s="39" t="s">
        <v>24</v>
      </c>
      <c r="K10" s="39"/>
      <c r="L10" s="39"/>
      <c r="M10" s="39"/>
      <c r="N10" s="45">
        <f>[1]ReportBR!N10</f>
        <v>0</v>
      </c>
      <c r="O10" s="46"/>
      <c r="U10" s="21">
        <f>IF('[1]ReportBR (6)'!N$7&gt;0,'[1]ReportBR (6)'!N$7,"")</f>
        <v>44190</v>
      </c>
      <c r="X10" s="22" t="str">
        <f>IF('[1]ReportBR (6)'!C$19&gt;0,'[1]ReportBR (6)'!C$19,"")</f>
        <v/>
      </c>
      <c r="Y10" s="23" t="str">
        <f>IF('[1]ReportBR (6)'!C$21&gt;0,'[1]ReportBR (6)'!C$21,"")</f>
        <v/>
      </c>
      <c r="Z10" s="24" t="str">
        <f>IF('[1]ReportBR (6)'!E$22&gt;0,'[1]ReportBR (6)'!E$22,"")</f>
        <v/>
      </c>
      <c r="AA10" s="24" t="str">
        <f>IF('[1]ReportBR (6)'!F$21&gt;0,'[1]ReportBR (6)'!F$21,"")</f>
        <v/>
      </c>
    </row>
    <row r="11" spans="1:76" x14ac:dyDescent="0.25">
      <c r="A11" s="38" t="s">
        <v>25</v>
      </c>
      <c r="B11" s="39"/>
      <c r="C11" s="39"/>
      <c r="D11" s="39"/>
      <c r="E11" s="40" t="str">
        <f>[1]ReportBR!E11</f>
        <v>ccd-09</v>
      </c>
      <c r="F11" s="41"/>
      <c r="G11" s="42"/>
      <c r="H11" s="8"/>
      <c r="I11" s="8"/>
      <c r="J11" s="39" t="s">
        <v>26</v>
      </c>
      <c r="K11" s="39"/>
      <c r="L11" s="39"/>
      <c r="M11" s="39"/>
      <c r="N11" s="45">
        <f>[1]ReportBR!N11</f>
        <v>0</v>
      </c>
      <c r="O11" s="46"/>
      <c r="U11" s="21" t="str">
        <f>IF('[1]ReportBR (7)'!N$7&gt;0,'[1]ReportBR (7)'!N$7,"")</f>
        <v/>
      </c>
      <c r="X11" s="22" t="str">
        <f>IF('[1]ReportBR (7)'!C$19&gt;0,'[1]ReportBR (7)'!C$19,"")</f>
        <v/>
      </c>
      <c r="Y11" s="157" t="str">
        <f>IF('[1]ReportBR (7)'!C$21&gt;0,'[1]ReportBR (7)'!C$21,"")</f>
        <v>Інклінометр E2142</v>
      </c>
      <c r="Z11" s="24" t="str">
        <f>IF('[1]ReportBR (7)'!E$22&gt;0,'[1]ReportBR (7)'!E$22,"")</f>
        <v/>
      </c>
      <c r="AA11" s="24" t="str">
        <f>IF('[1]ReportBR (7)'!F$21&gt;0,'[1]ReportBR (7)'!F$21,"")</f>
        <v/>
      </c>
    </row>
    <row r="12" spans="1:76" x14ac:dyDescent="0.25">
      <c r="A12" s="38" t="s">
        <v>27</v>
      </c>
      <c r="B12" s="39"/>
      <c r="C12" s="39"/>
      <c r="D12" s="39"/>
      <c r="E12" s="40">
        <f>[1]ReportBR!E12</f>
        <v>0</v>
      </c>
      <c r="F12" s="41"/>
      <c r="G12" s="42"/>
      <c r="H12" s="8"/>
      <c r="I12" s="8"/>
      <c r="J12" s="39" t="s">
        <v>28</v>
      </c>
      <c r="K12" s="39"/>
      <c r="L12" s="39"/>
      <c r="M12" s="39"/>
      <c r="N12" s="45">
        <f>[1]ReportBR!N12</f>
        <v>0</v>
      </c>
      <c r="O12" s="46"/>
      <c r="U12" s="21" t="str">
        <f>IF('[1]ReportBR (8)'!N$7&gt;0,'[1]ReportBR (8)'!N$7,"")</f>
        <v/>
      </c>
      <c r="X12" s="21" t="str">
        <f>IF('[1]ReportBR (8)'!C$19&gt;0,'[1]ReportBR (8)'!C$19,"")</f>
        <v>Пульсатор P1</v>
      </c>
      <c r="Y12" s="23" t="str">
        <f>IF('[1]ReportBR (8)'!C$21&gt;0,'[1]ReportBR (8)'!C$21,"")</f>
        <v/>
      </c>
      <c r="Z12" s="24" t="str">
        <f>IF('[1]ReportBR (8)'!E$22&gt;0,'[1]ReportBR (8)'!E$22,"")</f>
        <v/>
      </c>
      <c r="AA12" s="24" t="str">
        <f>IF('[1]ReportBR (8)'!F$21&gt;0,'[1]ReportBR (8)'!F$21,"")</f>
        <v/>
      </c>
    </row>
    <row r="13" spans="1:76" x14ac:dyDescent="0.25">
      <c r="A13" s="38" t="s">
        <v>29</v>
      </c>
      <c r="B13" s="39"/>
      <c r="C13" s="39"/>
      <c r="D13" s="39"/>
      <c r="E13" s="40">
        <f>[1]ReportBR!E13</f>
        <v>0</v>
      </c>
      <c r="F13" s="41"/>
      <c r="G13" s="42"/>
      <c r="H13" s="8"/>
      <c r="I13" s="8"/>
      <c r="J13" s="47" t="s">
        <v>30</v>
      </c>
      <c r="K13" s="47"/>
      <c r="L13" s="47"/>
      <c r="M13" s="47"/>
      <c r="N13" s="45">
        <f>[1]ReportBR!N13</f>
        <v>0</v>
      </c>
      <c r="O13" s="46"/>
      <c r="U13" s="21" t="str">
        <f>IF('[1]ReportBR (9)'!N$7&gt;0,'[1]ReportBR (9)'!N$7,"")</f>
        <v/>
      </c>
      <c r="X13" s="21" t="str">
        <f>IF('[1]ReportBR (9)'!C$19&gt;0,'[1]ReportBR (9)'!C$19,"")</f>
        <v>Пульсатор P2</v>
      </c>
      <c r="Y13" s="23" t="str">
        <f>IF('[1]ReportBR (9)'!C$21&gt;0,'[1]ReportBR (9)'!C$21,"")</f>
        <v>Інклінометр E1637</v>
      </c>
      <c r="Z13" s="24" t="str">
        <f>IF('[1]ReportBR (9)'!E$22&gt;0,'[1]ReportBR (9)'!E$22,"")</f>
        <v/>
      </c>
      <c r="AA13" s="24" t="str">
        <f>IF('[1]ReportBR (9)'!F$21&gt;0,'[1]ReportBR (9)'!F$21,"")</f>
        <v/>
      </c>
    </row>
    <row r="14" spans="1:76" x14ac:dyDescent="0.25">
      <c r="A14" s="38" t="s">
        <v>31</v>
      </c>
      <c r="B14" s="39"/>
      <c r="C14" s="39"/>
      <c r="D14" s="39"/>
      <c r="E14" s="40" t="str">
        <f>[1]ReportBR!E14</f>
        <v>Турбінне/Експлуатацiя</v>
      </c>
      <c r="F14" s="41"/>
      <c r="G14" s="42"/>
      <c r="H14" s="8"/>
      <c r="I14" s="8"/>
      <c r="J14" s="47" t="s">
        <v>32</v>
      </c>
      <c r="K14" s="47"/>
      <c r="L14" s="47"/>
      <c r="M14" s="47"/>
      <c r="N14" s="48">
        <f>[1]ReportBR!N14</f>
        <v>0</v>
      </c>
      <c r="O14" s="49"/>
      <c r="U14" s="21" t="str">
        <f>IF('[1]ReportBR (10)'!N$7&gt;0,'[1]ReportBR (10)'!N$7,"")</f>
        <v/>
      </c>
      <c r="X14" s="21" t="str">
        <f>IF('[1]ReportBR (10)'!C$19&gt;0,'[1]ReportBR (10)'!C19,"")</f>
        <v>Пульсатор P1</v>
      </c>
      <c r="Y14" s="157" t="s">
        <v>96</v>
      </c>
      <c r="Z14" s="24" t="str">
        <f>IF('[1]ReportBR (10)'!E$22&gt;0,'[1]ReportBR (10)'!E$22,"")</f>
        <v/>
      </c>
      <c r="AA14" s="24" t="str">
        <f>IF('[1]ReportBR (10)'!F$21&gt;0,'[1]ReportBR (10)'!F$21,"")</f>
        <v/>
      </c>
    </row>
    <row r="15" spans="1:76" x14ac:dyDescent="0.25">
      <c r="A15" s="50"/>
      <c r="B15" s="51"/>
      <c r="C15" s="51"/>
      <c r="D15" s="51"/>
      <c r="E15" s="51"/>
      <c r="F15" s="51"/>
      <c r="G15" s="51"/>
      <c r="H15" s="8"/>
      <c r="I15" s="8"/>
      <c r="J15" s="39"/>
      <c r="K15" s="39"/>
      <c r="L15" s="51"/>
      <c r="M15" s="51"/>
      <c r="N15" s="51"/>
      <c r="O15" s="51"/>
      <c r="X15" s="21"/>
      <c r="Y15" s="23"/>
      <c r="Z15" s="24" t="str">
        <f>IF('[1]ReportBR (2)'!E$21&gt;0,'[1]ReportBR (2)'!E$21,"")</f>
        <v/>
      </c>
      <c r="AA15" s="24" t="str">
        <f>IF('[1]ReportBR (2)'!F$21&gt;0,'[1]ReportBR (2)'!F$21,"")</f>
        <v/>
      </c>
    </row>
    <row r="16" spans="1:76" ht="15.75" thickBot="1" x14ac:dyDescent="0.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9"/>
    </row>
    <row r="17" spans="1:18" x14ac:dyDescent="0.25">
      <c r="A17" s="52" t="s">
        <v>33</v>
      </c>
      <c r="B17" s="53"/>
      <c r="C17" s="53"/>
      <c r="D17" s="53"/>
      <c r="E17" s="53"/>
      <c r="F17" s="53"/>
      <c r="G17" s="54"/>
      <c r="H17" s="55" t="s">
        <v>34</v>
      </c>
      <c r="I17" s="56"/>
      <c r="J17" s="57" t="s">
        <v>35</v>
      </c>
      <c r="K17" s="58"/>
      <c r="L17" s="59"/>
      <c r="M17" s="52" t="s">
        <v>36</v>
      </c>
      <c r="N17" s="53"/>
      <c r="O17" s="54"/>
    </row>
    <row r="18" spans="1:18" x14ac:dyDescent="0.25">
      <c r="A18" s="60" t="s">
        <v>37</v>
      </c>
      <c r="B18" s="61"/>
      <c r="C18" s="62" t="s">
        <v>38</v>
      </c>
      <c r="D18" s="63"/>
      <c r="E18" s="61"/>
      <c r="F18" s="64" t="s">
        <v>39</v>
      </c>
      <c r="G18" s="65" t="s">
        <v>40</v>
      </c>
      <c r="H18" s="66"/>
      <c r="I18" s="67"/>
      <c r="J18" s="68"/>
      <c r="K18" s="69"/>
      <c r="L18" s="70"/>
      <c r="M18" s="71" t="s">
        <v>41</v>
      </c>
      <c r="N18" s="72"/>
      <c r="O18" s="73"/>
    </row>
    <row r="19" spans="1:18" x14ac:dyDescent="0.25">
      <c r="A19" s="74" t="s">
        <v>42</v>
      </c>
      <c r="B19" s="75"/>
      <c r="C19" s="76" t="str">
        <f>IF([1]ReportBR!C19='[1]Список обладнання'!B3,'[1]Список обладнання'!B3,IF([1]ReportBR!C19='[1]Список обладнання'!C3,'[1]Список обладнання'!C3,IF([1]ReportBR!C19='[1]Список обладнання'!D3,'[1]Список обладнання'!D3,IF([1]ReportBR!C19='[1]Список обладнання'!E3,'[1]Список обладнання'!E3,IF([1]ReportBR!C19='[1]Список обладнання'!F3,'[1]Список обладнання'!F3,IF([1]ReportBR!C19='[1]Список обладнання'!G3,'[1]Список обладнання'!G3))))))</f>
        <v>Пульсатор P2</v>
      </c>
      <c r="D19" s="77"/>
      <c r="E19" s="78"/>
      <c r="F19" s="79" t="str">
        <f>IF([1]ReportBR!F19&gt;0,[1]ReportBR!F19,"0")</f>
        <v>0</v>
      </c>
      <c r="G19" s="80">
        <f>F19+K20+L20</f>
        <v>0</v>
      </c>
      <c r="H19" s="81"/>
      <c r="I19" s="82"/>
      <c r="J19" s="83" t="s">
        <v>43</v>
      </c>
      <c r="K19" s="84" t="s">
        <v>44</v>
      </c>
      <c r="L19" s="85" t="s">
        <v>45</v>
      </c>
      <c r="M19" s="71" t="s">
        <v>46</v>
      </c>
      <c r="N19" s="72"/>
      <c r="O19" s="73"/>
      <c r="P19" s="86"/>
      <c r="Q19" s="86"/>
      <c r="R19" s="86"/>
    </row>
    <row r="20" spans="1:18" x14ac:dyDescent="0.25">
      <c r="A20" s="74" t="s">
        <v>47</v>
      </c>
      <c r="B20" s="75"/>
      <c r="C20" s="76">
        <f>[1]ReportBR!C20</f>
        <v>0</v>
      </c>
      <c r="D20" s="77"/>
      <c r="E20" s="78"/>
      <c r="F20" s="79" t="str">
        <f>IF([1]ReportBR!F20&gt;0,[1]ReportBR!F20,"0")</f>
        <v>0</v>
      </c>
      <c r="G20" s="80">
        <f t="shared" ref="G20:G24" si="0">F20+K21+L21</f>
        <v>0</v>
      </c>
      <c r="H20" s="87" t="s">
        <v>48</v>
      </c>
      <c r="I20" s="88">
        <v>9.82</v>
      </c>
      <c r="J20" s="89">
        <v>1</v>
      </c>
      <c r="K20" s="90">
        <f>[1]ReportBR!K20</f>
        <v>0</v>
      </c>
      <c r="L20" s="90">
        <f>[1]ReportBR!L20</f>
        <v>0</v>
      </c>
      <c r="M20" s="71" t="s">
        <v>49</v>
      </c>
      <c r="N20" s="72"/>
      <c r="O20" s="73"/>
    </row>
    <row r="21" spans="1:18" x14ac:dyDescent="0.25">
      <c r="A21" s="74" t="s">
        <v>50</v>
      </c>
      <c r="B21" s="75"/>
      <c r="C21" s="158" t="str">
        <f>LOOKUP(1,1/(Y5:Y14&lt;&gt;""),Y5:Y14)</f>
        <v>Інклінометр E2142</v>
      </c>
      <c r="D21" s="159"/>
      <c r="E21" s="160"/>
      <c r="F21" s="79" t="str">
        <f>IF([1]ReportBR!F21&gt;0,[1]ReportBR!F21,"0")</f>
        <v>0</v>
      </c>
      <c r="G21" s="80">
        <f t="shared" si="0"/>
        <v>0</v>
      </c>
      <c r="H21" s="91"/>
      <c r="I21" s="92"/>
      <c r="J21" s="89">
        <v>2</v>
      </c>
      <c r="K21" s="90">
        <f>[1]ReportBR!K21</f>
        <v>0</v>
      </c>
      <c r="L21" s="90">
        <f>[1]ReportBR!L21</f>
        <v>0</v>
      </c>
      <c r="M21" s="71" t="s">
        <v>51</v>
      </c>
      <c r="N21" s="72"/>
      <c r="O21" s="73"/>
      <c r="P21" s="86"/>
    </row>
    <row r="22" spans="1:18" x14ac:dyDescent="0.25">
      <c r="A22" s="74" t="s">
        <v>15</v>
      </c>
      <c r="B22" s="75"/>
      <c r="C22" s="72"/>
      <c r="D22" s="93"/>
      <c r="E22" s="94"/>
      <c r="F22" s="79" t="str">
        <f>IF([1]ReportBR!F22&gt;0,[1]ReportBR!F22,"0")</f>
        <v>0</v>
      </c>
      <c r="G22" s="80">
        <f t="shared" si="0"/>
        <v>0</v>
      </c>
      <c r="H22" s="87" t="s">
        <v>47</v>
      </c>
      <c r="I22" s="88" t="s">
        <v>52</v>
      </c>
      <c r="J22" s="89">
        <v>3</v>
      </c>
      <c r="K22" s="90">
        <f>[1]ReportBR!K22</f>
        <v>0</v>
      </c>
      <c r="L22" s="90">
        <f>[1]ReportBR!L22</f>
        <v>0</v>
      </c>
      <c r="M22" s="71" t="s">
        <v>53</v>
      </c>
      <c r="N22" s="72"/>
      <c r="O22" s="73"/>
    </row>
    <row r="23" spans="1:18" ht="15" customHeight="1" x14ac:dyDescent="0.25">
      <c r="A23" s="74" t="s">
        <v>16</v>
      </c>
      <c r="B23" s="75"/>
      <c r="C23" s="72"/>
      <c r="D23" s="93"/>
      <c r="E23" s="94"/>
      <c r="F23" s="79" t="str">
        <f>IF([1]ReportBR!F23&gt;0,[1]ReportBR!F23,"0")</f>
        <v>0</v>
      </c>
      <c r="G23" s="80">
        <f t="shared" si="0"/>
        <v>0</v>
      </c>
      <c r="H23" s="87"/>
      <c r="I23" s="95"/>
      <c r="J23" s="89">
        <v>4</v>
      </c>
      <c r="K23" s="90">
        <f>[1]ReportBR!K23</f>
        <v>0</v>
      </c>
      <c r="L23" s="90">
        <f>[1]ReportBR!L23</f>
        <v>0</v>
      </c>
      <c r="M23" s="71" t="s">
        <v>54</v>
      </c>
      <c r="N23" s="72"/>
      <c r="O23" s="73"/>
    </row>
    <row r="24" spans="1:18" x14ac:dyDescent="0.25">
      <c r="A24" s="74" t="s">
        <v>55</v>
      </c>
      <c r="B24" s="75"/>
      <c r="C24" s="96">
        <f>[1]ReportBR!C24</f>
        <v>0</v>
      </c>
      <c r="D24" s="97"/>
      <c r="E24" s="98"/>
      <c r="F24" s="79" t="str">
        <f>IF([1]ReportBR!F24&gt;0,[1]ReportBR!F24,"0")</f>
        <v>0</v>
      </c>
      <c r="G24" s="80">
        <f t="shared" si="0"/>
        <v>0</v>
      </c>
      <c r="H24" s="87"/>
      <c r="I24" s="95"/>
      <c r="J24" s="89">
        <v>5</v>
      </c>
      <c r="K24" s="90">
        <f>[1]ReportBR!K24</f>
        <v>0</v>
      </c>
      <c r="L24" s="90">
        <f>[1]ReportBR!L24</f>
        <v>0</v>
      </c>
      <c r="M24" s="71" t="s">
        <v>56</v>
      </c>
      <c r="N24" s="72"/>
      <c r="O24" s="73"/>
    </row>
    <row r="25" spans="1:18" ht="15.75" thickBot="1" x14ac:dyDescent="0.3">
      <c r="A25" s="99"/>
      <c r="B25" s="100"/>
      <c r="C25" s="100"/>
      <c r="D25" s="100"/>
      <c r="E25" s="100"/>
      <c r="F25" s="100"/>
      <c r="G25" s="101"/>
      <c r="H25" s="102"/>
      <c r="I25" s="103"/>
      <c r="J25" s="89">
        <v>6</v>
      </c>
      <c r="K25" s="90">
        <f>[1]ReportBR!K25</f>
        <v>0</v>
      </c>
      <c r="L25" s="90">
        <f>[1]ReportBR!L25</f>
        <v>0</v>
      </c>
      <c r="M25" s="71" t="s">
        <v>57</v>
      </c>
      <c r="N25" s="72"/>
      <c r="O25" s="73"/>
    </row>
    <row r="26" spans="1:18" ht="15.75" thickBot="1" x14ac:dyDescent="0.3">
      <c r="A26" s="52" t="s">
        <v>58</v>
      </c>
      <c r="B26" s="53"/>
      <c r="C26" s="53"/>
      <c r="D26" s="53"/>
      <c r="E26" s="53"/>
      <c r="F26" s="54"/>
      <c r="G26" s="52" t="s">
        <v>59</v>
      </c>
      <c r="H26" s="53"/>
      <c r="I26" s="54"/>
      <c r="J26" s="104" t="s">
        <v>60</v>
      </c>
      <c r="K26" s="105">
        <f>SUM(K20:L25)</f>
        <v>0</v>
      </c>
      <c r="L26" s="106"/>
      <c r="M26" s="107"/>
      <c r="N26" s="72"/>
      <c r="O26" s="73"/>
    </row>
    <row r="27" spans="1:18" ht="15.75" thickBot="1" x14ac:dyDescent="0.3">
      <c r="A27" s="71" t="s">
        <v>61</v>
      </c>
      <c r="B27" s="108">
        <v>1.25</v>
      </c>
      <c r="C27" s="109" t="s">
        <v>62</v>
      </c>
      <c r="D27" s="110"/>
      <c r="E27" s="111"/>
      <c r="F27" s="112"/>
      <c r="G27" s="113" t="s">
        <v>63</v>
      </c>
      <c r="H27" s="64" t="s">
        <v>64</v>
      </c>
      <c r="I27" s="65" t="s">
        <v>65</v>
      </c>
      <c r="J27" s="114"/>
      <c r="K27" s="115"/>
      <c r="L27" s="116"/>
      <c r="M27" s="117" t="s">
        <v>66</v>
      </c>
      <c r="N27" s="118">
        <v>1</v>
      </c>
      <c r="O27" s="119">
        <v>2</v>
      </c>
    </row>
    <row r="28" spans="1:18" x14ac:dyDescent="0.25">
      <c r="A28" s="71" t="s">
        <v>67</v>
      </c>
      <c r="B28" s="108">
        <v>1.1220000000000001</v>
      </c>
      <c r="C28" s="109" t="s">
        <v>68</v>
      </c>
      <c r="D28" s="110"/>
      <c r="E28" s="120"/>
      <c r="F28" s="121"/>
      <c r="G28" s="122">
        <f>[1]ReportBR!G28</f>
        <v>1033549</v>
      </c>
      <c r="H28" s="123">
        <f>[1]ReportBR!H28</f>
        <v>0</v>
      </c>
      <c r="I28" s="123">
        <f>[1]ReportBR!I28</f>
        <v>0</v>
      </c>
      <c r="J28" s="58" t="s">
        <v>69</v>
      </c>
      <c r="K28" s="58"/>
      <c r="L28" s="59"/>
      <c r="M28" s="71" t="s">
        <v>70</v>
      </c>
      <c r="N28" s="108"/>
      <c r="O28" s="108"/>
    </row>
    <row r="29" spans="1:18" x14ac:dyDescent="0.25">
      <c r="A29" s="71" t="s">
        <v>71</v>
      </c>
      <c r="B29" s="124">
        <v>1</v>
      </c>
      <c r="C29" s="109" t="s">
        <v>72</v>
      </c>
      <c r="D29" s="110"/>
      <c r="E29" s="125"/>
      <c r="F29" s="126"/>
      <c r="G29" s="122">
        <f>[1]ReportBR!G29</f>
        <v>1033113</v>
      </c>
      <c r="H29" s="123">
        <f>[1]ReportBR!H29</f>
        <v>0</v>
      </c>
      <c r="I29" s="123">
        <f>[1]ReportBR!I29</f>
        <v>0</v>
      </c>
      <c r="J29" s="69"/>
      <c r="K29" s="69"/>
      <c r="L29" s="70"/>
      <c r="M29" s="71" t="s">
        <v>73</v>
      </c>
      <c r="N29" s="108"/>
      <c r="O29" s="108"/>
    </row>
    <row r="30" spans="1:18" x14ac:dyDescent="0.25">
      <c r="A30" s="71" t="s">
        <v>74</v>
      </c>
      <c r="B30" s="108" t="s">
        <v>52</v>
      </c>
      <c r="C30" s="109" t="s">
        <v>75</v>
      </c>
      <c r="D30" s="110"/>
      <c r="E30" s="125"/>
      <c r="F30" s="126"/>
      <c r="G30" s="122">
        <f>[1]ReportBR!G30</f>
        <v>1033113</v>
      </c>
      <c r="H30" s="123">
        <f>[1]ReportBR!H30</f>
        <v>0</v>
      </c>
      <c r="I30" s="123">
        <f>[1]ReportBR!I30</f>
        <v>0</v>
      </c>
      <c r="J30" s="84" t="s">
        <v>43</v>
      </c>
      <c r="K30" s="127" t="s">
        <v>76</v>
      </c>
      <c r="L30" s="128"/>
      <c r="M30" s="71" t="s">
        <v>77</v>
      </c>
      <c r="N30" s="129"/>
      <c r="O30" s="129"/>
    </row>
    <row r="31" spans="1:18" x14ac:dyDescent="0.25">
      <c r="A31" s="71" t="s">
        <v>78</v>
      </c>
      <c r="B31" s="108" t="s">
        <v>52</v>
      </c>
      <c r="C31" s="109" t="s">
        <v>79</v>
      </c>
      <c r="D31" s="110"/>
      <c r="E31" s="125"/>
      <c r="F31" s="126"/>
      <c r="G31" s="122">
        <f>[1]ReportBR!G31</f>
        <v>1033116</v>
      </c>
      <c r="H31" s="123">
        <f>[1]ReportBR!H31</f>
        <v>0</v>
      </c>
      <c r="I31" s="123">
        <f>[1]ReportBR!I31</f>
        <v>0</v>
      </c>
      <c r="J31" s="130">
        <v>1</v>
      </c>
      <c r="K31" s="131">
        <f>[1]ReportBR!K31</f>
        <v>0</v>
      </c>
      <c r="L31" s="132"/>
      <c r="M31" s="71" t="s">
        <v>80</v>
      </c>
      <c r="N31" s="129"/>
      <c r="O31" s="129"/>
    </row>
    <row r="32" spans="1:18" ht="15.75" thickBot="1" x14ac:dyDescent="0.3">
      <c r="A32" s="133" t="s">
        <v>81</v>
      </c>
      <c r="B32" s="134">
        <v>220</v>
      </c>
      <c r="C32" s="135"/>
      <c r="D32" s="136"/>
      <c r="E32" s="137"/>
      <c r="F32" s="138"/>
      <c r="G32" s="139">
        <f>[1]ReportBR!G32</f>
        <v>1033118</v>
      </c>
      <c r="H32" s="123">
        <f>[1]ReportBR!H32</f>
        <v>0</v>
      </c>
      <c r="I32" s="123">
        <f>[1]ReportBR!I32</f>
        <v>0</v>
      </c>
      <c r="J32" s="140">
        <v>2</v>
      </c>
      <c r="K32" s="131" t="str">
        <f>[1]ReportBR!K32</f>
        <v/>
      </c>
      <c r="L32" s="132"/>
      <c r="M32" s="71" t="s">
        <v>82</v>
      </c>
      <c r="N32" s="129"/>
      <c r="O32" s="129"/>
    </row>
    <row r="33" spans="1:15" x14ac:dyDescent="0.25">
      <c r="A33" s="117" t="s">
        <v>83</v>
      </c>
      <c r="B33" s="141" t="s">
        <v>84</v>
      </c>
      <c r="C33" s="142"/>
      <c r="D33" s="143" t="s">
        <v>85</v>
      </c>
      <c r="E33" s="144"/>
      <c r="F33" s="119" t="s">
        <v>86</v>
      </c>
      <c r="G33" s="52" t="s">
        <v>87</v>
      </c>
      <c r="H33" s="69"/>
      <c r="I33" s="70"/>
      <c r="J33" s="140">
        <v>3</v>
      </c>
      <c r="K33" s="131" t="str">
        <f>[1]ReportBR!K33</f>
        <v/>
      </c>
      <c r="L33" s="132"/>
      <c r="M33" s="71" t="s">
        <v>88</v>
      </c>
      <c r="N33" s="129"/>
      <c r="O33" s="129"/>
    </row>
    <row r="34" spans="1:15" x14ac:dyDescent="0.25">
      <c r="A34" s="113" t="s">
        <v>89</v>
      </c>
      <c r="B34" s="145" t="str">
        <f>[1]ReportBR!B34</f>
        <v>НОБТ 203мм</v>
      </c>
      <c r="C34" s="146"/>
      <c r="D34" s="145" t="str">
        <f>[1]ReportBR!D34</f>
        <v>NMDC 201904070</v>
      </c>
      <c r="E34" s="146"/>
      <c r="F34" s="147">
        <f>[1]ReportBR!F34</f>
        <v>0</v>
      </c>
      <c r="G34" s="148" t="s">
        <v>90</v>
      </c>
      <c r="H34" s="64" t="s">
        <v>91</v>
      </c>
      <c r="I34" s="149" t="s">
        <v>92</v>
      </c>
      <c r="J34" s="140">
        <v>4</v>
      </c>
      <c r="K34" s="131" t="str">
        <f>[1]ReportBR!K34</f>
        <v/>
      </c>
      <c r="L34" s="132"/>
      <c r="M34" s="71" t="s">
        <v>57</v>
      </c>
      <c r="N34" s="129"/>
      <c r="O34" s="150"/>
    </row>
    <row r="35" spans="1:15" x14ac:dyDescent="0.25">
      <c r="A35" s="113" t="s">
        <v>89</v>
      </c>
      <c r="B35" s="145" t="str">
        <f>[1]ReportBR!B35</f>
        <v>НОБТ 203мм</v>
      </c>
      <c r="C35" s="146"/>
      <c r="D35" s="145" t="str">
        <f>[1]ReportBR!D35</f>
        <v>NMDC 201904057</v>
      </c>
      <c r="E35" s="146"/>
      <c r="F35" s="147">
        <f>[1]ReportBR!F35</f>
        <v>0</v>
      </c>
      <c r="G35" s="113" t="s">
        <v>93</v>
      </c>
      <c r="H35" s="151">
        <f>[1]ReportBR!H35</f>
        <v>0</v>
      </c>
      <c r="I35" s="151">
        <f>[1]ReportBR!I35</f>
        <v>0</v>
      </c>
      <c r="J35" s="104" t="s">
        <v>60</v>
      </c>
      <c r="K35" s="105">
        <f>SUM(K31:L34)</f>
        <v>0</v>
      </c>
      <c r="L35" s="106"/>
      <c r="M35" s="71"/>
      <c r="N35" s="129"/>
      <c r="O35" s="152"/>
    </row>
    <row r="36" spans="1:15" ht="15.75" thickBot="1" x14ac:dyDescent="0.3">
      <c r="A36" s="153" t="s">
        <v>94</v>
      </c>
      <c r="B36" s="145" t="str">
        <f>[1]ReportBR!B36</f>
        <v xml:space="preserve">UBHO 171,5 мм </v>
      </c>
      <c r="C36" s="146"/>
      <c r="D36" s="145" t="str">
        <f>[1]ReportBR!D36</f>
        <v>UBHO 201904014</v>
      </c>
      <c r="E36" s="146"/>
      <c r="F36" s="147">
        <f>[1]ReportBR!F36</f>
        <v>0</v>
      </c>
      <c r="G36" s="154" t="s">
        <v>95</v>
      </c>
      <c r="H36" s="151">
        <f>[1]ReportBR!H36</f>
        <v>0</v>
      </c>
      <c r="I36" s="151">
        <f>[1]ReportBR!I36</f>
        <v>0</v>
      </c>
      <c r="J36" s="114"/>
      <c r="K36" s="115"/>
      <c r="L36" s="116"/>
      <c r="M36" s="107"/>
      <c r="N36" s="155"/>
      <c r="O36" s="156"/>
    </row>
  </sheetData>
  <mergeCells count="96">
    <mergeCell ref="B35:C35"/>
    <mergeCell ref="D35:E35"/>
    <mergeCell ref="J35:J36"/>
    <mergeCell ref="K35:L36"/>
    <mergeCell ref="B36:C36"/>
    <mergeCell ref="D36:E36"/>
    <mergeCell ref="B33:C33"/>
    <mergeCell ref="D33:E33"/>
    <mergeCell ref="G33:I33"/>
    <mergeCell ref="K33:L33"/>
    <mergeCell ref="B34:C34"/>
    <mergeCell ref="D34:E34"/>
    <mergeCell ref="K34:L34"/>
    <mergeCell ref="C31:D31"/>
    <mergeCell ref="E31:F31"/>
    <mergeCell ref="K31:L31"/>
    <mergeCell ref="C32:D32"/>
    <mergeCell ref="E32:F32"/>
    <mergeCell ref="K32:L32"/>
    <mergeCell ref="C28:D28"/>
    <mergeCell ref="E28:F28"/>
    <mergeCell ref="J28:L29"/>
    <mergeCell ref="C29:D29"/>
    <mergeCell ref="E29:F29"/>
    <mergeCell ref="C30:D30"/>
    <mergeCell ref="E30:F30"/>
    <mergeCell ref="K30:L30"/>
    <mergeCell ref="N24:O24"/>
    <mergeCell ref="A25:G25"/>
    <mergeCell ref="N25:O25"/>
    <mergeCell ref="A26:F26"/>
    <mergeCell ref="G26:I26"/>
    <mergeCell ref="J26:J27"/>
    <mergeCell ref="K26:L27"/>
    <mergeCell ref="N26:O26"/>
    <mergeCell ref="C27:D27"/>
    <mergeCell ref="E27:F27"/>
    <mergeCell ref="A22:B22"/>
    <mergeCell ref="C22:E22"/>
    <mergeCell ref="H22:H25"/>
    <mergeCell ref="I22:I25"/>
    <mergeCell ref="N22:O22"/>
    <mergeCell ref="A23:B23"/>
    <mergeCell ref="C23:E23"/>
    <mergeCell ref="N23:O23"/>
    <mergeCell ref="A24:B24"/>
    <mergeCell ref="C24:E24"/>
    <mergeCell ref="N19:O19"/>
    <mergeCell ref="A20:B20"/>
    <mergeCell ref="C20:E20"/>
    <mergeCell ref="H20:H21"/>
    <mergeCell ref="I20:I21"/>
    <mergeCell ref="N20:O20"/>
    <mergeCell ref="A21:B21"/>
    <mergeCell ref="C21:E21"/>
    <mergeCell ref="N21:O21"/>
    <mergeCell ref="J15:K15"/>
    <mergeCell ref="A17:G17"/>
    <mergeCell ref="H17:I19"/>
    <mergeCell ref="J17:L18"/>
    <mergeCell ref="M17:O17"/>
    <mergeCell ref="A18:B18"/>
    <mergeCell ref="C18:E18"/>
    <mergeCell ref="N18:O18"/>
    <mergeCell ref="A19:B19"/>
    <mergeCell ref="C19:E19"/>
    <mergeCell ref="A13:D13"/>
    <mergeCell ref="E13:G13"/>
    <mergeCell ref="J13:M13"/>
    <mergeCell ref="N13:O13"/>
    <mergeCell ref="A14:D14"/>
    <mergeCell ref="E14:G14"/>
    <mergeCell ref="J14:M14"/>
    <mergeCell ref="N14:O14"/>
    <mergeCell ref="A11:D11"/>
    <mergeCell ref="E11:G11"/>
    <mergeCell ref="J11:M11"/>
    <mergeCell ref="N11:O11"/>
    <mergeCell ref="A12:D12"/>
    <mergeCell ref="E12:G12"/>
    <mergeCell ref="J12:M12"/>
    <mergeCell ref="N12:O12"/>
    <mergeCell ref="A9:D9"/>
    <mergeCell ref="E9:G9"/>
    <mergeCell ref="J9:M9"/>
    <mergeCell ref="N9:O9"/>
    <mergeCell ref="A10:D10"/>
    <mergeCell ref="E10:G10"/>
    <mergeCell ref="J10:M10"/>
    <mergeCell ref="N10:O10"/>
    <mergeCell ref="N1:O4"/>
    <mergeCell ref="E2:J3"/>
    <mergeCell ref="A7:D8"/>
    <mergeCell ref="E7:G8"/>
    <mergeCell ref="J7:M8"/>
    <mergeCell ref="N7:O8"/>
  </mergeCells>
  <conditionalFormatting sqref="F19:G24">
    <cfRule type="cellIs" dxfId="1" priority="2" operator="between">
      <formula>7.29166666666667</formula>
      <formula>11.4583333333333</formula>
    </cfRule>
  </conditionalFormatting>
  <conditionalFormatting sqref="F19:G24">
    <cfRule type="cellIs" dxfId="0" priority="1" operator="between">
      <formula>11.4590277777778</formula>
      <formula>45.8333333333333</formula>
    </cfRule>
  </conditionalFormatting>
  <pageMargins left="0.7" right="0.7" top="0.75" bottom="0.75" header="0.3" footer="0.3"/>
  <pageSetup paperSize="9" scale="57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ReportBR summ</vt:lpstr>
      <vt:lpstr>'ReportBR summ'!Область_печати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Олександр</dc:creator>
  <cp:lastModifiedBy>Ковтун Олександр</cp:lastModifiedBy>
  <dcterms:created xsi:type="dcterms:W3CDTF">2020-01-02T14:43:39Z</dcterms:created>
  <dcterms:modified xsi:type="dcterms:W3CDTF">2020-01-02T14:52:42Z</dcterms:modified>
</cp:coreProperties>
</file>