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8060" windowHeight="11760" activeTab="1"/>
  </bookViews>
  <sheets>
    <sheet name="Таблица" sheetId="3" r:id="rId1"/>
    <sheet name="Календарь" sheetId="4" r:id="rId2"/>
  </sheets>
  <calcPr calcId="144525"/>
</workbook>
</file>

<file path=xl/calcChain.xml><?xml version="1.0" encoding="utf-8"?>
<calcChain xmlns="http://schemas.openxmlformats.org/spreadsheetml/2006/main">
  <c r="K19" i="3" l="1"/>
  <c r="I19" i="3"/>
  <c r="H19" i="3"/>
  <c r="A11" i="3" l="1"/>
  <c r="A12" i="3"/>
  <c r="J12" i="3"/>
  <c r="K12" i="3" s="1"/>
  <c r="I12" i="3"/>
  <c r="H12" i="3"/>
  <c r="J11" i="3"/>
  <c r="K11" i="3" s="1"/>
  <c r="I11" i="3"/>
  <c r="H11" i="3"/>
  <c r="J10" i="3"/>
  <c r="K10" i="3" s="1"/>
  <c r="I10" i="3"/>
  <c r="H10" i="3"/>
  <c r="J19" i="3"/>
  <c r="J18" i="3"/>
  <c r="K18" i="3" s="1"/>
  <c r="I18" i="3"/>
  <c r="H18" i="3"/>
  <c r="J17" i="3"/>
  <c r="K17" i="3" s="1"/>
  <c r="I17" i="3"/>
  <c r="H17" i="3"/>
  <c r="J16" i="3"/>
  <c r="K16" i="3" s="1"/>
  <c r="I16" i="3"/>
  <c r="H16" i="3"/>
  <c r="J15" i="3"/>
  <c r="K15" i="3" s="1"/>
  <c r="I15" i="3"/>
  <c r="H15" i="3"/>
  <c r="J14" i="3"/>
  <c r="K14" i="3" s="1"/>
  <c r="I14" i="3"/>
  <c r="H14" i="3"/>
  <c r="J4" i="3"/>
  <c r="J8" i="3"/>
  <c r="J7" i="3"/>
  <c r="J6" i="3"/>
  <c r="J5" i="3"/>
  <c r="I5" i="3"/>
  <c r="I6" i="3"/>
  <c r="I7" i="3"/>
  <c r="I8" i="3"/>
  <c r="H8" i="3"/>
  <c r="H7" i="3"/>
  <c r="H6" i="3"/>
  <c r="H5" i="3"/>
  <c r="H4" i="3"/>
  <c r="I45" i="3" l="1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K33" i="3"/>
  <c r="K32" i="3"/>
  <c r="K31" i="3"/>
  <c r="K29" i="3"/>
  <c r="I29" i="3"/>
  <c r="H29" i="3"/>
  <c r="K28" i="3"/>
  <c r="I28" i="3"/>
  <c r="H28" i="3"/>
  <c r="K27" i="3"/>
  <c r="I27" i="3"/>
  <c r="H27" i="3"/>
  <c r="K26" i="3"/>
  <c r="I26" i="3"/>
  <c r="H26" i="3"/>
  <c r="K25" i="3"/>
  <c r="I25" i="3"/>
  <c r="H25" i="3"/>
  <c r="K24" i="3"/>
  <c r="I24" i="3"/>
  <c r="H24" i="3"/>
  <c r="K23" i="3"/>
  <c r="I23" i="3"/>
  <c r="H23" i="3"/>
  <c r="K22" i="3"/>
  <c r="I22" i="3"/>
  <c r="H22" i="3"/>
  <c r="K21" i="3"/>
  <c r="I21" i="3"/>
  <c r="H21" i="3"/>
  <c r="I4" i="3"/>
  <c r="A4" i="3"/>
  <c r="K2" i="3"/>
  <c r="A5" i="3" l="1"/>
  <c r="A6" i="3" l="1"/>
  <c r="A7" i="3" l="1"/>
  <c r="A8" i="3"/>
  <c r="A10" i="3" l="1"/>
  <c r="A14" i="3" l="1"/>
  <c r="A15" i="3" s="1"/>
  <c r="A16" i="3" s="1"/>
  <c r="A17" i="3" s="1"/>
  <c r="A18" i="3" s="1"/>
  <c r="A19" i="3" s="1"/>
  <c r="A21" i="3" s="1"/>
  <c r="A22" i="3" s="1"/>
  <c r="A23" i="3" s="1"/>
  <c r="A24" i="3" s="1"/>
  <c r="A25" i="3" l="1"/>
  <c r="A26" i="3" s="1"/>
  <c r="A27" i="3" l="1"/>
  <c r="A28" i="3" s="1"/>
  <c r="A29" i="3" l="1"/>
  <c r="A31" i="3" s="1"/>
  <c r="A32" i="3" s="1"/>
  <c r="B6" i="4" s="1"/>
  <c r="A5" i="4"/>
  <c r="B5" i="4"/>
  <c r="E5" i="4"/>
  <c r="H5" i="4"/>
  <c r="J6" i="4"/>
  <c r="G5" i="4"/>
  <c r="F5" i="4"/>
  <c r="E6" i="4"/>
  <c r="J5" i="4"/>
  <c r="I6" i="4"/>
  <c r="D5" i="4"/>
  <c r="C6" i="4"/>
  <c r="C5" i="4"/>
  <c r="G6" i="4"/>
  <c r="A6" i="4"/>
  <c r="I5" i="4"/>
  <c r="H6" i="4"/>
  <c r="D6" i="4"/>
  <c r="F6" i="4" l="1"/>
  <c r="A33" i="3"/>
  <c r="H7" i="4" s="1"/>
  <c r="A35" i="3" l="1"/>
  <c r="C7" i="4"/>
  <c r="I8" i="4"/>
  <c r="A7" i="4"/>
  <c r="G7" i="4"/>
  <c r="E8" i="4"/>
  <c r="I7" i="4"/>
  <c r="J7" i="4"/>
  <c r="B8" i="4"/>
  <c r="D8" i="4"/>
  <c r="F8" i="4"/>
  <c r="D7" i="4"/>
  <c r="B7" i="4"/>
  <c r="F7" i="4"/>
  <c r="E7" i="4"/>
  <c r="H8" i="4"/>
  <c r="G8" i="4"/>
  <c r="A36" i="3" l="1"/>
  <c r="C8" i="4"/>
  <c r="A8" i="4"/>
  <c r="J8" i="4"/>
  <c r="C9" i="4"/>
  <c r="F9" i="4" l="1"/>
  <c r="A37" i="3"/>
  <c r="D9" i="4"/>
  <c r="I9" i="4"/>
  <c r="J9" i="4"/>
  <c r="G9" i="4"/>
  <c r="B9" i="4"/>
  <c r="H9" i="4"/>
  <c r="A9" i="4"/>
  <c r="E9" i="4"/>
  <c r="A38" i="3" l="1"/>
  <c r="A39" i="3" l="1"/>
  <c r="A40" i="3" l="1"/>
  <c r="A41" i="3" l="1"/>
  <c r="A42" i="3" l="1"/>
  <c r="A43" i="3" l="1"/>
  <c r="A44" i="3" l="1"/>
  <c r="A45" i="3" l="1"/>
  <c r="E14" i="4" s="1"/>
  <c r="G16" i="4"/>
  <c r="B16" i="4"/>
  <c r="F15" i="4"/>
  <c r="H15" i="4"/>
  <c r="I16" i="4" l="1"/>
  <c r="H16" i="4"/>
  <c r="C13" i="4"/>
  <c r="A10" i="4"/>
  <c r="H11" i="4"/>
  <c r="H10" i="4"/>
  <c r="A11" i="4"/>
  <c r="I11" i="4"/>
  <c r="D11" i="4"/>
  <c r="I10" i="4"/>
  <c r="G11" i="4"/>
  <c r="G10" i="4"/>
  <c r="B11" i="4"/>
  <c r="D12" i="4"/>
  <c r="E11" i="4"/>
  <c r="F11" i="4"/>
  <c r="I12" i="4"/>
  <c r="D10" i="4"/>
  <c r="J13" i="4"/>
  <c r="J11" i="4"/>
  <c r="J10" i="4"/>
  <c r="C11" i="4"/>
  <c r="F10" i="4"/>
  <c r="E10" i="4"/>
  <c r="C10" i="4"/>
  <c r="G12" i="4"/>
  <c r="E12" i="4"/>
  <c r="B10" i="4"/>
  <c r="G14" i="4"/>
  <c r="F13" i="4"/>
  <c r="H12" i="4"/>
  <c r="B14" i="4"/>
  <c r="B12" i="4"/>
  <c r="C15" i="4"/>
  <c r="J14" i="4"/>
  <c r="E15" i="4"/>
  <c r="E16" i="4"/>
  <c r="J12" i="4"/>
  <c r="A13" i="4"/>
  <c r="A12" i="4"/>
  <c r="D14" i="4"/>
  <c r="H14" i="4"/>
  <c r="I15" i="4"/>
  <c r="J16" i="4"/>
  <c r="D13" i="4"/>
  <c r="G13" i="4"/>
  <c r="D16" i="4"/>
  <c r="D15" i="4"/>
  <c r="A15" i="4"/>
  <c r="B13" i="4"/>
  <c r="C16" i="4"/>
  <c r="C12" i="4"/>
  <c r="F14" i="4"/>
  <c r="I13" i="4"/>
  <c r="B15" i="4"/>
  <c r="F12" i="4"/>
  <c r="C14" i="4"/>
  <c r="E13" i="4"/>
  <c r="F16" i="4"/>
  <c r="A14" i="4"/>
  <c r="I14" i="4"/>
  <c r="H13" i="4"/>
  <c r="G15" i="4"/>
  <c r="J15" i="4"/>
  <c r="A16" i="4"/>
</calcChain>
</file>

<file path=xl/sharedStrings.xml><?xml version="1.0" encoding="utf-8"?>
<sst xmlns="http://schemas.openxmlformats.org/spreadsheetml/2006/main" count="122" uniqueCount="73">
  <si>
    <t>Перчатки диэлектрические</t>
  </si>
  <si>
    <t>Электропаяльник ЭПСН-100/220В</t>
  </si>
  <si>
    <t>50009511</t>
  </si>
  <si>
    <t>Индикатор ИНО-500 напряжения-отвертк</t>
  </si>
  <si>
    <t>Электропаяльник ЭПСИ-40/220В</t>
  </si>
  <si>
    <t>Боты диэлектрические</t>
  </si>
  <si>
    <t>Индикатор напряж.ПИН90-2М</t>
  </si>
  <si>
    <t>Электропаяльник ЭПСН-65/220В</t>
  </si>
  <si>
    <t>51002140</t>
  </si>
  <si>
    <t>СПИСОК</t>
  </si>
  <si>
    <t>CИЗ, находящихся на участке связи № 5</t>
  </si>
  <si>
    <t>№ п/п</t>
  </si>
  <si>
    <t>Наименование СИЗ</t>
  </si>
  <si>
    <t>Поряд. № СИЗ</t>
  </si>
  <si>
    <t>Место нахождения</t>
  </si>
  <si>
    <t>Инв. №</t>
  </si>
  <si>
    <t>Дата последней годовой проверки</t>
  </si>
  <si>
    <t>Дата следующей годовой проверки</t>
  </si>
  <si>
    <t>Дата отправки на испытание</t>
  </si>
  <si>
    <t>Дата периодического осмотра</t>
  </si>
  <si>
    <t>Дата следующего квартального осмотра</t>
  </si>
  <si>
    <t xml:space="preserve">Испытание </t>
  </si>
  <si>
    <t>Испытание 1 раз в 6 месяцев, осмотр 1 раз в 3 месяца</t>
  </si>
  <si>
    <t>АТС</t>
  </si>
  <si>
    <t>ВБ</t>
  </si>
  <si>
    <t>Испытание 1 раз в 3 года, осмотр 1 раз в 6 месяца</t>
  </si>
  <si>
    <t>350010000715</t>
  </si>
  <si>
    <t>350010000716</t>
  </si>
  <si>
    <t>Испытание 1 раз в год осмотр 1 раз в 3 месяца</t>
  </si>
  <si>
    <t>Пассатижи</t>
  </si>
  <si>
    <t>1-1</t>
  </si>
  <si>
    <t>Испытание 1 раз в год, осмотр 1 раз в 3 месяца</t>
  </si>
  <si>
    <t>Круглогубцы</t>
  </si>
  <si>
    <t>1-2</t>
  </si>
  <si>
    <t>Бокорезы</t>
  </si>
  <si>
    <t>1-3</t>
  </si>
  <si>
    <t>Отвертка</t>
  </si>
  <si>
    <t>1-4</t>
  </si>
  <si>
    <t>1-5</t>
  </si>
  <si>
    <t>1-6</t>
  </si>
  <si>
    <t xml:space="preserve">Ковер диэлектрический  </t>
  </si>
  <si>
    <t>1-7</t>
  </si>
  <si>
    <t>ЛАЗ</t>
  </si>
  <si>
    <t>Осмотр 1 раз в 6 месяца</t>
  </si>
  <si>
    <t>8-9</t>
  </si>
  <si>
    <t>10-14</t>
  </si>
  <si>
    <t>Лестница-стремянка</t>
  </si>
  <si>
    <t>Испытание 1 раз в год</t>
  </si>
  <si>
    <t>Испытание 1 раз в полгода</t>
  </si>
  <si>
    <t>Машина шлифовальная  МА 2001</t>
  </si>
  <si>
    <t>350000043351</t>
  </si>
  <si>
    <t>Машина электрическая перфорационная МЭП-500 ЭРУ</t>
  </si>
  <si>
    <t>350000043521</t>
  </si>
  <si>
    <t>СПИСОК СИЗ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</si>
  <si>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</si>
  <si>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</si>
  <si>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</si>
  <si>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</si>
  <si>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</si>
  <si>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</si>
  <si>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</si>
  <si>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</si>
  <si>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</si>
  <si>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</si>
  <si>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</si>
  <si>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</si>
  <si>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 календарь</t>
  </si>
  <si>
    <t>Здесь нужна отметка</t>
  </si>
  <si>
    <t>Выпрям.</t>
  </si>
  <si>
    <t>Выпр.</t>
  </si>
  <si>
    <t xml:space="preserve">            для периодического  осмотра</t>
  </si>
  <si>
    <t>КАЗ№2</t>
  </si>
  <si>
    <t>не видит перчатки диэлектрические, которые под номером 9,10. Их нужно осмотреть 25.02.2020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</si>
</sst>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33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color rgb="FFFF0000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60">
    <xf numFmtId="0" fontId="18" fillId="0" borderId="0" xfId="0" applyFont="1"/>
    <xf numFmtId="0" fontId="21" fillId="0" borderId="0" xfId="42" applyFont="1" applyAlignment="1">
      <alignment horizontal="center" vertical="center" wrapText="1"/>
    </xf>
    <xf numFmtId="0" fontId="23" fillId="0" borderId="10" xfId="42" applyFont="1" applyBorder="1" applyAlignment="1">
      <alignment horizontal="center" vertical="center" wrapText="1"/>
    </xf>
    <xf numFmtId="0" fontId="23" fillId="0" borderId="10" xfId="42" applyFont="1" applyBorder="1" applyAlignment="1">
      <alignment horizontal="left" vertical="center" wrapText="1"/>
    </xf>
    <xf numFmtId="0" fontId="23" fillId="0" borderId="10" xfId="42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14" fontId="23" fillId="0" borderId="10" xfId="42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23" fillId="0" borderId="10" xfId="42" applyFont="1" applyFill="1" applyBorder="1" applyAlignment="1">
      <alignment horizontal="left" vertical="center" wrapText="1"/>
    </xf>
    <xf numFmtId="49" fontId="25" fillId="0" borderId="10" xfId="0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49" fontId="25" fillId="0" borderId="10" xfId="0" applyNumberFormat="1" applyFont="1" applyFill="1" applyBorder="1" applyAlignment="1">
      <alignment horizontal="left"/>
    </xf>
    <xf numFmtId="49" fontId="23" fillId="0" borderId="10" xfId="42" applyNumberFormat="1" applyFont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/>
    </xf>
    <xf numFmtId="49" fontId="23" fillId="0" borderId="10" xfId="42" applyNumberFormat="1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 applyProtection="1">
      <alignment horizontal="left"/>
      <protection locked="0"/>
    </xf>
    <xf numFmtId="49" fontId="23" fillId="0" borderId="10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2" fillId="34" borderId="10" xfId="42" applyFont="1" applyFill="1" applyBorder="1" applyAlignment="1">
      <alignment horizontal="center" vertical="center" wrapText="1"/>
    </xf>
    <xf numFmtId="14" fontId="18" fillId="0" borderId="0" xfId="0" applyNumberFormat="1" applyFont="1"/>
    <xf numFmtId="14" fontId="0" fillId="0" borderId="0" xfId="0" applyNumberFormat="1"/>
    <xf numFmtId="14" fontId="22" fillId="34" borderId="10" xfId="4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8" fillId="0" borderId="0" xfId="0" applyFont="1" applyBorder="1"/>
    <xf numFmtId="0" fontId="27" fillId="0" borderId="10" xfId="42" applyFont="1" applyBorder="1" applyAlignment="1">
      <alignment horizontal="center" vertical="center" wrapText="1"/>
    </xf>
    <xf numFmtId="0" fontId="28" fillId="0" borderId="0" xfId="0" applyFont="1"/>
    <xf numFmtId="14" fontId="23" fillId="0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left" vertical="center"/>
    </xf>
    <xf numFmtId="14" fontId="23" fillId="0" borderId="10" xfId="42" applyNumberFormat="1" applyFont="1" applyBorder="1" applyAlignment="1">
      <alignment horizontal="center" vertical="center" wrapText="1"/>
    </xf>
    <xf numFmtId="14" fontId="23" fillId="33" borderId="10" xfId="42" applyNumberFormat="1" applyFont="1" applyFill="1" applyBorder="1" applyAlignment="1">
      <alignment horizontal="center" vertical="center" wrapText="1"/>
    </xf>
    <xf numFmtId="0" fontId="23" fillId="0" borderId="0" xfId="0" applyFont="1"/>
    <xf numFmtId="0" fontId="23" fillId="35" borderId="10" xfId="0" applyFont="1" applyFill="1" applyBorder="1"/>
    <xf numFmtId="0" fontId="26" fillId="0" borderId="0" xfId="0" applyFont="1" applyAlignment="1">
      <alignment horizontal="center" vertical="center"/>
    </xf>
    <xf numFmtId="0" fontId="23" fillId="0" borderId="10" xfId="0" applyNumberFormat="1" applyFont="1" applyBorder="1" applyAlignment="1">
      <alignment horizontal="center" vertical="center"/>
    </xf>
    <xf numFmtId="0" fontId="23" fillId="34" borderId="13" xfId="0" applyFont="1" applyFill="1" applyBorder="1" applyAlignment="1">
      <alignment horizontal="center" vertical="center" wrapText="1"/>
    </xf>
    <xf numFmtId="0" fontId="22" fillId="34" borderId="13" xfId="42" applyFont="1" applyFill="1" applyBorder="1" applyAlignment="1">
      <alignment horizontal="center" vertical="center" wrapText="1"/>
    </xf>
    <xf numFmtId="0" fontId="22" fillId="34" borderId="12" xfId="42" applyFont="1" applyFill="1" applyBorder="1" applyAlignment="1">
      <alignment horizontal="center" vertical="center" wrapText="1"/>
    </xf>
    <xf numFmtId="0" fontId="22" fillId="35" borderId="13" xfId="42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vertical="center" wrapText="1"/>
    </xf>
    <xf numFmtId="49" fontId="25" fillId="0" borderId="10" xfId="0" applyNumberFormat="1" applyFont="1" applyFill="1" applyBorder="1" applyAlignment="1">
      <alignment horizontal="left" vertical="center" wrapText="1"/>
    </xf>
    <xf numFmtId="14" fontId="22" fillId="36" borderId="10" xfId="42" applyNumberFormat="1" applyFont="1" applyFill="1" applyBorder="1" applyAlignment="1">
      <alignment horizontal="center" vertical="center" wrapText="1"/>
    </xf>
    <xf numFmtId="0" fontId="23" fillId="37" borderId="10" xfId="0" applyNumberFormat="1" applyFont="1" applyFill="1" applyBorder="1" applyAlignment="1">
      <alignment horizontal="center" vertical="center"/>
    </xf>
    <xf numFmtId="0" fontId="23" fillId="37" borderId="10" xfId="42" applyFont="1" applyFill="1" applyBorder="1" applyAlignment="1">
      <alignment horizontal="center" vertical="center" wrapText="1"/>
    </xf>
    <xf numFmtId="0" fontId="23" fillId="37" borderId="10" xfId="42" applyFont="1" applyFill="1" applyBorder="1" applyAlignment="1">
      <alignment horizontal="left" vertical="center" wrapText="1"/>
    </xf>
    <xf numFmtId="0" fontId="23" fillId="37" borderId="10" xfId="0" applyFont="1" applyFill="1" applyBorder="1" applyAlignment="1">
      <alignment horizontal="center" vertical="center"/>
    </xf>
    <xf numFmtId="14" fontId="23" fillId="37" borderId="10" xfId="42" applyNumberFormat="1" applyFont="1" applyFill="1" applyBorder="1" applyAlignment="1">
      <alignment horizontal="center" vertical="center" wrapText="1"/>
    </xf>
    <xf numFmtId="0" fontId="0" fillId="0" borderId="10" xfId="0" applyBorder="1"/>
    <xf numFmtId="14" fontId="0" fillId="0" borderId="10" xfId="0" applyNumberFormat="1" applyBorder="1"/>
    <xf numFmtId="0" fontId="0" fillId="0" borderId="10" xfId="0" applyBorder="1" applyAlignment="1">
      <alignment vertical="center" wrapText="1"/>
    </xf>
    <xf numFmtId="0" fontId="18" fillId="0" borderId="10" xfId="0" applyFont="1" applyBorder="1"/>
    <xf numFmtId="14" fontId="18" fillId="0" borderId="10" xfId="0" applyNumberFormat="1" applyFont="1" applyBorder="1"/>
    <xf numFmtId="0" fontId="23" fillId="38" borderId="10" xfId="42" applyFont="1" applyFill="1" applyBorder="1" applyAlignment="1">
      <alignment horizontal="left" vertical="center" wrapText="1"/>
    </xf>
    <xf numFmtId="0" fontId="23" fillId="38" borderId="10" xfId="42" applyFont="1" applyFill="1" applyBorder="1" applyAlignment="1">
      <alignment horizontal="center" vertical="center" wrapText="1"/>
    </xf>
    <xf numFmtId="0" fontId="24" fillId="0" borderId="10" xfId="42" applyFont="1" applyBorder="1" applyAlignment="1">
      <alignment horizontal="center" vertical="center" wrapText="1"/>
    </xf>
    <xf numFmtId="0" fontId="20" fillId="0" borderId="0" xfId="42" applyFont="1" applyAlignment="1">
      <alignment horizontal="center" vertical="center"/>
    </xf>
    <xf numFmtId="0" fontId="20" fillId="0" borderId="11" xfId="42" applyFont="1" applyBorder="1" applyAlignment="1">
      <alignment horizontal="center" vertical="center"/>
    </xf>
    <xf numFmtId="14" fontId="20" fillId="0" borderId="11" xfId="42" applyNumberFormat="1" applyFont="1" applyBorder="1" applyAlignment="1">
      <alignment horizontal="center" vertical="center"/>
    </xf>
    <xf numFmtId="14" fontId="29" fillId="0" borderId="11" xfId="42" applyNumberFormat="1" applyFont="1" applyBorder="1" applyAlignment="1">
      <alignment horizontal="center" vertical="center"/>
    </xf>
    <xf numFmtId="14" fontId="19" fillId="0" borderId="0" xfId="0" applyNumberFormat="1" applyFont="1" applyAlignment="1">
      <alignment horizontal="center" vertical="center" wrapText="1"/>
    </xf>
    <xf numFmtId="14" fontId="18" fillId="0" borderId="0" xfId="0" applyNumberFormat="1" applyFont="1" applyAlignment="1">
      <alignment horizontal="center" vertical="center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_Огнетушители по номерам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6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9966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9966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J4" sqref="J4"/>
    </sheetView>
  </sheetViews>
  <sheetFormatPr defaultRowHeight="15.75" x14ac:dyDescent="0.25"/>
  <cols>
    <col min="1" max="1" width="4.5703125" style="32" customWidth="1"/>
    <col min="2" max="2" width="6.140625" customWidth="1"/>
    <col min="3" max="3" width="31" customWidth="1"/>
    <col min="4" max="4" width="8.28515625" customWidth="1"/>
    <col min="5" max="5" width="10" customWidth="1"/>
    <col min="6" max="6" width="14.85546875" bestFit="1" customWidth="1"/>
    <col min="7" max="11" width="13.7109375" customWidth="1"/>
    <col min="12" max="12" width="19.85546875" customWidth="1"/>
    <col min="13" max="13" width="12.42578125" style="30" customWidth="1"/>
  </cols>
  <sheetData>
    <row r="1" spans="1:13" ht="18.75" x14ac:dyDescent="0.25">
      <c r="B1" s="54" t="s">
        <v>9</v>
      </c>
      <c r="C1" s="54"/>
      <c r="D1" s="54"/>
      <c r="E1" s="54"/>
      <c r="F1" s="54"/>
      <c r="G1" s="54"/>
      <c r="H1" s="54"/>
      <c r="I1" s="54"/>
      <c r="J1" s="54"/>
      <c r="K1" s="1"/>
      <c r="L1" s="1"/>
    </row>
    <row r="2" spans="1:13" ht="18.75" x14ac:dyDescent="0.25">
      <c r="B2" s="55" t="s">
        <v>10</v>
      </c>
      <c r="C2" s="55"/>
      <c r="D2" s="55"/>
      <c r="E2" s="55"/>
      <c r="F2" s="55"/>
      <c r="G2" s="55"/>
      <c r="H2" s="55"/>
      <c r="I2" s="55"/>
      <c r="J2" s="55"/>
      <c r="K2" s="56">
        <f ca="1">TODAY()</f>
        <v>43833</v>
      </c>
      <c r="L2" s="56"/>
    </row>
    <row r="3" spans="1:13" ht="66.75" customHeight="1" x14ac:dyDescent="0.2">
      <c r="A3" s="34" t="s">
        <v>66</v>
      </c>
      <c r="B3" s="35" t="s">
        <v>11</v>
      </c>
      <c r="C3" s="35" t="s">
        <v>12</v>
      </c>
      <c r="D3" s="35" t="s">
        <v>13</v>
      </c>
      <c r="E3" s="35" t="s">
        <v>14</v>
      </c>
      <c r="F3" s="35" t="s">
        <v>15</v>
      </c>
      <c r="G3" s="35" t="s">
        <v>16</v>
      </c>
      <c r="H3" s="35" t="s">
        <v>17</v>
      </c>
      <c r="I3" s="35" t="s">
        <v>18</v>
      </c>
      <c r="J3" s="35" t="s">
        <v>19</v>
      </c>
      <c r="K3" s="35" t="s">
        <v>20</v>
      </c>
      <c r="L3" s="36" t="s">
        <v>21</v>
      </c>
      <c r="M3" s="37" t="s">
        <v>67</v>
      </c>
    </row>
    <row r="4" spans="1:13" ht="20.100000000000001" customHeight="1" x14ac:dyDescent="0.25">
      <c r="A4" s="33">
        <f>IF(AND(EOMONTH(1&amp;Календарь!$H$2,0)&gt;=H4,M4=""),MAX($A$1:A3)+1,"")</f>
        <v>1</v>
      </c>
      <c r="B4" s="2">
        <v>1</v>
      </c>
      <c r="C4" s="3" t="s">
        <v>0</v>
      </c>
      <c r="D4" s="4">
        <v>4</v>
      </c>
      <c r="E4" s="4" t="s">
        <v>69</v>
      </c>
      <c r="F4" s="5">
        <v>50000719</v>
      </c>
      <c r="G4" s="28">
        <v>43696</v>
      </c>
      <c r="H4" s="29">
        <f t="shared" ref="H4:H8" si="0">IF(EDATE(G4,6)&gt;91,EDATE(G4,6),-50)</f>
        <v>43880</v>
      </c>
      <c r="I4" s="29">
        <f>IF(EDATE(G4,4)&gt;91,EDATE(G4,4),-50)</f>
        <v>43818</v>
      </c>
      <c r="J4" s="6">
        <f>IF(EDATE(G4,3)&gt;3,EDATE(G4,3),-3)</f>
        <v>43788</v>
      </c>
      <c r="K4" s="29"/>
      <c r="L4" s="53" t="s">
        <v>22</v>
      </c>
      <c r="M4" s="31"/>
    </row>
    <row r="5" spans="1:13" ht="20.100000000000001" customHeight="1" x14ac:dyDescent="0.25">
      <c r="A5" s="33">
        <f>IF(AND(EOMONTH(1&amp;Календарь!$H$2,0)&gt;=H5,M5=""),MAX($A$1:A4)+1,"")</f>
        <v>2</v>
      </c>
      <c r="B5" s="2">
        <v>2</v>
      </c>
      <c r="C5" s="3" t="s">
        <v>0</v>
      </c>
      <c r="D5" s="4">
        <v>5</v>
      </c>
      <c r="E5" s="4" t="s">
        <v>24</v>
      </c>
      <c r="F5" s="5">
        <v>50000719</v>
      </c>
      <c r="G5" s="28">
        <v>43696</v>
      </c>
      <c r="H5" s="29">
        <f>IF(EDATE(G5,6)&gt;91,EDATE(G5,6),-50)</f>
        <v>43880</v>
      </c>
      <c r="I5" s="29">
        <f t="shared" ref="I5:I8" si="1">IF(EDATE(G5,4)&gt;91,EDATE(G5,4),-50)</f>
        <v>43818</v>
      </c>
      <c r="J5" s="6">
        <f>IF(EDATE(G5,3)&gt;3,EDATE(G5,3),-3)</f>
        <v>43788</v>
      </c>
      <c r="K5" s="29"/>
      <c r="L5" s="53"/>
      <c r="M5" s="31"/>
    </row>
    <row r="6" spans="1:13" ht="20.100000000000001" customHeight="1" x14ac:dyDescent="0.25">
      <c r="A6" s="33">
        <f>IF(AND(EOMONTH(1&amp;Календарь!$H$2,0)&gt;=H6,M6=""),MAX($A$1:A5)+1,"")</f>
        <v>3</v>
      </c>
      <c r="B6" s="2">
        <v>3</v>
      </c>
      <c r="C6" s="8" t="s">
        <v>0</v>
      </c>
      <c r="D6" s="4">
        <v>31</v>
      </c>
      <c r="E6" s="4" t="s">
        <v>23</v>
      </c>
      <c r="F6" s="5">
        <v>50000719</v>
      </c>
      <c r="G6" s="28">
        <v>43696</v>
      </c>
      <c r="H6" s="29">
        <f t="shared" si="0"/>
        <v>43880</v>
      </c>
      <c r="I6" s="29">
        <f t="shared" si="1"/>
        <v>43818</v>
      </c>
      <c r="J6" s="6">
        <f>IF(EDATE(G6,3)&gt;3,EDATE(G6,3),-3)</f>
        <v>43788</v>
      </c>
      <c r="K6" s="29"/>
      <c r="L6" s="53"/>
      <c r="M6" s="31"/>
    </row>
    <row r="7" spans="1:13" ht="20.100000000000001" customHeight="1" x14ac:dyDescent="0.25">
      <c r="A7" s="33" t="str">
        <f>IF(AND(EOMONTH(1&amp;Календарь!$H$2,0)&gt;=H7,M7=""),MAX($A$1:A6)+1,"")</f>
        <v/>
      </c>
      <c r="B7" s="2">
        <v>4</v>
      </c>
      <c r="C7" s="51" t="s">
        <v>0</v>
      </c>
      <c r="D7" s="52">
        <v>9</v>
      </c>
      <c r="E7" s="4" t="s">
        <v>24</v>
      </c>
      <c r="F7" s="5"/>
      <c r="G7" s="28">
        <v>43794</v>
      </c>
      <c r="H7" s="29">
        <f t="shared" si="0"/>
        <v>43976</v>
      </c>
      <c r="I7" s="29">
        <f t="shared" si="1"/>
        <v>43915</v>
      </c>
      <c r="J7" s="6">
        <f>IF(EDATE(G7,3)&gt;3,EDATE(G7,3),-3)</f>
        <v>43886</v>
      </c>
      <c r="K7" s="29"/>
      <c r="L7" s="53"/>
      <c r="M7" s="31"/>
    </row>
    <row r="8" spans="1:13" ht="20.100000000000001" customHeight="1" x14ac:dyDescent="0.25">
      <c r="A8" s="33" t="str">
        <f>IF(AND(EOMONTH(1&amp;Календарь!$H$2,0)&gt;=H8,M8=""),MAX($A$1:A7)+1,"")</f>
        <v/>
      </c>
      <c r="B8" s="2">
        <v>5</v>
      </c>
      <c r="C8" s="51" t="s">
        <v>0</v>
      </c>
      <c r="D8" s="52">
        <v>10</v>
      </c>
      <c r="E8" s="4" t="s">
        <v>23</v>
      </c>
      <c r="F8" s="5"/>
      <c r="G8" s="28">
        <v>43794</v>
      </c>
      <c r="H8" s="29">
        <f t="shared" si="0"/>
        <v>43976</v>
      </c>
      <c r="I8" s="29">
        <f t="shared" si="1"/>
        <v>43915</v>
      </c>
      <c r="J8" s="6">
        <f>IF(EDATE(G8,3)&gt;3,EDATE(G8,3),-3)</f>
        <v>43886</v>
      </c>
      <c r="K8" s="29"/>
      <c r="L8" s="53"/>
      <c r="M8" s="31"/>
    </row>
    <row r="9" spans="1:13" ht="8.25" customHeight="1" x14ac:dyDescent="0.2">
      <c r="A9" s="41"/>
      <c r="B9" s="42"/>
      <c r="C9" s="43"/>
      <c r="D9" s="42"/>
      <c r="E9" s="42"/>
      <c r="F9" s="44"/>
      <c r="G9" s="45"/>
      <c r="H9" s="45"/>
      <c r="I9" s="45"/>
      <c r="J9" s="45"/>
      <c r="K9" s="45"/>
      <c r="L9" s="45"/>
      <c r="M9" s="45"/>
    </row>
    <row r="10" spans="1:13" ht="20.100000000000001" customHeight="1" x14ac:dyDescent="0.25">
      <c r="A10" s="33" t="str">
        <f>IF(AND(EOMONTH(1&amp;Календарь!$H$2,0)&gt;=H10,M10=""),MAX($A$1:A8)+1,"")</f>
        <v/>
      </c>
      <c r="B10" s="2">
        <v>6</v>
      </c>
      <c r="C10" s="8" t="s">
        <v>5</v>
      </c>
      <c r="D10" s="4">
        <v>12</v>
      </c>
      <c r="E10" s="4" t="s">
        <v>23</v>
      </c>
      <c r="F10" s="7">
        <v>50098391</v>
      </c>
      <c r="G10" s="28">
        <v>42804</v>
      </c>
      <c r="H10" s="29">
        <f>IF(EDATE(G10,36)&gt;91,EDATE(G10,36),-50)</f>
        <v>43900</v>
      </c>
      <c r="I10" s="29">
        <f>IF(EDATE(G10,35)&gt;91,EDATE(G10,35),-50)</f>
        <v>43871</v>
      </c>
      <c r="J10" s="6">
        <f>IF(EDATE(G10,6)&gt;3,EDATE(G10,6),-3)</f>
        <v>42988</v>
      </c>
      <c r="K10" s="29">
        <f>IF(EDATE(J10,6)&gt;3,EDATE(J10,6),-3)</f>
        <v>43169</v>
      </c>
      <c r="L10" s="53" t="s">
        <v>25</v>
      </c>
      <c r="M10" s="31"/>
    </row>
    <row r="11" spans="1:13" ht="20.100000000000001" customHeight="1" x14ac:dyDescent="0.25">
      <c r="A11" s="33" t="str">
        <f>IF(AND(EOMONTH(1&amp;Календарь!$H$2,0)&gt;=H11,M11=""),MAX($A$1:A10)+1,"")</f>
        <v/>
      </c>
      <c r="B11" s="2">
        <v>7</v>
      </c>
      <c r="C11" s="8" t="s">
        <v>5</v>
      </c>
      <c r="D11" s="4">
        <v>11</v>
      </c>
      <c r="E11" s="4" t="s">
        <v>71</v>
      </c>
      <c r="F11" s="9" t="s">
        <v>26</v>
      </c>
      <c r="G11" s="28">
        <v>43515</v>
      </c>
      <c r="H11" s="29">
        <f>IF(EDATE(G11,36)&gt;91,EDATE(G11,36),-50)</f>
        <v>44611</v>
      </c>
      <c r="I11" s="29">
        <f>IF(EDATE(G11,35)&gt;91,EDATE(G11,35),-50)</f>
        <v>44580</v>
      </c>
      <c r="J11" s="6">
        <f>IF(EDATE(G11,6)&gt;3,EDATE(G11,6),-3)</f>
        <v>43696</v>
      </c>
      <c r="K11" s="29">
        <f>IF(EDATE(J11,6)&gt;3,EDATE(J11,6),-3)</f>
        <v>43880</v>
      </c>
      <c r="L11" s="53"/>
      <c r="M11" s="31"/>
    </row>
    <row r="12" spans="1:13" ht="20.100000000000001" customHeight="1" x14ac:dyDescent="0.25">
      <c r="A12" s="33" t="str">
        <f>IF(AND(EOMONTH(1&amp;Календарь!$H$2,0)&gt;=H12,M12=""),MAX($A$1:A11)+1,"")</f>
        <v/>
      </c>
      <c r="B12" s="2">
        <v>8</v>
      </c>
      <c r="C12" s="8" t="s">
        <v>5</v>
      </c>
      <c r="D12" s="4">
        <v>9</v>
      </c>
      <c r="E12" s="4" t="s">
        <v>69</v>
      </c>
      <c r="F12" s="9" t="s">
        <v>27</v>
      </c>
      <c r="G12" s="28">
        <v>43794</v>
      </c>
      <c r="H12" s="29">
        <f>IF(EDATE(G12,36)&gt;91,EDATE(G12,36),-50)</f>
        <v>44890</v>
      </c>
      <c r="I12" s="29">
        <f>IF(EDATE(G12,35)&gt;91,EDATE(G12,35),-50)</f>
        <v>44859</v>
      </c>
      <c r="J12" s="6">
        <f>IF(EDATE(G12,6)&gt;3,EDATE(G12,6),-3)</f>
        <v>43976</v>
      </c>
      <c r="K12" s="29">
        <f>IF(EDATE(J12,6)&gt;3,EDATE(J12,6),-3)</f>
        <v>44160</v>
      </c>
      <c r="L12" s="53"/>
      <c r="M12" s="31"/>
    </row>
    <row r="13" spans="1:13" ht="10.5" customHeight="1" x14ac:dyDescent="0.2">
      <c r="A13" s="41"/>
      <c r="B13" s="42"/>
      <c r="C13" s="43"/>
      <c r="D13" s="42"/>
      <c r="E13" s="42"/>
      <c r="F13" s="44"/>
      <c r="G13" s="45"/>
      <c r="H13" s="45"/>
      <c r="I13" s="45"/>
      <c r="J13" s="45"/>
      <c r="K13" s="45"/>
      <c r="L13" s="45"/>
      <c r="M13" s="45"/>
    </row>
    <row r="14" spans="1:13" ht="20.100000000000001" customHeight="1" x14ac:dyDescent="0.25">
      <c r="A14" s="33" t="str">
        <f>IF(AND(EOMONTH(1&amp;Календарь!$H$2,0)&gt;=H14,M14=""),MAX($A$1:A12)+1,"")</f>
        <v/>
      </c>
      <c r="B14" s="2">
        <v>9</v>
      </c>
      <c r="C14" s="27" t="s">
        <v>3</v>
      </c>
      <c r="D14" s="4">
        <v>5</v>
      </c>
      <c r="E14" s="4" t="s">
        <v>69</v>
      </c>
      <c r="F14" s="5">
        <v>50018237</v>
      </c>
      <c r="G14" s="28">
        <v>43697</v>
      </c>
      <c r="H14" s="29">
        <f t="shared" ref="H14:H19" si="2">IF(EDATE(G14,12)&gt;91,EDATE(G14,12),-50)</f>
        <v>44063</v>
      </c>
      <c r="I14" s="29">
        <f t="shared" ref="I14:I19" si="3">IF(EDATE(G14,11)&gt;91,EDATE(G14,11),-50)</f>
        <v>44032</v>
      </c>
      <c r="J14" s="6">
        <f t="shared" ref="J14:J19" si="4">IF(EDATE(G14,3)&gt;3,EDATE(G14,3),-3)</f>
        <v>43789</v>
      </c>
      <c r="K14" s="29">
        <f t="shared" ref="K14:K19" si="5">IF(EDATE(J14,3)&gt;3,EDATE(J14,3),-3)</f>
        <v>43881</v>
      </c>
      <c r="L14" s="53" t="s">
        <v>28</v>
      </c>
      <c r="M14" s="31"/>
    </row>
    <row r="15" spans="1:13" ht="20.100000000000001" customHeight="1" x14ac:dyDescent="0.25">
      <c r="A15" s="33" t="str">
        <f>IF(AND(EOMONTH(1&amp;Календарь!$H$2,0)&gt;=H15,M15=""),MAX($A$1:A14)+1,"")</f>
        <v/>
      </c>
      <c r="B15" s="2">
        <v>10</v>
      </c>
      <c r="C15" s="27" t="s">
        <v>3</v>
      </c>
      <c r="D15" s="4">
        <v>6</v>
      </c>
      <c r="E15" s="4" t="s">
        <v>23</v>
      </c>
      <c r="F15" s="5">
        <v>50018237</v>
      </c>
      <c r="G15" s="28">
        <v>43697</v>
      </c>
      <c r="H15" s="29">
        <f t="shared" si="2"/>
        <v>44063</v>
      </c>
      <c r="I15" s="29">
        <f t="shared" si="3"/>
        <v>44032</v>
      </c>
      <c r="J15" s="6">
        <f t="shared" si="4"/>
        <v>43789</v>
      </c>
      <c r="K15" s="29">
        <f t="shared" si="5"/>
        <v>43881</v>
      </c>
      <c r="L15" s="53"/>
      <c r="M15" s="31"/>
    </row>
    <row r="16" spans="1:13" ht="20.100000000000001" customHeight="1" x14ac:dyDescent="0.25">
      <c r="A16" s="33" t="str">
        <f>IF(AND(EOMONTH(1&amp;Календарь!$H$2,0)&gt;=H16,M16=""),MAX($A$1:A15)+1,"")</f>
        <v/>
      </c>
      <c r="B16" s="2">
        <v>11</v>
      </c>
      <c r="C16" s="27" t="s">
        <v>3</v>
      </c>
      <c r="D16" s="4">
        <v>10</v>
      </c>
      <c r="E16" s="4" t="s">
        <v>69</v>
      </c>
      <c r="F16" s="5">
        <v>50018237</v>
      </c>
      <c r="G16" s="28">
        <v>43697</v>
      </c>
      <c r="H16" s="29">
        <f t="shared" si="2"/>
        <v>44063</v>
      </c>
      <c r="I16" s="29">
        <f t="shared" si="3"/>
        <v>44032</v>
      </c>
      <c r="J16" s="6">
        <f t="shared" si="4"/>
        <v>43789</v>
      </c>
      <c r="K16" s="29">
        <f t="shared" si="5"/>
        <v>43881</v>
      </c>
      <c r="L16" s="53"/>
      <c r="M16" s="31"/>
    </row>
    <row r="17" spans="1:13" ht="20.100000000000001" customHeight="1" x14ac:dyDescent="0.25">
      <c r="A17" s="33" t="str">
        <f>IF(AND(EOMONTH(1&amp;Календарь!$H$2,0)&gt;=H17,M17=""),MAX($A$1:A16)+1,"")</f>
        <v/>
      </c>
      <c r="B17" s="2">
        <v>12</v>
      </c>
      <c r="C17" s="27" t="s">
        <v>3</v>
      </c>
      <c r="D17" s="4">
        <v>7</v>
      </c>
      <c r="E17" s="4" t="s">
        <v>69</v>
      </c>
      <c r="F17" s="5">
        <v>50018237</v>
      </c>
      <c r="G17" s="28">
        <v>43794</v>
      </c>
      <c r="H17" s="29">
        <f t="shared" si="2"/>
        <v>44160</v>
      </c>
      <c r="I17" s="29">
        <f t="shared" si="3"/>
        <v>44129</v>
      </c>
      <c r="J17" s="6">
        <f t="shared" si="4"/>
        <v>43886</v>
      </c>
      <c r="K17" s="29">
        <f t="shared" si="5"/>
        <v>43976</v>
      </c>
      <c r="L17" s="53"/>
      <c r="M17" s="31"/>
    </row>
    <row r="18" spans="1:13" ht="20.100000000000001" customHeight="1" x14ac:dyDescent="0.25">
      <c r="A18" s="33" t="str">
        <f>IF(AND(EOMONTH(1&amp;Календарь!$H$2,0)&gt;=H18,M18=""),MAX($A$1:A17)+1,"")</f>
        <v/>
      </c>
      <c r="B18" s="2">
        <v>13</v>
      </c>
      <c r="C18" s="27" t="s">
        <v>3</v>
      </c>
      <c r="D18" s="4">
        <v>8</v>
      </c>
      <c r="E18" s="4" t="s">
        <v>23</v>
      </c>
      <c r="F18" s="5">
        <v>50018237</v>
      </c>
      <c r="G18" s="28">
        <v>43794</v>
      </c>
      <c r="H18" s="29">
        <f t="shared" si="2"/>
        <v>44160</v>
      </c>
      <c r="I18" s="29">
        <f t="shared" si="3"/>
        <v>44129</v>
      </c>
      <c r="J18" s="6">
        <f t="shared" si="4"/>
        <v>43886</v>
      </c>
      <c r="K18" s="29">
        <f t="shared" si="5"/>
        <v>43976</v>
      </c>
      <c r="L18" s="53"/>
      <c r="M18" s="31"/>
    </row>
    <row r="19" spans="1:13" ht="20.100000000000001" customHeight="1" x14ac:dyDescent="0.25">
      <c r="A19" s="33" t="str">
        <f>IF(AND(EOMONTH(1&amp;Календарь!$H$2,0)&gt;=H19,M19=""),MAX($A$1:A18)+1,"")</f>
        <v/>
      </c>
      <c r="B19" s="2">
        <v>14</v>
      </c>
      <c r="C19" s="27" t="s">
        <v>6</v>
      </c>
      <c r="D19" s="4">
        <v>9</v>
      </c>
      <c r="E19" s="4" t="s">
        <v>24</v>
      </c>
      <c r="F19" s="7">
        <v>50120421</v>
      </c>
      <c r="G19" s="6">
        <v>43794</v>
      </c>
      <c r="H19" s="29">
        <f t="shared" si="2"/>
        <v>44160</v>
      </c>
      <c r="I19" s="29">
        <f t="shared" si="3"/>
        <v>44129</v>
      </c>
      <c r="J19" s="6">
        <f t="shared" si="4"/>
        <v>43886</v>
      </c>
      <c r="K19" s="29">
        <f t="shared" si="5"/>
        <v>43976</v>
      </c>
      <c r="L19" s="53"/>
      <c r="M19" s="31"/>
    </row>
    <row r="20" spans="1:13" ht="8.25" customHeight="1" x14ac:dyDescent="0.2">
      <c r="A20" s="41"/>
      <c r="B20" s="42"/>
      <c r="C20" s="43"/>
      <c r="D20" s="42"/>
      <c r="E20" s="42"/>
      <c r="F20" s="44"/>
      <c r="G20" s="45"/>
      <c r="H20" s="45"/>
      <c r="I20" s="45"/>
      <c r="J20" s="45"/>
      <c r="K20" s="45"/>
      <c r="L20" s="45"/>
      <c r="M20" s="45"/>
    </row>
    <row r="21" spans="1:13" ht="20.100000000000001" customHeight="1" x14ac:dyDescent="0.25">
      <c r="A21" s="33">
        <f>IF(AND(EOMONTH(1&amp;Календарь!$H$2,0)&gt;=H21,M21=""),MAX($A$1:A19)+1,"")</f>
        <v>4</v>
      </c>
      <c r="B21" s="2">
        <v>16</v>
      </c>
      <c r="C21" s="11" t="s">
        <v>29</v>
      </c>
      <c r="D21" s="12" t="s">
        <v>30</v>
      </c>
      <c r="E21" s="12"/>
      <c r="F21" s="13"/>
      <c r="G21" s="28">
        <v>43515</v>
      </c>
      <c r="H21" s="29">
        <f>IF(EDATE(G21,12)&gt;91,EDATE(G21,12),-50)</f>
        <v>43880</v>
      </c>
      <c r="I21" s="29">
        <f>IF(EDATE(G21,11)&gt;91,EDATE(G21,11),-50)</f>
        <v>43849</v>
      </c>
      <c r="J21" s="6">
        <v>43501</v>
      </c>
      <c r="K21" s="29">
        <f t="shared" ref="K21:K29" si="6">IF(EDATE(J21,3)&gt;3,EDATE(J21,3),-3)</f>
        <v>43590</v>
      </c>
      <c r="L21" s="53" t="s">
        <v>31</v>
      </c>
      <c r="M21" s="31"/>
    </row>
    <row r="22" spans="1:13" ht="20.100000000000001" customHeight="1" x14ac:dyDescent="0.25">
      <c r="A22" s="33">
        <f>IF(AND(EOMONTH(1&amp;Календарь!$H$2,0)&gt;=H22,M22=""),MAX($A$1:A21)+1,"")</f>
        <v>5</v>
      </c>
      <c r="B22" s="2">
        <v>17</v>
      </c>
      <c r="C22" s="11" t="s">
        <v>32</v>
      </c>
      <c r="D22" s="12" t="s">
        <v>33</v>
      </c>
      <c r="E22" s="12"/>
      <c r="F22" s="13"/>
      <c r="G22" s="28">
        <v>43515</v>
      </c>
      <c r="H22" s="29">
        <f>IF(EDATE(G22,12)&gt;91,EDATE(G22,12),-50)</f>
        <v>43880</v>
      </c>
      <c r="I22" s="29">
        <f>IF(EDATE(G22,11)&gt;91,EDATE(G22,11),-50)</f>
        <v>43849</v>
      </c>
      <c r="J22" s="6">
        <v>43501</v>
      </c>
      <c r="K22" s="29">
        <f t="shared" si="6"/>
        <v>43590</v>
      </c>
      <c r="L22" s="53"/>
      <c r="M22" s="31"/>
    </row>
    <row r="23" spans="1:13" ht="20.100000000000001" customHeight="1" x14ac:dyDescent="0.25">
      <c r="A23" s="33">
        <f>IF(AND(EOMONTH(1&amp;Календарь!$H$2,0)&gt;=H23,M23=""),MAX($A$1:A22)+1,"")</f>
        <v>6</v>
      </c>
      <c r="B23" s="2">
        <v>18</v>
      </c>
      <c r="C23" s="11" t="s">
        <v>34</v>
      </c>
      <c r="D23" s="12" t="s">
        <v>35</v>
      </c>
      <c r="E23" s="12"/>
      <c r="F23" s="13"/>
      <c r="G23" s="28">
        <v>43515</v>
      </c>
      <c r="H23" s="29">
        <f>IF(EDATE(G23,12)&gt;91,EDATE(G23,12),-50)</f>
        <v>43880</v>
      </c>
      <c r="I23" s="29">
        <f>IF(EDATE(G23,11)&gt;91,EDATE(G23,11),-50)</f>
        <v>43849</v>
      </c>
      <c r="J23" s="6">
        <v>43501</v>
      </c>
      <c r="K23" s="29">
        <f t="shared" si="6"/>
        <v>43590</v>
      </c>
      <c r="L23" s="53"/>
      <c r="M23" s="31"/>
    </row>
    <row r="24" spans="1:13" ht="20.100000000000001" customHeight="1" x14ac:dyDescent="0.25">
      <c r="A24" s="33">
        <f>IF(AND(EOMONTH(1&amp;Календарь!$H$2,0)&gt;=H24,M24=""),MAX($A$1:A23)+1,"")</f>
        <v>7</v>
      </c>
      <c r="B24" s="2">
        <v>19</v>
      </c>
      <c r="C24" s="11" t="s">
        <v>36</v>
      </c>
      <c r="D24" s="12" t="s">
        <v>30</v>
      </c>
      <c r="E24" s="12"/>
      <c r="F24" s="13"/>
      <c r="G24" s="28">
        <v>43515</v>
      </c>
      <c r="H24" s="29">
        <f t="shared" ref="H24:H29" si="7">IF(EDATE(G24,12)&gt;91,EDATE(G24,12),-50)</f>
        <v>43880</v>
      </c>
      <c r="I24" s="29">
        <f t="shared" ref="I24:I29" si="8">IF(EDATE(G24,11)&gt;91,EDATE(G24,11),-50)</f>
        <v>43849</v>
      </c>
      <c r="J24" s="6">
        <v>43500</v>
      </c>
      <c r="K24" s="29">
        <f t="shared" si="6"/>
        <v>43589</v>
      </c>
      <c r="L24" s="53"/>
      <c r="M24" s="31"/>
    </row>
    <row r="25" spans="1:13" ht="20.100000000000001" customHeight="1" x14ac:dyDescent="0.25">
      <c r="A25" s="33">
        <f>IF(AND(EOMONTH(1&amp;Календарь!$H$2,0)&gt;=H25,M25=""),MAX($A$1:A24)+1,"")</f>
        <v>8</v>
      </c>
      <c r="B25" s="2">
        <v>20</v>
      </c>
      <c r="C25" s="11" t="s">
        <v>36</v>
      </c>
      <c r="D25" s="12" t="s">
        <v>33</v>
      </c>
      <c r="E25" s="12"/>
      <c r="F25" s="13"/>
      <c r="G25" s="28">
        <v>43515</v>
      </c>
      <c r="H25" s="29">
        <f t="shared" si="7"/>
        <v>43880</v>
      </c>
      <c r="I25" s="29">
        <f t="shared" si="8"/>
        <v>43849</v>
      </c>
      <c r="J25" s="6">
        <v>43500</v>
      </c>
      <c r="K25" s="29">
        <f t="shared" si="6"/>
        <v>43589</v>
      </c>
      <c r="L25" s="53"/>
      <c r="M25" s="31"/>
    </row>
    <row r="26" spans="1:13" ht="20.100000000000001" customHeight="1" x14ac:dyDescent="0.25">
      <c r="A26" s="33">
        <f>IF(AND(EOMONTH(1&amp;Календарь!$H$2,0)&gt;=H26,M26=""),MAX($A$1:A25)+1,"")</f>
        <v>9</v>
      </c>
      <c r="B26" s="2">
        <v>21</v>
      </c>
      <c r="C26" s="11" t="s">
        <v>36</v>
      </c>
      <c r="D26" s="12" t="s">
        <v>35</v>
      </c>
      <c r="E26" s="12"/>
      <c r="F26" s="13"/>
      <c r="G26" s="28">
        <v>43515</v>
      </c>
      <c r="H26" s="29">
        <f t="shared" si="7"/>
        <v>43880</v>
      </c>
      <c r="I26" s="29">
        <f t="shared" si="8"/>
        <v>43849</v>
      </c>
      <c r="J26" s="6">
        <v>43500</v>
      </c>
      <c r="K26" s="29">
        <f t="shared" si="6"/>
        <v>43589</v>
      </c>
      <c r="L26" s="53"/>
      <c r="M26" s="31"/>
    </row>
    <row r="27" spans="1:13" ht="20.100000000000001" customHeight="1" x14ac:dyDescent="0.25">
      <c r="A27" s="33">
        <f>IF(AND(EOMONTH(1&amp;Календарь!$H$2,0)&gt;=H27,M27=""),MAX($A$1:A26)+1,"")</f>
        <v>10</v>
      </c>
      <c r="B27" s="2">
        <v>22</v>
      </c>
      <c r="C27" s="11" t="s">
        <v>36</v>
      </c>
      <c r="D27" s="12" t="s">
        <v>37</v>
      </c>
      <c r="E27" s="12"/>
      <c r="F27" s="13"/>
      <c r="G27" s="28">
        <v>43515</v>
      </c>
      <c r="H27" s="29">
        <f t="shared" si="7"/>
        <v>43880</v>
      </c>
      <c r="I27" s="29">
        <f t="shared" si="8"/>
        <v>43849</v>
      </c>
      <c r="J27" s="6">
        <v>43500</v>
      </c>
      <c r="K27" s="29">
        <f t="shared" si="6"/>
        <v>43589</v>
      </c>
      <c r="L27" s="53"/>
      <c r="M27" s="31"/>
    </row>
    <row r="28" spans="1:13" ht="20.100000000000001" customHeight="1" x14ac:dyDescent="0.25">
      <c r="A28" s="33">
        <f>IF(AND(EOMONTH(1&amp;Календарь!$H$2,0)&gt;=H28,M28=""),MAX($A$1:A27)+1,"")</f>
        <v>11</v>
      </c>
      <c r="B28" s="2">
        <v>23</v>
      </c>
      <c r="C28" s="11" t="s">
        <v>36</v>
      </c>
      <c r="D28" s="12" t="s">
        <v>38</v>
      </c>
      <c r="E28" s="12"/>
      <c r="F28" s="13"/>
      <c r="G28" s="28">
        <v>43515</v>
      </c>
      <c r="H28" s="29">
        <f t="shared" si="7"/>
        <v>43880</v>
      </c>
      <c r="I28" s="29">
        <f t="shared" si="8"/>
        <v>43849</v>
      </c>
      <c r="J28" s="6">
        <v>43500</v>
      </c>
      <c r="K28" s="29">
        <f t="shared" si="6"/>
        <v>43589</v>
      </c>
      <c r="L28" s="53"/>
      <c r="M28" s="31"/>
    </row>
    <row r="29" spans="1:13" ht="20.100000000000001" customHeight="1" x14ac:dyDescent="0.25">
      <c r="A29" s="33">
        <f>IF(AND(EOMONTH(1&amp;Календарь!$H$2,0)&gt;=H29,M29=""),MAX($A$1:A28)+1,"")</f>
        <v>12</v>
      </c>
      <c r="B29" s="2">
        <v>24</v>
      </c>
      <c r="C29" s="11" t="s">
        <v>36</v>
      </c>
      <c r="D29" s="12" t="s">
        <v>39</v>
      </c>
      <c r="E29" s="12"/>
      <c r="F29" s="13"/>
      <c r="G29" s="28">
        <v>43515</v>
      </c>
      <c r="H29" s="29">
        <f t="shared" si="7"/>
        <v>43880</v>
      </c>
      <c r="I29" s="29">
        <f t="shared" si="8"/>
        <v>43849</v>
      </c>
      <c r="J29" s="6">
        <v>43500</v>
      </c>
      <c r="K29" s="29">
        <f t="shared" si="6"/>
        <v>43589</v>
      </c>
      <c r="L29" s="53"/>
      <c r="M29" s="31"/>
    </row>
    <row r="30" spans="1:13" ht="9" customHeight="1" x14ac:dyDescent="0.2">
      <c r="A30" s="41"/>
      <c r="B30" s="42"/>
      <c r="C30" s="43"/>
      <c r="D30" s="42"/>
      <c r="E30" s="42"/>
      <c r="F30" s="44"/>
      <c r="G30" s="45"/>
      <c r="H30" s="45"/>
      <c r="I30" s="45"/>
      <c r="J30" s="45"/>
      <c r="K30" s="45"/>
      <c r="L30" s="45"/>
      <c r="M30" s="45"/>
    </row>
    <row r="31" spans="1:13" ht="20.100000000000001" customHeight="1" x14ac:dyDescent="0.25">
      <c r="A31" s="33">
        <f>IF(AND(EOMONTH(1&amp;Календарь!$H$2,0)&gt;=H31,M31=""),MAX($A$1:A29)+1,"")</f>
        <v>13</v>
      </c>
      <c r="B31" s="2">
        <v>25</v>
      </c>
      <c r="C31" s="10" t="s">
        <v>40</v>
      </c>
      <c r="D31" s="14" t="s">
        <v>41</v>
      </c>
      <c r="E31" s="14" t="s">
        <v>42</v>
      </c>
      <c r="F31" s="5"/>
      <c r="G31" s="28"/>
      <c r="H31" s="28"/>
      <c r="I31" s="28"/>
      <c r="J31" s="6">
        <v>43740</v>
      </c>
      <c r="K31" s="29">
        <f>IF(EDATE(J31,6)&gt;3,EDATE(J31,6),-3)</f>
        <v>43923</v>
      </c>
      <c r="L31" s="53" t="s">
        <v>43</v>
      </c>
      <c r="M31" s="31"/>
    </row>
    <row r="32" spans="1:13" ht="20.100000000000001" customHeight="1" x14ac:dyDescent="0.25">
      <c r="A32" s="33">
        <f>IF(AND(EOMONTH(1&amp;Календарь!$H$2,0)&gt;=H32,M32=""),MAX($A$1:A31)+1,"")</f>
        <v>14</v>
      </c>
      <c r="B32" s="2">
        <v>26</v>
      </c>
      <c r="C32" s="10" t="s">
        <v>40</v>
      </c>
      <c r="D32" s="14" t="s">
        <v>44</v>
      </c>
      <c r="E32" s="14" t="s">
        <v>23</v>
      </c>
      <c r="F32" s="5"/>
      <c r="G32" s="28"/>
      <c r="H32" s="28"/>
      <c r="I32" s="28"/>
      <c r="J32" s="6">
        <v>43740</v>
      </c>
      <c r="K32" s="29">
        <f>IF(EDATE(J32,6)&gt;3,EDATE(J32,6),-3)</f>
        <v>43923</v>
      </c>
      <c r="L32" s="53"/>
      <c r="M32" s="31"/>
    </row>
    <row r="33" spans="1:13" ht="20.100000000000001" customHeight="1" x14ac:dyDescent="0.25">
      <c r="A33" s="33">
        <f>IF(AND(EOMONTH(1&amp;Календарь!$H$2,0)&gt;=H33,M33=""),MAX($A$1:A32)+1,"")</f>
        <v>15</v>
      </c>
      <c r="B33" s="2">
        <v>27</v>
      </c>
      <c r="C33" s="10" t="s">
        <v>40</v>
      </c>
      <c r="D33" s="14" t="s">
        <v>45</v>
      </c>
      <c r="E33" s="4" t="s">
        <v>68</v>
      </c>
      <c r="F33" s="5"/>
      <c r="G33" s="28"/>
      <c r="H33" s="28"/>
      <c r="I33" s="28"/>
      <c r="J33" s="6">
        <v>43740</v>
      </c>
      <c r="K33" s="29">
        <f>IF(EDATE(J33,6)&gt;3,EDATE(J33,6),-3)</f>
        <v>43923</v>
      </c>
      <c r="L33" s="53"/>
      <c r="M33" s="31"/>
    </row>
    <row r="34" spans="1:13" ht="9" customHeight="1" x14ac:dyDescent="0.2">
      <c r="A34" s="41"/>
      <c r="B34" s="42"/>
      <c r="C34" s="43"/>
      <c r="D34" s="42"/>
      <c r="E34" s="42"/>
      <c r="F34" s="44"/>
      <c r="G34" s="45"/>
      <c r="H34" s="45"/>
      <c r="I34" s="45"/>
      <c r="J34" s="45"/>
      <c r="K34" s="45"/>
      <c r="L34" s="45"/>
      <c r="M34" s="45"/>
    </row>
    <row r="35" spans="1:13" ht="20.100000000000001" customHeight="1" x14ac:dyDescent="0.25">
      <c r="A35" s="33">
        <f>IF(AND(EOMONTH(1&amp;Календарь!$H$2,0)&gt;=H35,M35=""),MAX($A$1:A33)+1,"")</f>
        <v>16</v>
      </c>
      <c r="B35" s="2">
        <v>28</v>
      </c>
      <c r="C35" s="15" t="s">
        <v>46</v>
      </c>
      <c r="D35" s="2">
        <v>1</v>
      </c>
      <c r="E35" s="2"/>
      <c r="F35" s="16"/>
      <c r="G35" s="28">
        <v>43131</v>
      </c>
      <c r="H35" s="29">
        <f>IF(EDATE(G35,12)&gt;91,EDATE(G35,12),-50)</f>
        <v>43496</v>
      </c>
      <c r="I35" s="29">
        <f>IF(EDATE(G35,11)&gt;91,EDATE(G35,11),-50)</f>
        <v>43465</v>
      </c>
      <c r="J35" s="6"/>
      <c r="K35" s="29"/>
      <c r="L35" s="53" t="s">
        <v>47</v>
      </c>
      <c r="M35" s="31"/>
    </row>
    <row r="36" spans="1:13" ht="20.100000000000001" customHeight="1" x14ac:dyDescent="0.25">
      <c r="A36" s="33">
        <f>IF(AND(EOMONTH(1&amp;Календарь!$H$2,0)&gt;=H36,M36=""),MAX($A$1:A35)+1,"")</f>
        <v>17</v>
      </c>
      <c r="B36" s="2">
        <v>29</v>
      </c>
      <c r="C36" s="15" t="s">
        <v>46</v>
      </c>
      <c r="D36" s="2">
        <v>2</v>
      </c>
      <c r="E36" s="2"/>
      <c r="F36" s="16"/>
      <c r="G36" s="28">
        <v>43306</v>
      </c>
      <c r="H36" s="29">
        <f>IF(EDATE(G36,12)&gt;91,EDATE(G36,12),-50)</f>
        <v>43671</v>
      </c>
      <c r="I36" s="29">
        <f>IF(EDATE(G36,11)&gt;91,EDATE(G36,11),-50)</f>
        <v>43641</v>
      </c>
      <c r="J36" s="6"/>
      <c r="K36" s="29"/>
      <c r="L36" s="53"/>
      <c r="M36" s="31"/>
    </row>
    <row r="37" spans="1:13" ht="20.100000000000001" customHeight="1" x14ac:dyDescent="0.25">
      <c r="A37" s="33">
        <f>IF(AND(EOMONTH(1&amp;Календарь!$H$2,0)&gt;=H37,M37=""),MAX($A$1:A36)+1,"")</f>
        <v>18</v>
      </c>
      <c r="B37" s="2">
        <v>30</v>
      </c>
      <c r="C37" s="15" t="s">
        <v>4</v>
      </c>
      <c r="D37" s="2">
        <v>1</v>
      </c>
      <c r="E37" s="2"/>
      <c r="F37" s="16">
        <v>50042393</v>
      </c>
      <c r="G37" s="28">
        <v>43697</v>
      </c>
      <c r="H37" s="29">
        <f>IF(EDATE(G37,6)&gt;91,EDATE(G37,6),-50)</f>
        <v>43881</v>
      </c>
      <c r="I37" s="29">
        <f>IF(EDATE(G37,5)&gt;91,EDATE(G37,5),-50)</f>
        <v>43850</v>
      </c>
      <c r="J37" s="6"/>
      <c r="K37" s="29"/>
      <c r="L37" s="53" t="s">
        <v>48</v>
      </c>
      <c r="M37" s="31"/>
    </row>
    <row r="38" spans="1:13" ht="20.100000000000001" customHeight="1" x14ac:dyDescent="0.25">
      <c r="A38" s="33">
        <f>IF(AND(EOMONTH(1&amp;Календарь!$H$2,0)&gt;=H38,M38=""),MAX($A$1:A37)+1,"")</f>
        <v>19</v>
      </c>
      <c r="B38" s="2">
        <v>31</v>
      </c>
      <c r="C38" s="15" t="s">
        <v>4</v>
      </c>
      <c r="D38" s="2">
        <v>2</v>
      </c>
      <c r="E38" s="2"/>
      <c r="F38" s="16">
        <v>50042393</v>
      </c>
      <c r="G38" s="28">
        <v>43697</v>
      </c>
      <c r="H38" s="29">
        <f t="shared" ref="H38:H43" si="9">IF(EDATE(G38,6)&gt;91,EDATE(G38,6),-50)</f>
        <v>43881</v>
      </c>
      <c r="I38" s="29">
        <f t="shared" ref="I38:I43" si="10">IF(EDATE(G38,5)&gt;91,EDATE(G38,5),-50)</f>
        <v>43850</v>
      </c>
      <c r="J38" s="6"/>
      <c r="K38" s="29"/>
      <c r="L38" s="53"/>
      <c r="M38" s="31"/>
    </row>
    <row r="39" spans="1:13" ht="20.100000000000001" customHeight="1" x14ac:dyDescent="0.25">
      <c r="A39" s="33">
        <f>IF(AND(EOMONTH(1&amp;Календарь!$H$2,0)&gt;=H39,M39=""),MAX($A$1:A38)+1,"")</f>
        <v>20</v>
      </c>
      <c r="B39" s="2">
        <v>32</v>
      </c>
      <c r="C39" s="15" t="s">
        <v>4</v>
      </c>
      <c r="D39" s="2">
        <v>3</v>
      </c>
      <c r="E39" s="2"/>
      <c r="F39" s="16">
        <v>50042393</v>
      </c>
      <c r="G39" s="28">
        <v>43697</v>
      </c>
      <c r="H39" s="29">
        <f t="shared" si="9"/>
        <v>43881</v>
      </c>
      <c r="I39" s="29">
        <f t="shared" si="10"/>
        <v>43850</v>
      </c>
      <c r="J39" s="6"/>
      <c r="K39" s="29"/>
      <c r="L39" s="53"/>
      <c r="M39" s="31"/>
    </row>
    <row r="40" spans="1:13" ht="20.100000000000001" customHeight="1" x14ac:dyDescent="0.25">
      <c r="A40" s="33">
        <f>IF(AND(EOMONTH(1&amp;Календарь!$H$2,0)&gt;=H40,M40=""),MAX($A$1:A39)+1,"")</f>
        <v>21</v>
      </c>
      <c r="B40" s="2">
        <v>33</v>
      </c>
      <c r="C40" s="15" t="s">
        <v>4</v>
      </c>
      <c r="D40" s="2">
        <v>4</v>
      </c>
      <c r="E40" s="2"/>
      <c r="F40" s="16">
        <v>50042393</v>
      </c>
      <c r="G40" s="28">
        <v>43697</v>
      </c>
      <c r="H40" s="29">
        <f t="shared" si="9"/>
        <v>43881</v>
      </c>
      <c r="I40" s="29">
        <f t="shared" si="10"/>
        <v>43850</v>
      </c>
      <c r="J40" s="6"/>
      <c r="K40" s="29"/>
      <c r="L40" s="53"/>
      <c r="M40" s="31"/>
    </row>
    <row r="41" spans="1:13" ht="20.100000000000001" customHeight="1" x14ac:dyDescent="0.25">
      <c r="A41" s="33">
        <f>IF(AND(EOMONTH(1&amp;Календарь!$H$2,0)&gt;=H41,M41=""),MAX($A$1:A40)+1,"")</f>
        <v>22</v>
      </c>
      <c r="B41" s="2">
        <v>34</v>
      </c>
      <c r="C41" s="15" t="s">
        <v>1</v>
      </c>
      <c r="D41" s="2">
        <v>5</v>
      </c>
      <c r="E41" s="2"/>
      <c r="F41" s="16" t="s">
        <v>2</v>
      </c>
      <c r="G41" s="28">
        <v>43697</v>
      </c>
      <c r="H41" s="29">
        <f t="shared" si="9"/>
        <v>43881</v>
      </c>
      <c r="I41" s="29">
        <f t="shared" si="10"/>
        <v>43850</v>
      </c>
      <c r="J41" s="6"/>
      <c r="K41" s="29"/>
      <c r="L41" s="53"/>
      <c r="M41" s="31"/>
    </row>
    <row r="42" spans="1:13" ht="20.100000000000001" customHeight="1" x14ac:dyDescent="0.25">
      <c r="A42" s="33">
        <f>IF(AND(EOMONTH(1&amp;Календарь!$H$2,0)&gt;=H42,M42=""),MAX($A$1:A41)+1,"")</f>
        <v>23</v>
      </c>
      <c r="B42" s="2">
        <v>35</v>
      </c>
      <c r="C42" s="15" t="s">
        <v>1</v>
      </c>
      <c r="D42" s="2">
        <v>6</v>
      </c>
      <c r="E42" s="2"/>
      <c r="F42" s="16" t="s">
        <v>2</v>
      </c>
      <c r="G42" s="28">
        <v>43697</v>
      </c>
      <c r="H42" s="29">
        <f t="shared" si="9"/>
        <v>43881</v>
      </c>
      <c r="I42" s="29">
        <f t="shared" si="10"/>
        <v>43850</v>
      </c>
      <c r="J42" s="6"/>
      <c r="K42" s="29"/>
      <c r="L42" s="53"/>
      <c r="M42" s="31"/>
    </row>
    <row r="43" spans="1:13" ht="20.100000000000001" customHeight="1" x14ac:dyDescent="0.25">
      <c r="A43" s="33">
        <f>IF(AND(EOMONTH(1&amp;Календарь!$H$2,0)&gt;=H43,M43=""),MAX($A$1:A42)+1,"")</f>
        <v>24</v>
      </c>
      <c r="B43" s="2">
        <v>36</v>
      </c>
      <c r="C43" s="15" t="s">
        <v>7</v>
      </c>
      <c r="D43" s="2">
        <v>7</v>
      </c>
      <c r="E43" s="2"/>
      <c r="F43" s="16" t="s">
        <v>8</v>
      </c>
      <c r="G43" s="28">
        <v>43697</v>
      </c>
      <c r="H43" s="29">
        <f t="shared" si="9"/>
        <v>43881</v>
      </c>
      <c r="I43" s="29">
        <f t="shared" si="10"/>
        <v>43850</v>
      </c>
      <c r="J43" s="6"/>
      <c r="K43" s="29"/>
      <c r="L43" s="53"/>
      <c r="M43" s="31"/>
    </row>
    <row r="44" spans="1:13" ht="31.5" x14ac:dyDescent="0.25">
      <c r="A44" s="33">
        <f>IF(AND(EOMONTH(1&amp;Календарь!$H$2,0)&gt;=H44,M44=""),MAX($A$1:A43)+1,"")</f>
        <v>25</v>
      </c>
      <c r="B44" s="2">
        <v>37</v>
      </c>
      <c r="C44" s="38" t="s">
        <v>49</v>
      </c>
      <c r="D44" s="2"/>
      <c r="E44" s="2"/>
      <c r="F44" s="13" t="s">
        <v>50</v>
      </c>
      <c r="G44" s="28">
        <v>43697</v>
      </c>
      <c r="H44" s="29">
        <f>IF(EDATE(G44,6)&gt;91,EDATE(G44,6),-50)</f>
        <v>43881</v>
      </c>
      <c r="I44" s="29">
        <f>IF(EDATE(G44,5)&gt;91,EDATE(G44,5),-50)</f>
        <v>43850</v>
      </c>
      <c r="J44" s="6"/>
      <c r="K44" s="29"/>
      <c r="L44" s="53" t="s">
        <v>48</v>
      </c>
      <c r="M44" s="31"/>
    </row>
    <row r="45" spans="1:13" ht="48" customHeight="1" x14ac:dyDescent="0.25">
      <c r="A45" s="33">
        <f>IF(AND(EOMONTH(1&amp;Календарь!$H$2,0)&gt;=H45,M45=""),MAX($A$1:A44)+1,"")</f>
        <v>26</v>
      </c>
      <c r="B45" s="2">
        <v>38</v>
      </c>
      <c r="C45" s="39" t="s">
        <v>51</v>
      </c>
      <c r="D45" s="2"/>
      <c r="E45" s="2"/>
      <c r="F45" s="9" t="s">
        <v>52</v>
      </c>
      <c r="G45" s="28">
        <v>43697</v>
      </c>
      <c r="H45" s="29">
        <f>IF(EDATE(G45,6)&gt;91,EDATE(G45,6),-50)</f>
        <v>43881</v>
      </c>
      <c r="I45" s="29">
        <f>IF(EDATE(G45,5)&gt;91,EDATE(G45,5),-50)</f>
        <v>43850</v>
      </c>
      <c r="J45" s="6"/>
      <c r="K45" s="29"/>
      <c r="L45" s="53"/>
      <c r="M45" s="31"/>
    </row>
  </sheetData>
  <mergeCells count="11">
    <mergeCell ref="L31:L33"/>
    <mergeCell ref="L35:L36"/>
    <mergeCell ref="L37:L43"/>
    <mergeCell ref="L44:L45"/>
    <mergeCell ref="B1:J1"/>
    <mergeCell ref="B2:J2"/>
    <mergeCell ref="L10:L12"/>
    <mergeCell ref="L14:L19"/>
    <mergeCell ref="L21:L29"/>
    <mergeCell ref="L4:L8"/>
    <mergeCell ref="K2:L2"/>
  </mergeCells>
  <conditionalFormatting sqref="H23:I23 H14:I15 K35:K44 H4:I4 H5 I5:I8 K5:K8 H21:I21 K10:K12">
    <cfRule type="cellIs" dxfId="25" priority="22" stopIfTrue="1" operator="lessThan">
      <formula>$K$2</formula>
    </cfRule>
  </conditionalFormatting>
  <conditionalFormatting sqref="H11:H12">
    <cfRule type="cellIs" dxfId="24" priority="21" stopIfTrue="1" operator="lessThan">
      <formula>$K$2</formula>
    </cfRule>
  </conditionalFormatting>
  <conditionalFormatting sqref="H10">
    <cfRule type="cellIs" dxfId="23" priority="20" stopIfTrue="1" operator="lessThan">
      <formula>$K$2</formula>
    </cfRule>
  </conditionalFormatting>
  <conditionalFormatting sqref="H3:I3">
    <cfRule type="cellIs" dxfId="22" priority="23" stopIfTrue="1" operator="lessThan">
      <formula>#REF!</formula>
    </cfRule>
  </conditionalFormatting>
  <conditionalFormatting sqref="K2:K3 L3:M3">
    <cfRule type="cellIs" dxfId="21" priority="24" stopIfTrue="1" operator="lessThan">
      <formula>#REF!</formula>
    </cfRule>
  </conditionalFormatting>
  <conditionalFormatting sqref="H35:I36">
    <cfRule type="cellIs" dxfId="20" priority="19" stopIfTrue="1" operator="lessThan">
      <formula>$K$2</formula>
    </cfRule>
  </conditionalFormatting>
  <conditionalFormatting sqref="H44">
    <cfRule type="cellIs" dxfId="19" priority="18" stopIfTrue="1" operator="lessThan">
      <formula>$K$2</formula>
    </cfRule>
  </conditionalFormatting>
  <conditionalFormatting sqref="K31:K33">
    <cfRule type="cellIs" dxfId="18" priority="17" stopIfTrue="1" operator="lessThan">
      <formula>$K$2</formula>
    </cfRule>
  </conditionalFormatting>
  <conditionalFormatting sqref="H24:I29">
    <cfRule type="cellIs" dxfId="17" priority="16" stopIfTrue="1" operator="lessThan">
      <formula>$K$2</formula>
    </cfRule>
  </conditionalFormatting>
  <conditionalFormatting sqref="K24">
    <cfRule type="cellIs" dxfId="16" priority="13" stopIfTrue="1" operator="lessThan">
      <formula>$K$2</formula>
    </cfRule>
  </conditionalFormatting>
  <conditionalFormatting sqref="K21:K23">
    <cfRule type="cellIs" dxfId="15" priority="14" stopIfTrue="1" operator="lessThan">
      <formula>$K$2</formula>
    </cfRule>
  </conditionalFormatting>
  <conditionalFormatting sqref="H22:I22">
    <cfRule type="cellIs" dxfId="14" priority="15" stopIfTrue="1" operator="lessThan">
      <formula>$K$2</formula>
    </cfRule>
  </conditionalFormatting>
  <conditionalFormatting sqref="K25:K29">
    <cfRule type="cellIs" dxfId="13" priority="12" stopIfTrue="1" operator="lessThan">
      <formula>$K$2</formula>
    </cfRule>
  </conditionalFormatting>
  <conditionalFormatting sqref="K45">
    <cfRule type="cellIs" dxfId="12" priority="11" stopIfTrue="1" operator="lessThan">
      <formula>$K$2</formula>
    </cfRule>
  </conditionalFormatting>
  <conditionalFormatting sqref="H45">
    <cfRule type="cellIs" dxfId="11" priority="10" stopIfTrue="1" operator="lessThan">
      <formula>$K$2</formula>
    </cfRule>
  </conditionalFormatting>
  <conditionalFormatting sqref="I38:I43">
    <cfRule type="cellIs" dxfId="10" priority="5" stopIfTrue="1" operator="lessThan">
      <formula>$K$2</formula>
    </cfRule>
  </conditionalFormatting>
  <conditionalFormatting sqref="I44:I45">
    <cfRule type="cellIs" dxfId="9" priority="9" stopIfTrue="1" operator="lessThan">
      <formula>$K$2</formula>
    </cfRule>
  </conditionalFormatting>
  <conditionalFormatting sqref="H37">
    <cfRule type="cellIs" dxfId="8" priority="8" stopIfTrue="1" operator="lessThan">
      <formula>$K$2</formula>
    </cfRule>
  </conditionalFormatting>
  <conditionalFormatting sqref="I37">
    <cfRule type="cellIs" dxfId="7" priority="7" stopIfTrue="1" operator="lessThan">
      <formula>$K$2</formula>
    </cfRule>
  </conditionalFormatting>
  <conditionalFormatting sqref="H38:H43">
    <cfRule type="cellIs" dxfId="6" priority="6" stopIfTrue="1" operator="lessThan">
      <formula>$K$2</formula>
    </cfRule>
  </conditionalFormatting>
  <conditionalFormatting sqref="K4">
    <cfRule type="cellIs" dxfId="5" priority="4" stopIfTrue="1" operator="lessThan">
      <formula>$K$2</formula>
    </cfRule>
  </conditionalFormatting>
  <conditionalFormatting sqref="H6:H8">
    <cfRule type="cellIs" dxfId="4" priority="3" stopIfTrue="1" operator="lessThan">
      <formula>$K$2</formula>
    </cfRule>
  </conditionalFormatting>
  <conditionalFormatting sqref="H16:I19">
    <cfRule type="cellIs" dxfId="3" priority="2" stopIfTrue="1" operator="lessThan">
      <formula>$K$2</formula>
    </cfRule>
  </conditionalFormatting>
  <conditionalFormatting sqref="I10:I12">
    <cfRule type="cellIs" dxfId="2" priority="1" stopIfTrue="1" operator="lessThan">
      <formula>$K$2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Zeros="0" tabSelected="1" workbookViewId="0">
      <selection activeCell="H2" sqref="H2:J2"/>
    </sheetView>
  </sheetViews>
  <sheetFormatPr defaultRowHeight="12.75" outlineLevelRow="1" x14ac:dyDescent="0.2"/>
  <cols>
    <col min="1" max="1" width="4.85546875" customWidth="1"/>
    <col min="2" max="2" width="31.7109375" bestFit="1" customWidth="1"/>
    <col min="4" max="4" width="17.85546875" bestFit="1" customWidth="1"/>
    <col min="5" max="5" width="11.85546875" customWidth="1"/>
    <col min="6" max="10" width="13.7109375" style="19" customWidth="1"/>
  </cols>
  <sheetData>
    <row r="1" spans="1:11" ht="18.75" x14ac:dyDescent="0.2">
      <c r="A1" s="54" t="s">
        <v>53</v>
      </c>
      <c r="B1" s="54"/>
      <c r="C1" s="54"/>
      <c r="D1" s="54"/>
      <c r="E1" s="54"/>
      <c r="F1" s="54"/>
      <c r="G1" s="54"/>
      <c r="H1" s="54"/>
      <c r="I1" s="20"/>
      <c r="J1" s="20"/>
      <c r="K1" s="17"/>
    </row>
    <row r="2" spans="1:11" ht="18.75" x14ac:dyDescent="0.2">
      <c r="A2" s="55" t="s">
        <v>70</v>
      </c>
      <c r="B2" s="55"/>
      <c r="C2" s="55"/>
      <c r="D2" s="55"/>
      <c r="E2" s="55"/>
      <c r="F2" s="55"/>
      <c r="G2" s="55"/>
      <c r="H2" s="57" t="s">
        <v>55</v>
      </c>
      <c r="I2" s="57"/>
      <c r="J2" s="57"/>
      <c r="K2" s="17"/>
    </row>
    <row r="3" spans="1:11" ht="63" x14ac:dyDescent="0.2">
      <c r="A3" s="18" t="s">
        <v>11</v>
      </c>
      <c r="B3" s="18" t="s">
        <v>12</v>
      </c>
      <c r="C3" s="18" t="s">
        <v>13</v>
      </c>
      <c r="D3" s="18" t="s">
        <v>14</v>
      </c>
      <c r="E3" s="18" t="s">
        <v>15</v>
      </c>
      <c r="F3" s="21" t="s">
        <v>16</v>
      </c>
      <c r="G3" s="21" t="s">
        <v>17</v>
      </c>
      <c r="H3" s="21" t="s">
        <v>18</v>
      </c>
      <c r="I3" s="40" t="s">
        <v>19</v>
      </c>
      <c r="J3" s="40" t="s">
        <v>20</v>
      </c>
      <c r="K3" s="17"/>
    </row>
    <row r="4" spans="1:11" s="25" customFormat="1" ht="10.5" customHeight="1" x14ac:dyDescent="0.2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  <c r="J4" s="24">
        <v>10</v>
      </c>
    </row>
    <row r="5" spans="1:11" ht="20.100000000000001" customHeight="1" x14ac:dyDescent="0.2">
      <c r="A5" s="7">
        <f>IFERROR(VLOOKUP(ROW()-4,Таблица!$A:$L,COLUMN()+1,0),"")</f>
        <v>1</v>
      </c>
      <c r="B5" s="27" t="str">
        <f>IFERROR(VLOOKUP(ROW()-4,Таблица!$A:$L,COLUMN()+1,0),"")</f>
        <v>Перчатки диэлектрические</v>
      </c>
      <c r="C5" s="7">
        <f>IFERROR(VLOOKUP(ROW()-4,Таблица!$A:$L,COLUMN()+1,0),"")</f>
        <v>4</v>
      </c>
      <c r="D5" s="7" t="str">
        <f>IFERROR(VLOOKUP(ROW()-4,Таблица!$A:$L,COLUMN()+1,0),"")</f>
        <v>Выпр.</v>
      </c>
      <c r="E5" s="7">
        <f>IFERROR(VLOOKUP(ROW()-4,Таблица!$A:$L,COLUMN()+1,0),"")</f>
        <v>50000719</v>
      </c>
      <c r="F5" s="26">
        <f>IFERROR(VLOOKUP(ROW()-4,Таблица!$A:$L,COLUMN()+1,0),"")</f>
        <v>43696</v>
      </c>
      <c r="G5" s="26">
        <f>IFERROR(VLOOKUP(ROW()-4,Таблица!$A:$L,COLUMN()+1,0),"")</f>
        <v>43880</v>
      </c>
      <c r="H5" s="26">
        <f>IFERROR(VLOOKUP(ROW()-4,Таблица!$A:$L,COLUMN()+1,0),"")</f>
        <v>43818</v>
      </c>
      <c r="I5" s="26">
        <f>IFERROR(VLOOKUP(ROW()-4,Таблица!$A:$L,COLUMN()+1,0),"")</f>
        <v>43788</v>
      </c>
      <c r="J5" s="26">
        <f>IFERROR(VLOOKUP(ROW()-4,Таблица!$A:$L,COLUMN()+1,0),"")</f>
        <v>0</v>
      </c>
      <c r="K5" s="17"/>
    </row>
    <row r="6" spans="1:11" ht="20.100000000000001" customHeight="1" x14ac:dyDescent="0.2">
      <c r="A6" s="7">
        <f>IFERROR(VLOOKUP(ROW()-4,Таблица!$A:$L,COLUMN()+1,0),"")</f>
        <v>2</v>
      </c>
      <c r="B6" s="27" t="str">
        <f>IFERROR(VLOOKUP(ROW()-4,Таблица!$A:$L,COLUMN()+1,0),"")</f>
        <v>Перчатки диэлектрические</v>
      </c>
      <c r="C6" s="7">
        <f>IFERROR(VLOOKUP(ROW()-4,Таблица!$A:$L,COLUMN()+1,0),"")</f>
        <v>5</v>
      </c>
      <c r="D6" s="7" t="str">
        <f>IFERROR(VLOOKUP(ROW()-4,Таблица!$A:$L,COLUMN()+1,0),"")</f>
        <v>ВБ</v>
      </c>
      <c r="E6" s="7">
        <f>IFERROR(VLOOKUP(ROW()-4,Таблица!$A:$L,COLUMN()+1,0),"")</f>
        <v>50000719</v>
      </c>
      <c r="F6" s="26">
        <f>IFERROR(VLOOKUP(ROW()-4,Таблица!$A:$L,COLUMN()+1,0),"")</f>
        <v>43696</v>
      </c>
      <c r="G6" s="26">
        <f>IFERROR(VLOOKUP(ROW()-4,Таблица!$A:$L,COLUMN()+1,0),"")</f>
        <v>43880</v>
      </c>
      <c r="H6" s="26">
        <f>IFERROR(VLOOKUP(ROW()-4,Таблица!$A:$L,COLUMN()+1,0),"")</f>
        <v>43818</v>
      </c>
      <c r="I6" s="26">
        <f>IFERROR(VLOOKUP(ROW()-4,Таблица!$A:$L,COLUMN()+1,0),"")</f>
        <v>43788</v>
      </c>
      <c r="J6" s="26">
        <f>IFERROR(VLOOKUP(ROW()-4,Таблица!$A:$L,COLUMN()+1,0),"")</f>
        <v>0</v>
      </c>
      <c r="K6" s="17"/>
    </row>
    <row r="7" spans="1:11" ht="20.100000000000001" customHeight="1" x14ac:dyDescent="0.2">
      <c r="A7" s="7">
        <f>IFERROR(VLOOKUP(ROW()-4,Таблица!$A:$L,COLUMN()+1,0),"")</f>
        <v>3</v>
      </c>
      <c r="B7" s="27" t="str">
        <f>IFERROR(VLOOKUP(ROW()-4,Таблица!$A:$L,COLUMN()+1,0),"")</f>
        <v>Перчатки диэлектрические</v>
      </c>
      <c r="C7" s="7">
        <f>IFERROR(VLOOKUP(ROW()-4,Таблица!$A:$L,COLUMN()+1,0),"")</f>
        <v>31</v>
      </c>
      <c r="D7" s="7" t="str">
        <f>IFERROR(VLOOKUP(ROW()-4,Таблица!$A:$L,COLUMN()+1,0),"")</f>
        <v>АТС</v>
      </c>
      <c r="E7" s="7">
        <f>IFERROR(VLOOKUP(ROW()-4,Таблица!$A:$L,COLUMN()+1,0),"")</f>
        <v>50000719</v>
      </c>
      <c r="F7" s="26">
        <f>IFERROR(VLOOKUP(ROW()-4,Таблица!$A:$L,COLUMN()+1,0),"")</f>
        <v>43696</v>
      </c>
      <c r="G7" s="26">
        <f>IFERROR(VLOOKUP(ROW()-4,Таблица!$A:$L,COLUMN()+1,0),"")</f>
        <v>43880</v>
      </c>
      <c r="H7" s="26">
        <f>IFERROR(VLOOKUP(ROW()-4,Таблица!$A:$L,COLUMN()+1,0),"")</f>
        <v>43818</v>
      </c>
      <c r="I7" s="26">
        <f>IFERROR(VLOOKUP(ROW()-4,Таблица!$A:$L,COLUMN()+1,0),"")</f>
        <v>43788</v>
      </c>
      <c r="J7" s="26">
        <f>IFERROR(VLOOKUP(ROW()-4,Таблица!$A:$L,COLUMN()+1,0),"")</f>
        <v>0</v>
      </c>
      <c r="K7" s="17"/>
    </row>
    <row r="8" spans="1:11" ht="20.100000000000001" customHeight="1" x14ac:dyDescent="0.2">
      <c r="A8" s="7">
        <f>IFERROR(VLOOKUP(ROW()-4,Таблица!$A:$L,COLUMN()+1,0),"")</f>
        <v>16</v>
      </c>
      <c r="B8" s="27" t="str">
        <f>IFERROR(VLOOKUP(ROW()-4,Таблица!$A:$L,COLUMN()+1,0),"")</f>
        <v>Пассатижи</v>
      </c>
      <c r="C8" s="7" t="str">
        <f>IFERROR(VLOOKUP(ROW()-4,Таблица!$A:$L,COLUMN()+1,0),"")</f>
        <v>1-1</v>
      </c>
      <c r="D8" s="7">
        <f>IFERROR(VLOOKUP(ROW()-4,Таблица!$A:$L,COLUMN()+1,0),"")</f>
        <v>0</v>
      </c>
      <c r="E8" s="7">
        <f>IFERROR(VLOOKUP(ROW()-4,Таблица!$A:$L,COLUMN()+1,0),"")</f>
        <v>0</v>
      </c>
      <c r="F8" s="26">
        <f>IFERROR(VLOOKUP(ROW()-4,Таблица!$A:$L,COLUMN()+1,0),"")</f>
        <v>43515</v>
      </c>
      <c r="G8" s="26">
        <f>IFERROR(VLOOKUP(ROW()-4,Таблица!$A:$L,COLUMN()+1,0),"")</f>
        <v>43880</v>
      </c>
      <c r="H8" s="26">
        <f>IFERROR(VLOOKUP(ROW()-4,Таблица!$A:$L,COLUMN()+1,0),"")</f>
        <v>43849</v>
      </c>
      <c r="I8" s="26">
        <f>IFERROR(VLOOKUP(ROW()-4,Таблица!$A:$L,COLUMN()+1,0),"")</f>
        <v>43501</v>
      </c>
      <c r="J8" s="26">
        <f>IFERROR(VLOOKUP(ROW()-4,Таблица!$A:$L,COLUMN()+1,0),"")</f>
        <v>43590</v>
      </c>
      <c r="K8" s="17"/>
    </row>
    <row r="9" spans="1:11" ht="20.100000000000001" customHeight="1" x14ac:dyDescent="0.2">
      <c r="A9" s="7">
        <f>IFERROR(VLOOKUP(ROW()-4,Таблица!$A:$L,COLUMN()+1,0),"")</f>
        <v>17</v>
      </c>
      <c r="B9" s="27" t="str">
        <f>IFERROR(VLOOKUP(ROW()-4,Таблица!$A:$L,COLUMN()+1,0),"")</f>
        <v>Круглогубцы</v>
      </c>
      <c r="C9" s="7" t="str">
        <f>IFERROR(VLOOKUP(ROW()-4,Таблица!$A:$L,COLUMN()+1,0),"")</f>
        <v>1-2</v>
      </c>
      <c r="D9" s="7">
        <f>IFERROR(VLOOKUP(ROW()-4,Таблица!$A:$L,COLUMN()+1,0),"")</f>
        <v>0</v>
      </c>
      <c r="E9" s="7">
        <f>IFERROR(VLOOKUP(ROW()-4,Таблица!$A:$L,COLUMN()+1,0),"")</f>
        <v>0</v>
      </c>
      <c r="F9" s="26">
        <f>IFERROR(VLOOKUP(ROW()-4,Таблица!$A:$L,COLUMN()+1,0),"")</f>
        <v>43515</v>
      </c>
      <c r="G9" s="26">
        <f>IFERROR(VLOOKUP(ROW()-4,Таблица!$A:$L,COLUMN()+1,0),"")</f>
        <v>43880</v>
      </c>
      <c r="H9" s="26">
        <f>IFERROR(VLOOKUP(ROW()-4,Таблица!$A:$L,COLUMN()+1,0),"")</f>
        <v>43849</v>
      </c>
      <c r="I9" s="26">
        <f>IFERROR(VLOOKUP(ROW()-4,Таблица!$A:$L,COLUMN()+1,0),"")</f>
        <v>43501</v>
      </c>
      <c r="J9" s="26">
        <f>IFERROR(VLOOKUP(ROW()-4,Таблица!$A:$L,COLUMN()+1,0),"")</f>
        <v>43590</v>
      </c>
      <c r="K9" s="17"/>
    </row>
    <row r="10" spans="1:11" ht="20.100000000000001" customHeight="1" x14ac:dyDescent="0.2">
      <c r="A10" s="7">
        <f>IFERROR(VLOOKUP(ROW()-4,Таблица!$A:$L,COLUMN()+1,0),"")</f>
        <v>18</v>
      </c>
      <c r="B10" s="27" t="str">
        <f>IFERROR(VLOOKUP(ROW()-4,Таблица!$A:$L,COLUMN()+1,0),"")</f>
        <v>Бокорезы</v>
      </c>
      <c r="C10" s="7" t="str">
        <f>IFERROR(VLOOKUP(ROW()-4,Таблица!$A:$L,COLUMN()+1,0),"")</f>
        <v>1-3</v>
      </c>
      <c r="D10" s="7">
        <f>IFERROR(VLOOKUP(ROW()-4,Таблица!$A:$L,COLUMN()+1,0),"")</f>
        <v>0</v>
      </c>
      <c r="E10" s="7">
        <f>IFERROR(VLOOKUP(ROW()-4,Таблица!$A:$L,COLUMN()+1,0),"")</f>
        <v>0</v>
      </c>
      <c r="F10" s="26">
        <f>IFERROR(VLOOKUP(ROW()-4,Таблица!$A:$L,COLUMN()+1,0),"")</f>
        <v>43515</v>
      </c>
      <c r="G10" s="26">
        <f>IFERROR(VLOOKUP(ROW()-4,Таблица!$A:$L,COLUMN()+1,0),"")</f>
        <v>43880</v>
      </c>
      <c r="H10" s="26">
        <f>IFERROR(VLOOKUP(ROW()-4,Таблица!$A:$L,COLUMN()+1,0),"")</f>
        <v>43849</v>
      </c>
      <c r="I10" s="26">
        <f>IFERROR(VLOOKUP(ROW()-4,Таблица!$A:$L,COLUMN()+1,0),"")</f>
        <v>43501</v>
      </c>
      <c r="J10" s="26">
        <f>IFERROR(VLOOKUP(ROW()-4,Таблица!$A:$L,COLUMN()+1,0),"")</f>
        <v>43590</v>
      </c>
      <c r="K10" s="17"/>
    </row>
    <row r="11" spans="1:11" ht="20.100000000000001" customHeight="1" x14ac:dyDescent="0.2">
      <c r="A11" s="7">
        <f>IFERROR(VLOOKUP(ROW()-4,Таблица!$A:$L,COLUMN()+1,0),"")</f>
        <v>19</v>
      </c>
      <c r="B11" s="27" t="str">
        <f>IFERROR(VLOOKUP(ROW()-4,Таблица!$A:$L,COLUMN()+1,0),"")</f>
        <v>Отвертка</v>
      </c>
      <c r="C11" s="7" t="str">
        <f>IFERROR(VLOOKUP(ROW()-4,Таблица!$A:$L,COLUMN()+1,0),"")</f>
        <v>1-1</v>
      </c>
      <c r="D11" s="7">
        <f>IFERROR(VLOOKUP(ROW()-4,Таблица!$A:$L,COLUMN()+1,0),"")</f>
        <v>0</v>
      </c>
      <c r="E11" s="7">
        <f>IFERROR(VLOOKUP(ROW()-4,Таблица!$A:$L,COLUMN()+1,0),"")</f>
        <v>0</v>
      </c>
      <c r="F11" s="26">
        <f>IFERROR(VLOOKUP(ROW()-4,Таблица!$A:$L,COLUMN()+1,0),"")</f>
        <v>43515</v>
      </c>
      <c r="G11" s="26">
        <f>IFERROR(VLOOKUP(ROW()-4,Таблица!$A:$L,COLUMN()+1,0),"")</f>
        <v>43880</v>
      </c>
      <c r="H11" s="26">
        <f>IFERROR(VLOOKUP(ROW()-4,Таблица!$A:$L,COLUMN()+1,0),"")</f>
        <v>43849</v>
      </c>
      <c r="I11" s="26">
        <f>IFERROR(VLOOKUP(ROW()-4,Таблица!$A:$L,COLUMN()+1,0),"")</f>
        <v>43500</v>
      </c>
      <c r="J11" s="26">
        <f>IFERROR(VLOOKUP(ROW()-4,Таблица!$A:$L,COLUMN()+1,0),"")</f>
        <v>43589</v>
      </c>
      <c r="K11" s="17"/>
    </row>
    <row r="12" spans="1:11" ht="20.100000000000001" customHeight="1" x14ac:dyDescent="0.2">
      <c r="A12" s="7">
        <f>IFERROR(VLOOKUP(ROW()-4,Таблица!$A:$L,COLUMN()+1,0),"")</f>
        <v>20</v>
      </c>
      <c r="B12" s="27" t="str">
        <f>IFERROR(VLOOKUP(ROW()-4,Таблица!$A:$L,COLUMN()+1,0),"")</f>
        <v>Отвертка</v>
      </c>
      <c r="C12" s="7" t="str">
        <f>IFERROR(VLOOKUP(ROW()-4,Таблица!$A:$L,COLUMN()+1,0),"")</f>
        <v>1-2</v>
      </c>
      <c r="D12" s="7">
        <f>IFERROR(VLOOKUP(ROW()-4,Таблица!$A:$L,COLUMN()+1,0),"")</f>
        <v>0</v>
      </c>
      <c r="E12" s="7">
        <f>IFERROR(VLOOKUP(ROW()-4,Таблица!$A:$L,COLUMN()+1,0),"")</f>
        <v>0</v>
      </c>
      <c r="F12" s="26">
        <f>IFERROR(VLOOKUP(ROW()-4,Таблица!$A:$L,COLUMN()+1,0),"")</f>
        <v>43515</v>
      </c>
      <c r="G12" s="26">
        <f>IFERROR(VLOOKUP(ROW()-4,Таблица!$A:$L,COLUMN()+1,0),"")</f>
        <v>43880</v>
      </c>
      <c r="H12" s="26">
        <f>IFERROR(VLOOKUP(ROW()-4,Таблица!$A:$L,COLUMN()+1,0),"")</f>
        <v>43849</v>
      </c>
      <c r="I12" s="26">
        <f>IFERROR(VLOOKUP(ROW()-4,Таблица!$A:$L,COLUMN()+1,0),"")</f>
        <v>43500</v>
      </c>
      <c r="J12" s="26">
        <f>IFERROR(VLOOKUP(ROW()-4,Таблица!$A:$L,COLUMN()+1,0),"")</f>
        <v>43589</v>
      </c>
      <c r="K12" s="17"/>
    </row>
    <row r="13" spans="1:11" ht="20.100000000000001" customHeight="1" x14ac:dyDescent="0.2">
      <c r="A13" s="7">
        <f>IFERROR(VLOOKUP(ROW()-4,Таблица!$A:$L,COLUMN()+1,0),"")</f>
        <v>21</v>
      </c>
      <c r="B13" s="27" t="str">
        <f>IFERROR(VLOOKUP(ROW()-4,Таблица!$A:$L,COLUMN()+1,0),"")</f>
        <v>Отвертка</v>
      </c>
      <c r="C13" s="7" t="str">
        <f>IFERROR(VLOOKUP(ROW()-4,Таблица!$A:$L,COLUMN()+1,0),"")</f>
        <v>1-3</v>
      </c>
      <c r="D13" s="7">
        <f>IFERROR(VLOOKUP(ROW()-4,Таблица!$A:$L,COLUMN()+1,0),"")</f>
        <v>0</v>
      </c>
      <c r="E13" s="7">
        <f>IFERROR(VLOOKUP(ROW()-4,Таблица!$A:$L,COLUMN()+1,0),"")</f>
        <v>0</v>
      </c>
      <c r="F13" s="26">
        <f>IFERROR(VLOOKUP(ROW()-4,Таблица!$A:$L,COLUMN()+1,0),"")</f>
        <v>43515</v>
      </c>
      <c r="G13" s="26">
        <f>IFERROR(VLOOKUP(ROW()-4,Таблица!$A:$L,COLUMN()+1,0),"")</f>
        <v>43880</v>
      </c>
      <c r="H13" s="26">
        <f>IFERROR(VLOOKUP(ROW()-4,Таблица!$A:$L,COLUMN()+1,0),"")</f>
        <v>43849</v>
      </c>
      <c r="I13" s="26">
        <f>IFERROR(VLOOKUP(ROW()-4,Таблица!$A:$L,COLUMN()+1,0),"")</f>
        <v>43500</v>
      </c>
      <c r="J13" s="26">
        <f>IFERROR(VLOOKUP(ROW()-4,Таблица!$A:$L,COLUMN()+1,0),"")</f>
        <v>43589</v>
      </c>
      <c r="K13" s="17"/>
    </row>
    <row r="14" spans="1:11" ht="20.100000000000001" customHeight="1" x14ac:dyDescent="0.2">
      <c r="A14" s="7">
        <f>IFERROR(VLOOKUP(ROW()-4,Таблица!$A:$L,COLUMN()+1,0),"")</f>
        <v>22</v>
      </c>
      <c r="B14" s="27" t="str">
        <f>IFERROR(VLOOKUP(ROW()-4,Таблица!$A:$L,COLUMN()+1,0),"")</f>
        <v>Отвертка</v>
      </c>
      <c r="C14" s="7" t="str">
        <f>IFERROR(VLOOKUP(ROW()-4,Таблица!$A:$L,COLUMN()+1,0),"")</f>
        <v>1-4</v>
      </c>
      <c r="D14" s="7">
        <f>IFERROR(VLOOKUP(ROW()-4,Таблица!$A:$L,COLUMN()+1,0),"")</f>
        <v>0</v>
      </c>
      <c r="E14" s="7">
        <f>IFERROR(VLOOKUP(ROW()-4,Таблица!$A:$L,COLUMN()+1,0),"")</f>
        <v>0</v>
      </c>
      <c r="F14" s="26">
        <f>IFERROR(VLOOKUP(ROW()-4,Таблица!$A:$L,COLUMN()+1,0),"")</f>
        <v>43515</v>
      </c>
      <c r="G14" s="26">
        <f>IFERROR(VLOOKUP(ROW()-4,Таблица!$A:$L,COLUMN()+1,0),"")</f>
        <v>43880</v>
      </c>
      <c r="H14" s="26">
        <f>IFERROR(VLOOKUP(ROW()-4,Таблица!$A:$L,COLUMN()+1,0),"")</f>
        <v>43849</v>
      </c>
      <c r="I14" s="26">
        <f>IFERROR(VLOOKUP(ROW()-4,Таблица!$A:$L,COLUMN()+1,0),"")</f>
        <v>43500</v>
      </c>
      <c r="J14" s="26">
        <f>IFERROR(VLOOKUP(ROW()-4,Таблица!$A:$L,COLUMN()+1,0),"")</f>
        <v>43589</v>
      </c>
      <c r="K14" s="17"/>
    </row>
    <row r="15" spans="1:11" ht="20.100000000000001" customHeight="1" x14ac:dyDescent="0.2">
      <c r="A15" s="7">
        <f>IFERROR(VLOOKUP(ROW()-4,Таблица!$A:$L,COLUMN()+1,0),"")</f>
        <v>23</v>
      </c>
      <c r="B15" s="27" t="str">
        <f>IFERROR(VLOOKUP(ROW()-4,Таблица!$A:$L,COLUMN()+1,0),"")</f>
        <v>Отвертка</v>
      </c>
      <c r="C15" s="7" t="str">
        <f>IFERROR(VLOOKUP(ROW()-4,Таблица!$A:$L,COLUMN()+1,0),"")</f>
        <v>1-5</v>
      </c>
      <c r="D15" s="7">
        <f>IFERROR(VLOOKUP(ROW()-4,Таблица!$A:$L,COLUMN()+1,0),"")</f>
        <v>0</v>
      </c>
      <c r="E15" s="7">
        <f>IFERROR(VLOOKUP(ROW()-4,Таблица!$A:$L,COLUMN()+1,0),"")</f>
        <v>0</v>
      </c>
      <c r="F15" s="26">
        <f>IFERROR(VLOOKUP(ROW()-4,Таблица!$A:$L,COLUMN()+1,0),"")</f>
        <v>43515</v>
      </c>
      <c r="G15" s="26">
        <f>IFERROR(VLOOKUP(ROW()-4,Таблица!$A:$L,COLUMN()+1,0),"")</f>
        <v>43880</v>
      </c>
      <c r="H15" s="26">
        <f>IFERROR(VLOOKUP(ROW()-4,Таблица!$A:$L,COLUMN()+1,0),"")</f>
        <v>43849</v>
      </c>
      <c r="I15" s="26">
        <f>IFERROR(VLOOKUP(ROW()-4,Таблица!$A:$L,COLUMN()+1,0),"")</f>
        <v>43500</v>
      </c>
      <c r="J15" s="26">
        <f>IFERROR(VLOOKUP(ROW()-4,Таблица!$A:$L,COLUMN()+1,0),"")</f>
        <v>43589</v>
      </c>
      <c r="K15" s="17"/>
    </row>
    <row r="16" spans="1:11" ht="20.100000000000001" customHeight="1" x14ac:dyDescent="0.2">
      <c r="A16" s="7">
        <f>IFERROR(VLOOKUP(ROW()-4,Таблица!$A:$L,COLUMN()+1,0),"")</f>
        <v>24</v>
      </c>
      <c r="B16" s="27" t="str">
        <f>IFERROR(VLOOKUP(ROW()-4,Таблица!$A:$L,COLUMN()+1,0),"")</f>
        <v>Отвертка</v>
      </c>
      <c r="C16" s="7" t="str">
        <f>IFERROR(VLOOKUP(ROW()-4,Таблица!$A:$L,COLUMN()+1,0),"")</f>
        <v>1-6</v>
      </c>
      <c r="D16" s="7">
        <f>IFERROR(VLOOKUP(ROW()-4,Таблица!$A:$L,COLUMN()+1,0),"")</f>
        <v>0</v>
      </c>
      <c r="E16" s="7">
        <f>IFERROR(VLOOKUP(ROW()-4,Таблица!$A:$L,COLUMN()+1,0),"")</f>
        <v>0</v>
      </c>
      <c r="F16" s="26">
        <f>IFERROR(VLOOKUP(ROW()-4,Таблица!$A:$L,COLUMN()+1,0),"")</f>
        <v>43515</v>
      </c>
      <c r="G16" s="26">
        <f>IFERROR(VLOOKUP(ROW()-4,Таблица!$A:$L,COLUMN()+1,0),"")</f>
        <v>43880</v>
      </c>
      <c r="H16" s="26">
        <f>IFERROR(VLOOKUP(ROW()-4,Таблица!$A:$L,COLUMN()+1,0),"")</f>
        <v>43849</v>
      </c>
      <c r="I16" s="26">
        <f>IFERROR(VLOOKUP(ROW()-4,Таблица!$A:$L,COLUMN()+1,0),"")</f>
        <v>43500</v>
      </c>
      <c r="J16" s="26">
        <f>IFERROR(VLOOKUP(ROW()-4,Таблица!$A:$L,COLUMN()+1,0),"")</f>
        <v>43589</v>
      </c>
      <c r="K16" s="17"/>
    </row>
    <row r="17" spans="1:12" ht="20.100000000000001" customHeight="1" x14ac:dyDescent="0.2">
      <c r="A17" s="46"/>
      <c r="B17" s="46"/>
      <c r="C17" s="46"/>
      <c r="D17" s="46"/>
      <c r="E17" s="46"/>
      <c r="F17" s="47"/>
      <c r="G17" s="47"/>
      <c r="H17" s="48"/>
      <c r="I17" s="48"/>
      <c r="J17" s="48"/>
      <c r="K17" s="22"/>
      <c r="L17" s="23"/>
    </row>
    <row r="18" spans="1:12" ht="20.100000000000001" customHeight="1" x14ac:dyDescent="0.2">
      <c r="A18" s="46"/>
      <c r="B18" s="46"/>
      <c r="C18" s="46"/>
      <c r="D18" s="46"/>
      <c r="E18" s="46"/>
      <c r="F18" s="47"/>
      <c r="G18" s="47"/>
      <c r="H18" s="48"/>
      <c r="I18" s="48"/>
      <c r="J18" s="48"/>
      <c r="K18" s="22"/>
      <c r="L18" s="23"/>
    </row>
    <row r="19" spans="1:12" ht="20.100000000000001" customHeight="1" x14ac:dyDescent="0.2">
      <c r="A19" s="49"/>
      <c r="B19" s="49"/>
      <c r="C19" s="49"/>
      <c r="D19" s="49"/>
      <c r="E19" s="49"/>
      <c r="F19" s="50"/>
      <c r="G19" s="50"/>
      <c r="H19" s="50"/>
      <c r="I19" s="50"/>
      <c r="J19" s="50"/>
      <c r="K19" s="23"/>
      <c r="L19" s="23"/>
    </row>
    <row r="20" spans="1:12" ht="20.100000000000001" customHeight="1" x14ac:dyDescent="0.2">
      <c r="A20" s="49"/>
      <c r="B20" s="49"/>
      <c r="C20" s="49"/>
      <c r="D20" s="49"/>
      <c r="E20" s="49"/>
      <c r="F20" s="50"/>
      <c r="G20" s="50"/>
      <c r="H20" s="50"/>
      <c r="I20" s="50"/>
      <c r="J20" s="50"/>
    </row>
    <row r="21" spans="1:12" ht="20.100000000000001" customHeight="1" x14ac:dyDescent="0.2">
      <c r="A21" s="49"/>
      <c r="B21" s="49"/>
      <c r="C21" s="49"/>
      <c r="D21" s="49"/>
      <c r="E21" s="49"/>
      <c r="F21" s="50"/>
      <c r="G21" s="50"/>
      <c r="H21" s="50"/>
      <c r="I21" s="50"/>
      <c r="J21" s="50"/>
    </row>
    <row r="22" spans="1:12" ht="20.100000000000001" customHeight="1" x14ac:dyDescent="0.2">
      <c r="A22" s="49"/>
      <c r="B22" s="49"/>
      <c r="C22" s="49"/>
      <c r="D22" s="49"/>
      <c r="E22" s="49"/>
      <c r="F22" s="50"/>
      <c r="G22" s="50"/>
      <c r="H22" s="50"/>
      <c r="I22" s="50"/>
      <c r="J22" s="50"/>
    </row>
    <row r="23" spans="1:12" ht="20.100000000000001" customHeight="1" x14ac:dyDescent="0.2">
      <c r="A23" s="49"/>
      <c r="B23" s="49"/>
      <c r="C23" s="49"/>
      <c r="D23" s="49"/>
      <c r="E23" s="49"/>
      <c r="F23" s="50"/>
      <c r="G23" s="50"/>
      <c r="H23" s="50"/>
      <c r="I23" s="50"/>
      <c r="J23" s="50"/>
    </row>
    <row r="25" spans="1:12" ht="20.100000000000001" customHeight="1" outlineLevel="1" x14ac:dyDescent="0.2">
      <c r="B25" s="10" t="s">
        <v>54</v>
      </c>
      <c r="F25" s="58" t="s">
        <v>72</v>
      </c>
      <c r="G25" s="59"/>
      <c r="H25" s="59"/>
    </row>
    <row r="26" spans="1:12" ht="20.100000000000001" customHeight="1" outlineLevel="1" x14ac:dyDescent="0.2">
      <c r="B26" s="10" t="s">
        <v>55</v>
      </c>
      <c r="F26" s="59"/>
      <c r="G26" s="59"/>
      <c r="H26" s="59"/>
    </row>
    <row r="27" spans="1:12" ht="20.100000000000001" customHeight="1" outlineLevel="1" x14ac:dyDescent="0.2">
      <c r="B27" s="10" t="s">
        <v>56</v>
      </c>
      <c r="F27" s="59"/>
      <c r="G27" s="59"/>
      <c r="H27" s="59"/>
    </row>
    <row r="28" spans="1:12" ht="20.100000000000001" customHeight="1" outlineLevel="1" x14ac:dyDescent="0.2">
      <c r="B28" s="10" t="s">
        <v>57</v>
      </c>
    </row>
    <row r="29" spans="1:12" ht="20.100000000000001" customHeight="1" outlineLevel="1" x14ac:dyDescent="0.2">
      <c r="B29" s="10" t="s">
        <v>58</v>
      </c>
    </row>
    <row r="30" spans="1:12" ht="20.100000000000001" customHeight="1" outlineLevel="1" x14ac:dyDescent="0.2">
      <c r="B30" s="10" t="s">
        <v>59</v>
      </c>
    </row>
    <row r="31" spans="1:12" ht="20.100000000000001" customHeight="1" outlineLevel="1" x14ac:dyDescent="0.2">
      <c r="B31" s="10" t="s">
        <v>60</v>
      </c>
    </row>
    <row r="32" spans="1:12" ht="20.100000000000001" customHeight="1" outlineLevel="1" x14ac:dyDescent="0.2">
      <c r="B32" s="10" t="s">
        <v>61</v>
      </c>
    </row>
    <row r="33" spans="2:2" ht="20.100000000000001" customHeight="1" outlineLevel="1" x14ac:dyDescent="0.2">
      <c r="B33" s="10" t="s">
        <v>62</v>
      </c>
    </row>
    <row r="34" spans="2:2" ht="20.100000000000001" customHeight="1" outlineLevel="1" x14ac:dyDescent="0.2">
      <c r="B34" s="10" t="s">
        <v>63</v>
      </c>
    </row>
    <row r="35" spans="2:2" ht="20.100000000000001" customHeight="1" outlineLevel="1" x14ac:dyDescent="0.2">
      <c r="B35" s="10" t="s">
        <v>64</v>
      </c>
    </row>
    <row r="36" spans="2:2" ht="20.100000000000001" customHeight="1" outlineLevel="1" x14ac:dyDescent="0.2">
      <c r="B36" s="10" t="s">
        <v>65</v>
      </c>
    </row>
  </sheetData>
  <mergeCells count="4">
    <mergeCell ref="A1:H1"/>
    <mergeCell ref="A2:G2"/>
    <mergeCell ref="H2:J2"/>
    <mergeCell ref="F25:H27"/>
  </mergeCells>
  <conditionalFormatting sqref="G3:H3">
    <cfRule type="cellIs" dxfId="1" priority="2" stopIfTrue="1" operator="lessThan">
      <formula>#REF!</formula>
    </cfRule>
  </conditionalFormatting>
  <conditionalFormatting sqref="J3">
    <cfRule type="cellIs" dxfId="0" priority="3" stopIfTrue="1" operator="lessThan">
      <formula>#REF!</formula>
    </cfRule>
  </conditionalFormatting>
  <dataValidations count="1">
    <dataValidation type="list" allowBlank="1" showInputMessage="1" showErrorMessage="1" sqref="H2:J2">
      <formula1>$B$25:$B$36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Календарь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Хмельницкий Богдан Николаевич</dc:creator>
  <cp:lastModifiedBy>LAZ-TECH</cp:lastModifiedBy>
  <dcterms:created xsi:type="dcterms:W3CDTF">2019-10-10T03:21:48Z</dcterms:created>
  <dcterms:modified xsi:type="dcterms:W3CDTF">2020-01-03T15:36:55Z</dcterms:modified>
</cp:coreProperties>
</file>