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20"/>
  </bookViews>
  <sheets>
    <sheet name="Адмін 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B47" i="1" l="1"/>
  <c r="B44" i="1"/>
  <c r="T11" i="1" s="1"/>
  <c r="B45" i="1"/>
  <c r="U10" i="1" s="1"/>
  <c r="B43" i="1"/>
  <c r="K9" i="1" s="1"/>
  <c r="B42" i="1"/>
  <c r="B39" i="1"/>
  <c r="B41" i="1"/>
  <c r="B37" i="1"/>
  <c r="B36" i="1"/>
  <c r="B35" i="1"/>
  <c r="B33" i="1"/>
  <c r="B31" i="1"/>
  <c r="B30" i="1"/>
  <c r="B20" i="1"/>
  <c r="B13" i="1"/>
  <c r="B29" i="1"/>
  <c r="B28" i="1"/>
  <c r="B27" i="1"/>
  <c r="B26" i="1"/>
  <c r="B24" i="1"/>
  <c r="B23" i="1"/>
  <c r="B21" i="1"/>
  <c r="B19" i="1"/>
  <c r="B17" i="1"/>
  <c r="B16" i="1"/>
  <c r="B15" i="1"/>
  <c r="B14" i="1"/>
  <c r="B18" i="1"/>
  <c r="B46" i="1"/>
  <c r="V7" i="1"/>
  <c r="B40" i="1"/>
  <c r="T8" i="1" s="1"/>
  <c r="B38" i="1"/>
  <c r="T6" i="1" s="1"/>
  <c r="B34" i="1"/>
  <c r="O8" i="1"/>
  <c r="Q8" i="1" l="1"/>
  <c r="G8" i="1"/>
  <c r="I8" i="1"/>
  <c r="V12" i="1"/>
  <c r="O9" i="1"/>
  <c r="G9" i="1"/>
  <c r="S9" i="1"/>
  <c r="C9" i="1"/>
  <c r="T9" i="1"/>
  <c r="E8" i="1"/>
  <c r="M8" i="1"/>
  <c r="U8" i="1"/>
  <c r="C8" i="1"/>
  <c r="K8" i="1"/>
  <c r="S8" i="1"/>
  <c r="K6" i="1"/>
  <c r="O6" i="1"/>
  <c r="C6" i="1"/>
  <c r="S6" i="1"/>
  <c r="G6" i="1"/>
  <c r="C7" i="1"/>
  <c r="G7" i="1"/>
  <c r="K7" i="1"/>
  <c r="O7" i="1"/>
  <c r="S7" i="1"/>
  <c r="J7" i="1"/>
  <c r="R7" i="1"/>
  <c r="D7" i="1"/>
  <c r="H7" i="1"/>
  <c r="L7" i="1"/>
  <c r="P7" i="1"/>
  <c r="T7" i="1"/>
  <c r="F7" i="1"/>
  <c r="N7" i="1"/>
  <c r="E7" i="1"/>
  <c r="I7" i="1"/>
  <c r="M7" i="1"/>
  <c r="Q7" i="1"/>
  <c r="U7" i="1"/>
  <c r="K5" i="1"/>
  <c r="O5" i="1"/>
  <c r="C5" i="1"/>
  <c r="S5" i="1"/>
  <c r="T5" i="1"/>
  <c r="G5" i="1"/>
  <c r="T4" i="1"/>
  <c r="K4" i="1"/>
  <c r="O4" i="1"/>
  <c r="C4" i="1"/>
  <c r="S4" i="1"/>
  <c r="G4" i="1"/>
  <c r="T3" i="1"/>
  <c r="C3" i="1"/>
  <c r="S3" i="1"/>
  <c r="G3" i="1"/>
  <c r="K3" i="1"/>
  <c r="O3" i="1"/>
  <c r="E3" i="1"/>
  <c r="I3" i="1"/>
  <c r="M3" i="1"/>
  <c r="Q3" i="1"/>
  <c r="U3" i="1"/>
  <c r="E4" i="1"/>
  <c r="I4" i="1"/>
  <c r="M4" i="1"/>
  <c r="Q4" i="1"/>
  <c r="U4" i="1"/>
  <c r="E5" i="1"/>
  <c r="I5" i="1"/>
  <c r="M5" i="1"/>
  <c r="Q5" i="1"/>
  <c r="U5" i="1"/>
  <c r="E6" i="1"/>
  <c r="I6" i="1"/>
  <c r="M6" i="1"/>
  <c r="Q6" i="1"/>
  <c r="U6" i="1"/>
  <c r="E9" i="1"/>
  <c r="I9" i="1"/>
  <c r="M9" i="1"/>
  <c r="Q9" i="1"/>
  <c r="U9" i="1"/>
  <c r="F3" i="1"/>
  <c r="J3" i="1"/>
  <c r="N3" i="1"/>
  <c r="R3" i="1"/>
  <c r="V3" i="1"/>
  <c r="F4" i="1"/>
  <c r="J4" i="1"/>
  <c r="N4" i="1"/>
  <c r="R4" i="1"/>
  <c r="V4" i="1"/>
  <c r="F5" i="1"/>
  <c r="J5" i="1"/>
  <c r="N5" i="1"/>
  <c r="R5" i="1"/>
  <c r="V5" i="1"/>
  <c r="F6" i="1"/>
  <c r="J6" i="1"/>
  <c r="N6" i="1"/>
  <c r="R6" i="1"/>
  <c r="V6" i="1"/>
  <c r="F8" i="1"/>
  <c r="J8" i="1"/>
  <c r="N8" i="1"/>
  <c r="R8" i="1"/>
  <c r="V8" i="1"/>
  <c r="F9" i="1"/>
  <c r="J9" i="1"/>
  <c r="N9" i="1"/>
  <c r="R9" i="1"/>
  <c r="V9" i="1"/>
  <c r="D3" i="1"/>
  <c r="H3" i="1"/>
  <c r="L3" i="1"/>
  <c r="P3" i="1"/>
  <c r="D4" i="1"/>
  <c r="H4" i="1"/>
  <c r="L4" i="1"/>
  <c r="P4" i="1"/>
  <c r="D5" i="1"/>
  <c r="H5" i="1"/>
  <c r="L5" i="1"/>
  <c r="P5" i="1"/>
  <c r="D6" i="1"/>
  <c r="H6" i="1"/>
  <c r="L6" i="1"/>
  <c r="P6" i="1"/>
  <c r="D8" i="1"/>
  <c r="H8" i="1"/>
  <c r="L8" i="1"/>
  <c r="P8" i="1"/>
  <c r="D9" i="1"/>
  <c r="H9" i="1"/>
  <c r="L9" i="1"/>
  <c r="P9" i="1"/>
</calcChain>
</file>

<file path=xl/sharedStrings.xml><?xml version="1.0" encoding="utf-8"?>
<sst xmlns="http://schemas.openxmlformats.org/spreadsheetml/2006/main" count="232" uniqueCount="76">
  <si>
    <t>Чай</t>
  </si>
  <si>
    <t>капуста</t>
  </si>
  <si>
    <t>рис</t>
  </si>
  <si>
    <t>гречка</t>
  </si>
  <si>
    <t>булочка</t>
  </si>
  <si>
    <t>горох</t>
  </si>
  <si>
    <t>масло</t>
  </si>
  <si>
    <t>молоко</t>
  </si>
  <si>
    <t>манка</t>
  </si>
  <si>
    <t>лимон</t>
  </si>
  <si>
    <t>сарделька</t>
  </si>
  <si>
    <t>чай</t>
  </si>
  <si>
    <t>Булочка</t>
  </si>
  <si>
    <t>фрукта</t>
  </si>
  <si>
    <t>йогурт</t>
  </si>
  <si>
    <t>Йогурт</t>
  </si>
  <si>
    <t>бедро куриное</t>
  </si>
  <si>
    <t>мука</t>
  </si>
  <si>
    <t>свекла</t>
  </si>
  <si>
    <t>дрожжи</t>
  </si>
  <si>
    <t>изюм</t>
  </si>
  <si>
    <t>картофель</t>
  </si>
  <si>
    <t>фасоль</t>
  </si>
  <si>
    <t>колбаса вареная</t>
  </si>
  <si>
    <t>макароны</t>
  </si>
  <si>
    <t>морковь</t>
  </si>
  <si>
    <t>мясо куриное</t>
  </si>
  <si>
    <t>мясо св</t>
  </si>
  <si>
    <t>огурец</t>
  </si>
  <si>
    <t>помидор</t>
  </si>
  <si>
    <t>рыба</t>
  </si>
  <si>
    <t>сыр твердый</t>
  </si>
  <si>
    <t>сок томатный</t>
  </si>
  <si>
    <t>соль</t>
  </si>
  <si>
    <t>филе куриное</t>
  </si>
  <si>
    <t>хлеб ржаной</t>
  </si>
  <si>
    <t>хлеб пшеничный</t>
  </si>
  <si>
    <t>лук</t>
  </si>
  <si>
    <t>сахар</t>
  </si>
  <si>
    <t>яйцо</t>
  </si>
  <si>
    <t>конфета</t>
  </si>
  <si>
    <t>Суп картофельный с гречневой крупой</t>
  </si>
  <si>
    <t>Суп картофельный гороховый</t>
  </si>
  <si>
    <t>Суп картофельный с макаронами</t>
  </si>
  <si>
    <t>Макароны с маслом</t>
  </si>
  <si>
    <t>Молочная манная каша с изюмом</t>
  </si>
  <si>
    <t>Каша гречневая с мясной подливой</t>
  </si>
  <si>
    <t>Пирожок с капустой</t>
  </si>
  <si>
    <t>Пирожок с картошкой</t>
  </si>
  <si>
    <t>Котлета мясная с соусом</t>
  </si>
  <si>
    <t>Колбаса вареная с овощной поджаркой</t>
  </si>
  <si>
    <t>Бутерброд с сыром</t>
  </si>
  <si>
    <t>Картофель пьюре</t>
  </si>
  <si>
    <t>Картофель тушеный</t>
  </si>
  <si>
    <t>Ленивые вареники</t>
  </si>
  <si>
    <t>Овощное рагу</t>
  </si>
  <si>
    <t>Котлета рыбная</t>
  </si>
  <si>
    <t>Рыба тушеная</t>
  </si>
  <si>
    <t>Колбаса вареная</t>
  </si>
  <si>
    <t>Сарделька</t>
  </si>
  <si>
    <t>Яйцо отварное</t>
  </si>
  <si>
    <t>Капуста тушеная</t>
  </si>
  <si>
    <t>Сок - ф /я</t>
  </si>
  <si>
    <t>Хлеб пшеничный</t>
  </si>
  <si>
    <t>Огурец</t>
  </si>
  <si>
    <t>Помидор</t>
  </si>
  <si>
    <t>Фрукты</t>
  </si>
  <si>
    <t>Конфеты</t>
  </si>
  <si>
    <t>Борщ зеленый</t>
  </si>
  <si>
    <t>Борщ  крас.</t>
  </si>
  <si>
    <t>масло сливоч.</t>
  </si>
  <si>
    <t>щавель</t>
  </si>
  <si>
    <t>сок ф / я</t>
  </si>
  <si>
    <t>сливки</t>
  </si>
  <si>
    <t>творог кисломол.</t>
  </si>
  <si>
    <t>Пример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</si>
</sst>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#,##0;"/>
  </numFmts>
  <fonts count="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2" borderId="1" xfId="0" applyNumberFormat="1" applyFill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Protection="1">
      <protection locked="0" hidden="1"/>
    </xf>
    <xf numFmtId="0" fontId="0" fillId="0" borderId="2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2" xfId="0" applyFill="1" applyBorder="1"/>
    <xf numFmtId="0" fontId="0" fillId="3" borderId="0" xfId="0" applyFill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164" fontId="0" fillId="8" borderId="0" xfId="0" applyNumberFormat="1" applyFill="1" applyAlignment="1">
      <alignment horizontal="center" vertical="center"/>
    </xf>
    <xf numFmtId="0" fontId="0" fillId="9" borderId="1" xfId="0" applyFill="1" applyBorder="1"/>
    <xf numFmtId="0" fontId="0" fillId="9" borderId="1" xfId="0" applyFill="1" applyBorder="1" applyAlignment="1">
      <alignment horizontal="left"/>
    </xf>
    <xf numFmtId="0" fontId="2" fillId="4" borderId="0" xfId="0" applyFont="1" applyFill="1"/>
    <xf numFmtId="164" fontId="3" fillId="4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2.75" x14ac:dyDescent="0.2"/>
  <cols>
    <col min="1" max="1" width="5.5703125" style="1" customWidth="1"/>
    <col min="2" max="2" width="37.140625" customWidth="1"/>
    <col min="4" max="6" width="9.140625" customWidth="1"/>
    <col min="7" max="7" width="21.7109375" customWidth="1"/>
    <col min="8" max="8" width="9.140625" customWidth="1"/>
    <col min="9" max="9" width="21.5703125" customWidth="1"/>
    <col min="10" max="10" width="8.42578125" customWidth="1"/>
    <col min="11" max="11" width="12.42578125" bestFit="1" customWidth="1"/>
    <col min="12" max="12" width="13.5703125" bestFit="1" customWidth="1"/>
    <col min="13" max="13" width="10.28515625" bestFit="1" customWidth="1"/>
    <col min="14" max="14" width="15.5703125" bestFit="1" customWidth="1"/>
    <col min="15" max="16" width="9.140625" customWidth="1"/>
    <col min="17" max="17" width="14.7109375" bestFit="1" customWidth="1"/>
    <col min="18" max="20" width="9.140625" customWidth="1"/>
    <col min="21" max="21" width="15.85546875" bestFit="1" customWidth="1"/>
    <col min="22" max="23" width="9.140625" customWidth="1"/>
    <col min="24" max="24" width="4" customWidth="1"/>
    <col min="25" max="33" width="9.140625" customWidth="1"/>
    <col min="34" max="34" width="22" hidden="1" customWidth="1"/>
    <col min="36" max="36" width="48.28515625" hidden="1" customWidth="1"/>
  </cols>
  <sheetData>
    <row r="1" spans="1:36" x14ac:dyDescent="0.2">
      <c r="B1" s="20" t="s">
        <v>75</v>
      </c>
      <c r="C1" s="21" t="s">
        <v>21</v>
      </c>
      <c r="D1" s="21" t="s">
        <v>25</v>
      </c>
      <c r="E1" s="21" t="s">
        <v>37</v>
      </c>
      <c r="F1" s="21" t="s">
        <v>6</v>
      </c>
      <c r="G1" s="21" t="s">
        <v>33</v>
      </c>
      <c r="H1" s="21" t="s">
        <v>1</v>
      </c>
      <c r="I1" s="21" t="s">
        <v>18</v>
      </c>
      <c r="J1" s="21" t="s">
        <v>22</v>
      </c>
      <c r="K1" s="21" t="s">
        <v>32</v>
      </c>
      <c r="L1" s="21"/>
      <c r="M1" s="21" t="s">
        <v>39</v>
      </c>
      <c r="N1" s="21" t="s">
        <v>26</v>
      </c>
      <c r="O1" s="21" t="s">
        <v>38</v>
      </c>
      <c r="P1" s="21" t="s">
        <v>11</v>
      </c>
      <c r="Q1" s="21" t="s">
        <v>36</v>
      </c>
      <c r="R1" s="21" t="s">
        <v>9</v>
      </c>
      <c r="S1" s="21" t="s">
        <v>27</v>
      </c>
      <c r="T1" s="21"/>
      <c r="U1" s="21"/>
      <c r="V1" s="21" t="s">
        <v>73</v>
      </c>
    </row>
    <row r="2" spans="1:36" x14ac:dyDescent="0.2">
      <c r="B2" s="1"/>
      <c r="C2" s="17" t="str">
        <f>IFERROR(VLOOKUP("?*",C3:C12,1,),"")</f>
        <v>картофель</v>
      </c>
      <c r="D2" s="17" t="str">
        <f t="shared" ref="D2:V2" si="0">IFERROR(VLOOKUP("?*",D3:D12,1,),"")</f>
        <v>морковь</v>
      </c>
      <c r="E2" s="17" t="str">
        <f t="shared" si="0"/>
        <v>лук</v>
      </c>
      <c r="F2" s="17" t="str">
        <f t="shared" si="0"/>
        <v>масло</v>
      </c>
      <c r="G2" s="17" t="str">
        <f t="shared" si="0"/>
        <v>соль</v>
      </c>
      <c r="H2" s="17" t="str">
        <f t="shared" si="0"/>
        <v>капуста</v>
      </c>
      <c r="I2" s="17" t="str">
        <f t="shared" si="0"/>
        <v>свекла</v>
      </c>
      <c r="J2" s="17" t="str">
        <f t="shared" si="0"/>
        <v>фасоль</v>
      </c>
      <c r="K2" s="17" t="str">
        <f t="shared" si="0"/>
        <v>сок томатный</v>
      </c>
      <c r="L2" s="17" t="str">
        <f t="shared" si="0"/>
        <v/>
      </c>
      <c r="M2" s="17" t="str">
        <f t="shared" si="0"/>
        <v>яйцо</v>
      </c>
      <c r="N2" s="17" t="str">
        <f t="shared" si="0"/>
        <v>мясо куриное</v>
      </c>
      <c r="O2" s="17" t="str">
        <f t="shared" si="0"/>
        <v>сахар</v>
      </c>
      <c r="P2" s="17" t="str">
        <f t="shared" si="0"/>
        <v>чай</v>
      </c>
      <c r="Q2" s="17" t="str">
        <f t="shared" si="0"/>
        <v>хлеб пшеничный</v>
      </c>
      <c r="R2" s="17" t="str">
        <f t="shared" si="0"/>
        <v>лимон</v>
      </c>
      <c r="S2" s="17" t="str">
        <f t="shared" si="0"/>
        <v>мясо св</v>
      </c>
      <c r="T2" s="17" t="str">
        <f t="shared" si="0"/>
        <v/>
      </c>
      <c r="U2" s="17" t="str">
        <f t="shared" si="0"/>
        <v/>
      </c>
      <c r="V2" s="17" t="str">
        <f t="shared" si="0"/>
        <v>сливки</v>
      </c>
    </row>
    <row r="3" spans="1:36" x14ac:dyDescent="0.2">
      <c r="A3" s="9"/>
      <c r="B3" s="18" t="s">
        <v>69</v>
      </c>
      <c r="C3" s="2" t="str">
        <f>IFERROR(VLOOKUP($B$3:$B$12,$B$13:$V$17,2,0),"")</f>
        <v>картофель</v>
      </c>
      <c r="D3" s="2" t="str">
        <f>IFERROR(VLOOKUP($B$3,$B$13:$V$17,3,0),"")</f>
        <v>морковь</v>
      </c>
      <c r="E3" s="2" t="str">
        <f>IFERROR(VLOOKUP($B$3,$B$13:$V$17,4,0),"")</f>
        <v>лук</v>
      </c>
      <c r="F3" s="2" t="str">
        <f>IFERROR(VLOOKUP($B$3,$B$13:$V$17,5,0),"")</f>
        <v>масло</v>
      </c>
      <c r="G3" s="2" t="str">
        <f>IFERROR(VLOOKUP($B$3,$B$13:$V$17,6,0),"")</f>
        <v>соль</v>
      </c>
      <c r="H3" s="2" t="str">
        <f>IFERROR(VLOOKUP($B$3,$B$13:$V$17,7,0),"")</f>
        <v>капуста</v>
      </c>
      <c r="I3" s="2" t="str">
        <f>IFERROR(VLOOKUP($B$3,$B$13:$V$17,8,0),"")</f>
        <v>свекла</v>
      </c>
      <c r="J3" s="2" t="str">
        <f>IFERROR(VLOOKUP($B$3,$B$13:$V$17,9,0),"")</f>
        <v>фасоль</v>
      </c>
      <c r="K3" s="2" t="str">
        <f>IFERROR(VLOOKUP($B$3,$B$13:$V$17,10,0),"")</f>
        <v>сок томатный</v>
      </c>
      <c r="L3" s="2">
        <f>IFERROR(VLOOKUP($B$3,$B$13:$V$17,11,0),"")</f>
        <v>0</v>
      </c>
      <c r="M3" s="2">
        <f>IFERROR(VLOOKUP($B$3,$B$13:$V$17,12,0),"")</f>
        <v>0</v>
      </c>
      <c r="N3" s="2">
        <f>IFERROR(VLOOKUP($B$3,$B$13:$V$17,13,0),"")</f>
        <v>0</v>
      </c>
      <c r="O3" s="2">
        <f>IFERROR(VLOOKUP($B$3,$B$13:$V$17,14,0),"")</f>
        <v>0</v>
      </c>
      <c r="P3" s="2">
        <f>IFERROR(VLOOKUP($B$3,$B$13:$V$17,15,0),"")</f>
        <v>0</v>
      </c>
      <c r="Q3" s="2">
        <f>IFERROR(VLOOKUP($B$3,$B$13:$V$17,16,0),"")</f>
        <v>0</v>
      </c>
      <c r="R3" s="2">
        <f>IFERROR(VLOOKUP($B$3,$B$13:$V$17,17,0),"")</f>
        <v>0</v>
      </c>
      <c r="S3" s="2">
        <f>IFERROR(VLOOKUP($B$3,$B$13:$V$17,18,0),"")</f>
        <v>0</v>
      </c>
      <c r="T3" s="2">
        <f>IFERROR(VLOOKUP($B$3,$B$13:$V$17,19,0),"")</f>
        <v>0</v>
      </c>
      <c r="U3" s="2">
        <f>IFERROR(VLOOKUP($B$3,$B$13:$V$17,20,0),"")</f>
        <v>0</v>
      </c>
      <c r="V3" s="2" t="str">
        <f>IFERROR(VLOOKUP($B$3,$B$13:$V$17,21,0),"")</f>
        <v>сливки</v>
      </c>
      <c r="X3" s="3"/>
      <c r="Z3" s="3"/>
    </row>
    <row r="4" spans="1:36" x14ac:dyDescent="0.2">
      <c r="A4" s="9"/>
      <c r="B4" s="18" t="s">
        <v>44</v>
      </c>
      <c r="C4" s="2">
        <f>IFERROR(VLOOKUP($B$4,$B$18:$V$28,2,0),"")</f>
        <v>0</v>
      </c>
      <c r="D4" s="2">
        <f>IFERROR(VLOOKUP($B$4,$B$18:$V$28,3,0),"")</f>
        <v>0</v>
      </c>
      <c r="E4" s="2">
        <f>IFERROR(VLOOKUP($B$4,$B$18:$V$28,4,0),"")</f>
        <v>0</v>
      </c>
      <c r="F4" s="2">
        <f>IFERROR(VLOOKUP($B$4,$B$18:$V$28,5,0),"")</f>
        <v>0</v>
      </c>
      <c r="G4" s="2" t="str">
        <f>IFERROR(VLOOKUP($B$4,$B$18:$V$28,6,0),"")</f>
        <v>соль</v>
      </c>
      <c r="H4" s="2">
        <f>IFERROR(VLOOKUP($B$4,$B$18:$V$28,7,0),"")</f>
        <v>0</v>
      </c>
      <c r="I4" s="2">
        <f>IFERROR(VLOOKUP($B$4,$B$18:$V$28,8,0),"")</f>
        <v>0</v>
      </c>
      <c r="J4" s="2">
        <f>IFERROR(VLOOKUP($B$4,$B$18:$V$28,9,0),"")</f>
        <v>0</v>
      </c>
      <c r="K4" s="2">
        <f>IFERROR(VLOOKUP($B$4,$B$18:$V$28,10,0),"")</f>
        <v>0</v>
      </c>
      <c r="L4" s="2">
        <f>IFERROR(VLOOKUP($B$4,$B$18:$V$28,11,0),"")</f>
        <v>0</v>
      </c>
      <c r="M4" s="4">
        <f>IFERROR(VLOOKUP($B$4,$B$18:$V$28,12,0),"")</f>
        <v>0</v>
      </c>
      <c r="N4" s="2">
        <f>IFERROR(VLOOKUP($B$4,$B$18:$V$28,13,0),"")</f>
        <v>0</v>
      </c>
      <c r="O4" s="2">
        <f>IFERROR(VLOOKUP($B$4,$B$18:$V$28,14,0),"")</f>
        <v>0</v>
      </c>
      <c r="P4" s="2">
        <f>IFERROR(VLOOKUP($B$4,$B$18:$V$28,15,0),"")</f>
        <v>0</v>
      </c>
      <c r="Q4" s="2">
        <f>IFERROR(VLOOKUP($B$4,$B$18:$V$28,16,0),"")</f>
        <v>0</v>
      </c>
      <c r="R4" s="2">
        <f>IFERROR(VLOOKUP($B$4,$B$18:$V$28,17,0),"")</f>
        <v>0</v>
      </c>
      <c r="S4" s="2">
        <f>IFERROR(VLOOKUP($B$4,$B$18:$V$28,18,0),"")</f>
        <v>0</v>
      </c>
      <c r="T4" s="2">
        <f>IFERROR(VLOOKUP($B$4,$B$18:$V$28,19,0),"")</f>
        <v>0</v>
      </c>
      <c r="U4" s="2">
        <f>IFERROR(VLOOKUP($B$4,$B$18:$V$28,20,0),"")</f>
        <v>0</v>
      </c>
      <c r="V4" s="2">
        <f>IFERROR(VLOOKUP($B$4,$B$18:$V$28,21,0),"")</f>
        <v>0</v>
      </c>
      <c r="X4" s="3"/>
    </row>
    <row r="5" spans="1:36" x14ac:dyDescent="0.2">
      <c r="A5" s="9"/>
      <c r="B5" s="18" t="s">
        <v>49</v>
      </c>
      <c r="C5" s="2">
        <f>IFERROR(VLOOKUP($B$5,$B$29:$V$37,2,0),"")</f>
        <v>0</v>
      </c>
      <c r="D5" s="2" t="str">
        <f>IFERROR(VLOOKUP($B$5,$B$29:$V$37,3,0),"")</f>
        <v>морковь</v>
      </c>
      <c r="E5" s="2" t="str">
        <f>IFERROR(VLOOKUP($B$5,$B$29:$V$37,4,0),"")</f>
        <v>лук</v>
      </c>
      <c r="F5" s="2" t="str">
        <f>IFERROR(VLOOKUP($B$5,$B$29:$V$37,5,0),"")</f>
        <v>масло</v>
      </c>
      <c r="G5" s="2" t="str">
        <f>IFERROR(VLOOKUP($B$5,$B$29:$V$37,6,0),"")</f>
        <v>соль</v>
      </c>
      <c r="H5" s="2">
        <f>IFERROR(VLOOKUP($B$5,$B$29:$V$37,7,0),"")</f>
        <v>0</v>
      </c>
      <c r="I5" s="2">
        <f>IFERROR(VLOOKUP($B$5,$B$29:$V$37,8,0),"")</f>
        <v>0</v>
      </c>
      <c r="J5" s="2">
        <f>IFERROR(VLOOKUP($B$5,$B$29:$V$37,9,0),"")</f>
        <v>0</v>
      </c>
      <c r="K5" s="2" t="str">
        <f>IFERROR(VLOOKUP($B$5,$B$29:$V$37,10,0),"")</f>
        <v>сок томатный</v>
      </c>
      <c r="L5" s="2">
        <f>IFERROR(VLOOKUP($B$5,$B$29:$V$37,11,0),"")</f>
        <v>0</v>
      </c>
      <c r="M5" s="2" t="str">
        <f>IFERROR(VLOOKUP($B$5,$B$29:$V$37,12,0),"")</f>
        <v>яйцо</v>
      </c>
      <c r="N5" s="2" t="str">
        <f>IFERROR(VLOOKUP($B$5,$B$29:$V$37,13,0),"")</f>
        <v>мясо куриное</v>
      </c>
      <c r="O5" s="2">
        <f>IFERROR(VLOOKUP($B$5,$B$29:$V$37,14,0),"")</f>
        <v>0</v>
      </c>
      <c r="P5" s="2">
        <f>IFERROR(VLOOKUP($B$5,$B$29:$V$37,15,0),"")</f>
        <v>0</v>
      </c>
      <c r="Q5" s="2" t="str">
        <f>IFERROR(VLOOKUP($B$5,$B$29:$V$37,16,0),"")</f>
        <v>хлеб пшеничный</v>
      </c>
      <c r="R5" s="2">
        <f>IFERROR(VLOOKUP($B$5,$B$29:$V$37,17,0),"")</f>
        <v>0</v>
      </c>
      <c r="S5" s="2" t="str">
        <f>IFERROR(VLOOKUP($B$5,$B$29:$V$37,18,0),"")</f>
        <v>мясо св</v>
      </c>
      <c r="T5" s="2">
        <f>IFERROR(VLOOKUP($B$5,$B$29:$V$37,19,0),"")</f>
        <v>0</v>
      </c>
      <c r="U5" s="2">
        <f>IFERROR(VLOOKUP($B$5,$B$29:$V$37,20,0),"")</f>
        <v>0</v>
      </c>
      <c r="V5" s="2">
        <f>IFERROR(VLOOKUP($B$5,$B$29:$V$37,21,0),"")</f>
        <v>0</v>
      </c>
      <c r="X5" s="3"/>
    </row>
    <row r="6" spans="1:36" x14ac:dyDescent="0.2">
      <c r="A6" s="9"/>
      <c r="B6" s="18" t="s">
        <v>0</v>
      </c>
      <c r="C6" s="2">
        <f>IFERROR(VLOOKUP($B$6,$B$38:$V$39,2,0),"")</f>
        <v>0</v>
      </c>
      <c r="D6" s="2">
        <f>IFERROR(VLOOKUP($B$6,$B$38:$V$39,3,0),"")</f>
        <v>0</v>
      </c>
      <c r="E6" s="2">
        <f>IFERROR(VLOOKUP($B$6,$B$38:$V$39,4,0),"")</f>
        <v>0</v>
      </c>
      <c r="F6" s="2">
        <f>IFERROR(VLOOKUP($B$6,$B$38:$V$39,5,0),"")</f>
        <v>0</v>
      </c>
      <c r="G6" s="2">
        <f>IFERROR(VLOOKUP($B$6,$B$38:$V$39,6,0),"")</f>
        <v>0</v>
      </c>
      <c r="H6" s="2">
        <f>IFERROR(VLOOKUP($B$6,$B$38:$V$39,7,0),"")</f>
        <v>0</v>
      </c>
      <c r="I6" s="2">
        <f>IFERROR(VLOOKUP($B$6,$B$38:$V$39,8,0),"")</f>
        <v>0</v>
      </c>
      <c r="J6" s="2">
        <f>IFERROR(VLOOKUP($B$6,$B$38:$V$39,9,0),"")</f>
        <v>0</v>
      </c>
      <c r="K6" s="2">
        <f>IFERROR(VLOOKUP($B$6,$B$38:$V$39,10,0),"")</f>
        <v>0</v>
      </c>
      <c r="L6" s="2">
        <f>IFERROR(VLOOKUP($B$6,$B$38:$V$39,11,0),"")</f>
        <v>0</v>
      </c>
      <c r="M6" s="2">
        <f>IFERROR(VLOOKUP($B$6,$B$38:$V$39,12,0),"")</f>
        <v>0</v>
      </c>
      <c r="N6" s="2">
        <f>IFERROR(VLOOKUP($B$6,$B$38:$V$39,13,0),"")</f>
        <v>0</v>
      </c>
      <c r="O6" s="2" t="str">
        <f>IFERROR(VLOOKUP($B$6,$B$38:$V$39,14,0),"")</f>
        <v>сахар</v>
      </c>
      <c r="P6" s="2" t="str">
        <f>IFERROR(VLOOKUP($B$6,$B$38:$V$39,15,0),"")</f>
        <v>чай</v>
      </c>
      <c r="Q6" s="2">
        <f>IFERROR(VLOOKUP($B$6,$B$38:$V$39,16,0),"")</f>
        <v>0</v>
      </c>
      <c r="R6" s="2" t="str">
        <f>IFERROR(VLOOKUP($B$6,$B$38:$V$39,17,0),"")</f>
        <v>лимон</v>
      </c>
      <c r="S6" s="2">
        <f>IFERROR(VLOOKUP($B$6,$B$38:$V$39,18,0),"")</f>
        <v>0</v>
      </c>
      <c r="T6" s="2">
        <f>IFERROR(VLOOKUP($B$6,$B$38:$V$39,19,0),"")</f>
        <v>0</v>
      </c>
      <c r="U6" s="2">
        <f>IFERROR(VLOOKUP($B$6,$B$38:$V$39,20,0),"")</f>
        <v>0</v>
      </c>
      <c r="V6" s="2">
        <f>IFERROR(VLOOKUP($B$6,$B$38:$V$39,21,0),"")</f>
        <v>0</v>
      </c>
      <c r="X6" s="3"/>
    </row>
    <row r="7" spans="1:36" x14ac:dyDescent="0.2">
      <c r="A7" s="9"/>
      <c r="B7" s="18" t="s">
        <v>63</v>
      </c>
      <c r="C7" s="2">
        <f>IFERROR(VLOOKUP($B$7,$B$41:$V$41,2,0),"")</f>
        <v>0</v>
      </c>
      <c r="D7" s="2">
        <f>IFERROR(VLOOKUP($B$7,$B$41:$V$41,3,0),"")</f>
        <v>0</v>
      </c>
      <c r="E7" s="2">
        <f>IFERROR(VLOOKUP($B$7,$B$41:$V$41,4,0),"")</f>
        <v>0</v>
      </c>
      <c r="F7" s="2">
        <f>IFERROR(VLOOKUP($B$7,$B$41:$V$41,5,0),"")</f>
        <v>0</v>
      </c>
      <c r="G7" s="2">
        <f>IFERROR(VLOOKUP($B$7,$B$41:$V$41,6,0),"")</f>
        <v>0</v>
      </c>
      <c r="H7" s="2">
        <f>IFERROR(VLOOKUP($B$7,$B$41:$V$41,7,0),"")</f>
        <v>0</v>
      </c>
      <c r="I7" s="2">
        <f>IFERROR(VLOOKUP($B$7,$B$41:$V$41,8,0),"")</f>
        <v>0</v>
      </c>
      <c r="J7" s="2">
        <f>IFERROR(VLOOKUP($B$7,$B$41:$V$41,9,0),"")</f>
        <v>0</v>
      </c>
      <c r="K7" s="2">
        <f>IFERROR(VLOOKUP($B$7,$B$41:$V$41,10,0),"")</f>
        <v>0</v>
      </c>
      <c r="L7" s="2">
        <f>IFERROR(VLOOKUP($B$7,$B$41:$V$41,11,0),"")</f>
        <v>0</v>
      </c>
      <c r="M7" s="2">
        <f>IFERROR(VLOOKUP($B$7,$B$41:$V$41,12,0),"")</f>
        <v>0</v>
      </c>
      <c r="N7" s="2">
        <f>IFERROR(VLOOKUP($B$7,$B$41:$V$41,13,0),"")</f>
        <v>0</v>
      </c>
      <c r="O7" s="2">
        <f>IFERROR(VLOOKUP($B$7,$B$41:$V$41,14,0),"")</f>
        <v>0</v>
      </c>
      <c r="P7" s="2">
        <f>IFERROR(VLOOKUP($B$7,$B$41:$V$41,15,0),"")</f>
        <v>0</v>
      </c>
      <c r="Q7" s="2" t="str">
        <f>IFERROR(VLOOKUP($B$7,$B$41:$V$41,16,0),"")</f>
        <v>хлеб пшеничный</v>
      </c>
      <c r="R7" s="2">
        <f>IFERROR(VLOOKUP($B$7,$B$41:$V$41,17,0),"")</f>
        <v>0</v>
      </c>
      <c r="S7" s="2">
        <f>IFERROR(VLOOKUP($B$7,$B$41:$V$41,18,0),"")</f>
        <v>0</v>
      </c>
      <c r="T7" s="2">
        <f>IFERROR(VLOOKUP($B$7,$B$41:$V$41,19,0),"")</f>
        <v>0</v>
      </c>
      <c r="U7" s="2">
        <f>IFERROR(VLOOKUP($B$7,$B$41:$V$41,20,0),"")</f>
        <v>0</v>
      </c>
      <c r="V7" s="2">
        <f>IFERROR(VLOOKUP($B$7,$B$41:$V$41,21,0),"")</f>
        <v>0</v>
      </c>
      <c r="X7" s="3"/>
    </row>
    <row r="8" spans="1:36" x14ac:dyDescent="0.2">
      <c r="A8" s="9"/>
      <c r="B8" s="18"/>
      <c r="C8" s="2" t="str">
        <f>IFERROR(VLOOKUP($B$8,$B$40:$V$40,2,0),"")</f>
        <v/>
      </c>
      <c r="D8" s="2" t="str">
        <f>IFERROR(VLOOKUP($B$8,$B$40:$V$40,3,0),"")</f>
        <v/>
      </c>
      <c r="E8" s="2" t="str">
        <f>IFERROR(VLOOKUP($B$8,$B$40:$V$40,4,0),"")</f>
        <v/>
      </c>
      <c r="F8" s="2" t="str">
        <f>IFERROR(VLOOKUP($B$8,$B$40:$V$40,5,0),"")</f>
        <v/>
      </c>
      <c r="G8" s="2" t="str">
        <f>IFERROR(VLOOKUP($B$8,$B$40:$V$40,6,0),"")</f>
        <v/>
      </c>
      <c r="H8" s="2" t="str">
        <f>IFERROR(VLOOKUP($B$8,$B$40:$V$40,7,0),"")</f>
        <v/>
      </c>
      <c r="I8" s="2" t="str">
        <f>IFERROR(VLOOKUP($B$8,$B$40:$V$40,8,0),"")</f>
        <v/>
      </c>
      <c r="J8" s="2" t="str">
        <f>IFERROR(VLOOKUP($B$8,$B$40:$V$40,9,0),"")</f>
        <v/>
      </c>
      <c r="K8" s="2" t="str">
        <f>IFERROR(VLOOKUP($B$8,$B$40:$V$40,10,0),"")</f>
        <v/>
      </c>
      <c r="L8" s="2" t="str">
        <f>IFERROR(VLOOKUP($B$8,$B$40:$V$40,11,0),"")</f>
        <v/>
      </c>
      <c r="M8" s="2" t="str">
        <f>IFERROR(VLOOKUP($B$8,$B$40:$V$40,12,0),"")</f>
        <v/>
      </c>
      <c r="N8" s="2" t="str">
        <f>IFERROR(VLOOKUP($B$8,$B$40:$V$40,13,0),"")</f>
        <v/>
      </c>
      <c r="O8" s="2" t="str">
        <f>IFERROR(VLOOKUP($B$8,$B$40:$V$40,14,0),"")</f>
        <v/>
      </c>
      <c r="P8" s="2" t="str">
        <f>IFERROR(VLOOKUP($B$8,$B$40:$V$40,15,0),"")</f>
        <v/>
      </c>
      <c r="Q8" s="2" t="str">
        <f>IFERROR(VLOOKUP($B$8,$B$40:$V$40,16,0),"")</f>
        <v/>
      </c>
      <c r="R8" s="2" t="str">
        <f>IFERROR(VLOOKUP($B$8,$B$40:$V$40,17,0),"")</f>
        <v/>
      </c>
      <c r="S8" s="2" t="str">
        <f>IFERROR(VLOOKUP($B$8,$B$40:$V$40,18,0),"")</f>
        <v/>
      </c>
      <c r="T8" s="2" t="str">
        <f>IFERROR(VLOOKUP($B$8,$B$40:$V$40,19,0),"")</f>
        <v/>
      </c>
      <c r="U8" s="2" t="str">
        <f>IFERROR(VLOOKUP($B$8,$B$40:$V$40,20,0),"")</f>
        <v/>
      </c>
      <c r="V8" s="2" t="str">
        <f>IFERROR(VLOOKUP($B$8,$B$40:$V$40,21,0),"")</f>
        <v/>
      </c>
      <c r="X8" s="3"/>
    </row>
    <row r="9" spans="1:36" x14ac:dyDescent="0.2">
      <c r="A9" s="9"/>
      <c r="B9" s="18"/>
      <c r="C9" s="2" t="str">
        <f>IFERROR(VLOOKUP($B$9,$B$42:$V$43,2,0),"")</f>
        <v/>
      </c>
      <c r="D9" s="2" t="str">
        <f>IFERROR(VLOOKUP($B$9,$B$42:$V$43,3,0),"")</f>
        <v/>
      </c>
      <c r="E9" s="2" t="str">
        <f>IFERROR(VLOOKUP($B$9,$B$42:$V$43,4,0),"")</f>
        <v/>
      </c>
      <c r="F9" s="2" t="str">
        <f>IFERROR(VLOOKUP($B$9,$B$42:$V$43,5,0),"")</f>
        <v/>
      </c>
      <c r="G9" s="2" t="str">
        <f>IFERROR(VLOOKUP($B$9,$B$42:$V$43,6,0),"")</f>
        <v/>
      </c>
      <c r="H9" s="2" t="str">
        <f>IFERROR(VLOOKUP($B$9,$B$42:$V$43,7,0),"")</f>
        <v/>
      </c>
      <c r="I9" s="2" t="str">
        <f>IFERROR(VLOOKUP($B$9,$B$42:$V$43,8,0),"")</f>
        <v/>
      </c>
      <c r="J9" s="2" t="str">
        <f>IFERROR(VLOOKUP($B$9,$B$42:$V$43,9,0),"")</f>
        <v/>
      </c>
      <c r="K9" s="2" t="str">
        <f>IFERROR(VLOOKUP($B$9,$B$42:$V$43,10,0),"")</f>
        <v/>
      </c>
      <c r="L9" s="2" t="str">
        <f>IFERROR(VLOOKUP($B$9,$B$42:$V$43,11,0),"")</f>
        <v/>
      </c>
      <c r="M9" s="2" t="str">
        <f>IFERROR(VLOOKUP($B$9,$B$42:$V$43,12,0),"")</f>
        <v/>
      </c>
      <c r="N9" s="2" t="str">
        <f>IFERROR(VLOOKUP($B$9,$B$42:$V$43,13,0),"")</f>
        <v/>
      </c>
      <c r="O9" s="2" t="str">
        <f>IFERROR(VLOOKUP($B$9,$B$42:$V$43,14,0),"")</f>
        <v/>
      </c>
      <c r="P9" s="2" t="str">
        <f>IFERROR(VLOOKUP($B$9,$B$42:$V$43,15,0),"")</f>
        <v/>
      </c>
      <c r="Q9" s="2" t="str">
        <f>IFERROR(VLOOKUP($B$9,$B$42:$V$43,16,0),"")</f>
        <v/>
      </c>
      <c r="R9" s="2" t="str">
        <f>IFERROR(VLOOKUP($B$9,$B$42:$V$43,17,0),"")</f>
        <v/>
      </c>
      <c r="S9" s="2" t="str">
        <f>IFERROR(VLOOKUP($B$9,$B$42:$V$43,18,0),"")</f>
        <v/>
      </c>
      <c r="T9" s="2" t="str">
        <f>IFERROR(VLOOKUP($B$9,$B$42:$V$43,19,0),"")</f>
        <v/>
      </c>
      <c r="U9" s="2" t="str">
        <f>IFERROR(VLOOKUP($B$9,$B$42:$V$43,20,0),"")</f>
        <v/>
      </c>
      <c r="V9" s="2" t="str">
        <f>IFERROR(VLOOKUP($B$9,$B$42:$V$43,21,0),"")</f>
        <v/>
      </c>
      <c r="X9" s="3"/>
    </row>
    <row r="10" spans="1:36" x14ac:dyDescent="0.2">
      <c r="A10" s="9"/>
      <c r="B10" s="1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 t="str">
        <f>IFERROR(VLOOKUP($B$10,$B$45:$V$45,20,0),"")</f>
        <v/>
      </c>
      <c r="V10" s="2"/>
      <c r="X10" s="3"/>
    </row>
    <row r="11" spans="1:36" x14ac:dyDescent="0.2">
      <c r="A11" s="9"/>
      <c r="B11" s="1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 t="str">
        <f>IFERROR(VLOOKUP($B$11,B44:V44,19,0),"")</f>
        <v/>
      </c>
      <c r="U11" s="2"/>
      <c r="V11" s="2"/>
      <c r="X11" s="3"/>
    </row>
    <row r="12" spans="1:36" x14ac:dyDescent="0.2">
      <c r="A12" s="9"/>
      <c r="B12" s="19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 t="str">
        <f>IFERROR(VLOOKUP($B$12,$B$46:$V$47,21,0),"")</f>
        <v/>
      </c>
      <c r="X12" s="3"/>
    </row>
    <row r="13" spans="1:36" hidden="1" x14ac:dyDescent="0.2">
      <c r="A13" s="5">
        <v>1</v>
      </c>
      <c r="B13" s="6" t="str">
        <f>IF($B$3="Борщ  крас.","Борщ  крас.")</f>
        <v>Борщ  крас.</v>
      </c>
      <c r="C13" s="6" t="s">
        <v>21</v>
      </c>
      <c r="D13" s="6" t="s">
        <v>25</v>
      </c>
      <c r="E13" s="6" t="s">
        <v>37</v>
      </c>
      <c r="F13" s="6" t="s">
        <v>6</v>
      </c>
      <c r="G13" s="6" t="s">
        <v>33</v>
      </c>
      <c r="H13" s="6" t="s">
        <v>1</v>
      </c>
      <c r="I13" s="6" t="s">
        <v>18</v>
      </c>
      <c r="J13" s="6" t="s">
        <v>22</v>
      </c>
      <c r="K13" s="6" t="s">
        <v>32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 t="s">
        <v>73</v>
      </c>
      <c r="AH13" s="7" t="s">
        <v>16</v>
      </c>
      <c r="AJ13" s="6" t="s">
        <v>69</v>
      </c>
    </row>
    <row r="14" spans="1:36" hidden="1" x14ac:dyDescent="0.2">
      <c r="A14" s="5">
        <v>2</v>
      </c>
      <c r="B14" s="6" t="b">
        <f>IF($B$3="Борщ зеленый","Борщ зеленый")</f>
        <v>0</v>
      </c>
      <c r="C14" s="6" t="s">
        <v>21</v>
      </c>
      <c r="D14" s="6" t="s">
        <v>25</v>
      </c>
      <c r="E14" s="6" t="s">
        <v>37</v>
      </c>
      <c r="F14" s="6" t="s">
        <v>6</v>
      </c>
      <c r="G14" s="6" t="s">
        <v>33</v>
      </c>
      <c r="H14" s="6" t="s">
        <v>2</v>
      </c>
      <c r="I14" s="6" t="s">
        <v>39</v>
      </c>
      <c r="J14" s="6" t="s">
        <v>71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 t="s">
        <v>73</v>
      </c>
      <c r="AH14" s="7" t="s">
        <v>17</v>
      </c>
      <c r="AJ14" s="6" t="s">
        <v>68</v>
      </c>
    </row>
    <row r="15" spans="1:36" hidden="1" x14ac:dyDescent="0.2">
      <c r="A15" s="5">
        <v>3</v>
      </c>
      <c r="B15" s="6" t="b">
        <f>IF($B$3="Суп картофельный с гречневой крупой","Суп картофельный с гречневой крупой")</f>
        <v>0</v>
      </c>
      <c r="C15" s="6" t="s">
        <v>21</v>
      </c>
      <c r="D15" s="6" t="s">
        <v>25</v>
      </c>
      <c r="E15" s="6" t="s">
        <v>37</v>
      </c>
      <c r="F15" s="6" t="s">
        <v>6</v>
      </c>
      <c r="G15" s="6" t="s">
        <v>33</v>
      </c>
      <c r="H15" s="6" t="s">
        <v>3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AH15" s="7" t="s">
        <v>4</v>
      </c>
      <c r="AJ15" s="6" t="s">
        <v>41</v>
      </c>
    </row>
    <row r="16" spans="1:36" hidden="1" x14ac:dyDescent="0.2">
      <c r="A16" s="5">
        <v>4</v>
      </c>
      <c r="B16" s="6" t="b">
        <f>IF($B$3="Суп картофельный гороховый","Суп картофельный гороховый")</f>
        <v>0</v>
      </c>
      <c r="C16" s="6" t="s">
        <v>21</v>
      </c>
      <c r="D16" s="6" t="s">
        <v>25</v>
      </c>
      <c r="E16" s="6" t="s">
        <v>37</v>
      </c>
      <c r="F16" s="6" t="s">
        <v>6</v>
      </c>
      <c r="G16" s="6" t="s">
        <v>33</v>
      </c>
      <c r="H16" s="6"/>
      <c r="I16" s="6" t="s">
        <v>5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AH16" s="7" t="s">
        <v>18</v>
      </c>
      <c r="AJ16" s="6" t="s">
        <v>42</v>
      </c>
    </row>
    <row r="17" spans="1:36" s="12" customFormat="1" hidden="1" x14ac:dyDescent="0.2">
      <c r="A17" s="9">
        <v>5</v>
      </c>
      <c r="B17" s="10" t="b">
        <f>IF($B$3="Суп картофельный с макаронами","Суп картофельный с макаронами")</f>
        <v>0</v>
      </c>
      <c r="C17" s="6" t="s">
        <v>21</v>
      </c>
      <c r="D17" s="6" t="s">
        <v>25</v>
      </c>
      <c r="E17" s="6" t="s">
        <v>37</v>
      </c>
      <c r="F17" s="6" t="s">
        <v>6</v>
      </c>
      <c r="G17" s="6" t="s">
        <v>33</v>
      </c>
      <c r="H17" s="10" t="s">
        <v>24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/>
      <c r="X17"/>
      <c r="Y17"/>
      <c r="Z17"/>
      <c r="AA17"/>
      <c r="AB17"/>
      <c r="AC17"/>
      <c r="AD17"/>
      <c r="AE17"/>
      <c r="AF17"/>
      <c r="AG17"/>
      <c r="AH17" s="7" t="s">
        <v>5</v>
      </c>
      <c r="AJ17" s="10" t="s">
        <v>43</v>
      </c>
    </row>
    <row r="18" spans="1:36" s="12" customFormat="1" hidden="1" x14ac:dyDescent="0.2">
      <c r="A18" s="9">
        <v>6</v>
      </c>
      <c r="B18" s="13" t="b">
        <f>IF($B$4="Картофель тушеный","Картофель тушеный")</f>
        <v>0</v>
      </c>
      <c r="C18" s="6" t="s">
        <v>21</v>
      </c>
      <c r="D18" s="6" t="s">
        <v>25</v>
      </c>
      <c r="E18" s="6" t="s">
        <v>37</v>
      </c>
      <c r="F18" s="6" t="s">
        <v>6</v>
      </c>
      <c r="G18" s="6" t="s">
        <v>33</v>
      </c>
      <c r="H18" s="10"/>
      <c r="I18" s="10"/>
      <c r="J18" s="10"/>
      <c r="K18" s="10"/>
      <c r="L18" s="10" t="s">
        <v>70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/>
      <c r="X18"/>
      <c r="Y18"/>
      <c r="Z18"/>
      <c r="AA18"/>
      <c r="AB18"/>
      <c r="AC18"/>
      <c r="AD18"/>
      <c r="AE18"/>
      <c r="AF18"/>
      <c r="AG18"/>
      <c r="AH18" s="7" t="s">
        <v>3</v>
      </c>
      <c r="AJ18" s="13"/>
    </row>
    <row r="19" spans="1:36" hidden="1" x14ac:dyDescent="0.2">
      <c r="A19" s="5">
        <v>7</v>
      </c>
      <c r="B19" s="13" t="b">
        <f>IF($B$4="Картофель пьюре","Картофель пьюре")</f>
        <v>0</v>
      </c>
      <c r="C19" s="6" t="s">
        <v>21</v>
      </c>
      <c r="D19" s="6"/>
      <c r="E19" s="6"/>
      <c r="F19" s="6"/>
      <c r="G19" s="6" t="s">
        <v>33</v>
      </c>
      <c r="H19" s="6"/>
      <c r="I19" s="6"/>
      <c r="J19" s="6"/>
      <c r="K19" s="6"/>
      <c r="L19" s="10" t="s">
        <v>70</v>
      </c>
      <c r="M19" s="6" t="s">
        <v>7</v>
      </c>
      <c r="N19" s="6"/>
      <c r="O19" s="6"/>
      <c r="P19" s="6"/>
      <c r="Q19" s="6"/>
      <c r="R19" s="6"/>
      <c r="S19" s="6"/>
      <c r="T19" s="6"/>
      <c r="U19" s="6"/>
      <c r="V19" s="6"/>
      <c r="AH19" s="7" t="s">
        <v>19</v>
      </c>
      <c r="AJ19" s="13" t="s">
        <v>53</v>
      </c>
    </row>
    <row r="20" spans="1:36" hidden="1" x14ac:dyDescent="0.2">
      <c r="A20" s="5">
        <v>8</v>
      </c>
      <c r="B20" s="13" t="b">
        <f>IF($B$4="Ленивые вареники","Ленивые вареники")</f>
        <v>0</v>
      </c>
      <c r="C20" s="8"/>
      <c r="D20" s="6"/>
      <c r="E20" s="6"/>
      <c r="F20" s="6" t="s">
        <v>6</v>
      </c>
      <c r="G20" s="6" t="s">
        <v>33</v>
      </c>
      <c r="H20" s="6"/>
      <c r="I20" s="6"/>
      <c r="J20" s="6"/>
      <c r="K20" s="6"/>
      <c r="L20" s="10" t="s">
        <v>70</v>
      </c>
      <c r="M20" s="6" t="s">
        <v>17</v>
      </c>
      <c r="N20" s="6"/>
      <c r="O20" s="6"/>
      <c r="P20" s="6"/>
      <c r="Q20" s="6"/>
      <c r="R20" s="6"/>
      <c r="S20" s="6" t="s">
        <v>39</v>
      </c>
      <c r="T20" s="6"/>
      <c r="U20" s="6" t="s">
        <v>74</v>
      </c>
      <c r="V20" s="6"/>
      <c r="AH20" s="7" t="s">
        <v>20</v>
      </c>
      <c r="AJ20" s="13" t="s">
        <v>52</v>
      </c>
    </row>
    <row r="21" spans="1:36" hidden="1" x14ac:dyDescent="0.2">
      <c r="A21" s="5">
        <v>9</v>
      </c>
      <c r="B21" s="13" t="str">
        <f>IF($B$4="Макароны с маслом","Макароны с маслом")</f>
        <v>Макароны с маслом</v>
      </c>
      <c r="C21" s="8"/>
      <c r="D21" s="6"/>
      <c r="E21" s="6"/>
      <c r="F21" s="6"/>
      <c r="G21" s="6" t="s">
        <v>33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AH21" s="7" t="s">
        <v>1</v>
      </c>
      <c r="AJ21" s="13" t="s">
        <v>54</v>
      </c>
    </row>
    <row r="22" spans="1:36" hidden="1" x14ac:dyDescent="0.2">
      <c r="A22" s="5">
        <v>10</v>
      </c>
      <c r="B22" s="13"/>
      <c r="C22" s="8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AH22" s="7" t="s">
        <v>21</v>
      </c>
      <c r="AJ22" s="13" t="s">
        <v>44</v>
      </c>
    </row>
    <row r="23" spans="1:36" hidden="1" x14ac:dyDescent="0.2">
      <c r="A23" s="5">
        <v>11</v>
      </c>
      <c r="B23" s="13" t="b">
        <f>IF($B$4="Молочная манная каша с изюмом","Молочная манная каша с изюмом")</f>
        <v>0</v>
      </c>
      <c r="C23" s="8"/>
      <c r="D23" s="6"/>
      <c r="E23" s="6"/>
      <c r="F23" s="6"/>
      <c r="G23" s="6" t="s">
        <v>33</v>
      </c>
      <c r="H23" s="6"/>
      <c r="I23" s="6"/>
      <c r="J23" s="6"/>
      <c r="K23" s="6"/>
      <c r="L23" s="6" t="s">
        <v>70</v>
      </c>
      <c r="M23" s="6" t="s">
        <v>7</v>
      </c>
      <c r="N23" s="6"/>
      <c r="O23" s="6" t="s">
        <v>38</v>
      </c>
      <c r="P23" s="6"/>
      <c r="Q23" s="6"/>
      <c r="R23" s="6"/>
      <c r="S23" s="6"/>
      <c r="T23" s="6" t="s">
        <v>20</v>
      </c>
      <c r="U23" s="6" t="s">
        <v>8</v>
      </c>
      <c r="V23" s="6"/>
      <c r="AH23" s="7" t="s">
        <v>71</v>
      </c>
      <c r="AJ23" s="13"/>
    </row>
    <row r="24" spans="1:36" hidden="1" x14ac:dyDescent="0.2">
      <c r="A24" s="5">
        <v>12</v>
      </c>
      <c r="B24" s="13" t="b">
        <f>IF($B$4="Каша гречневая с мясной подливой","Каша гречневая с мясной подливой")</f>
        <v>0</v>
      </c>
      <c r="C24" s="8"/>
      <c r="D24" s="6" t="s">
        <v>25</v>
      </c>
      <c r="E24" s="6" t="s">
        <v>37</v>
      </c>
      <c r="F24" s="6" t="s">
        <v>6</v>
      </c>
      <c r="G24" s="6" t="s">
        <v>33</v>
      </c>
      <c r="H24" s="6" t="s">
        <v>3</v>
      </c>
      <c r="I24" s="6"/>
      <c r="J24" s="6"/>
      <c r="K24" s="6" t="s">
        <v>32</v>
      </c>
      <c r="L24" s="6" t="s">
        <v>70</v>
      </c>
      <c r="M24" s="6" t="s">
        <v>17</v>
      </c>
      <c r="N24" s="6" t="s">
        <v>26</v>
      </c>
      <c r="O24" s="6"/>
      <c r="P24" s="6"/>
      <c r="Q24" s="6"/>
      <c r="R24" s="6"/>
      <c r="S24" s="6" t="s">
        <v>27</v>
      </c>
      <c r="T24" s="6"/>
      <c r="U24" s="6" t="s">
        <v>16</v>
      </c>
      <c r="V24" s="6"/>
      <c r="AH24" s="7" t="s">
        <v>22</v>
      </c>
      <c r="AJ24" s="13" t="s">
        <v>45</v>
      </c>
    </row>
    <row r="25" spans="1:36" hidden="1" x14ac:dyDescent="0.2">
      <c r="A25" s="5">
        <v>13</v>
      </c>
      <c r="B25" s="13"/>
      <c r="C25" s="8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AH25" s="7" t="s">
        <v>23</v>
      </c>
      <c r="AJ25" s="13" t="s">
        <v>46</v>
      </c>
    </row>
    <row r="26" spans="1:36" hidden="1" x14ac:dyDescent="0.2">
      <c r="A26" s="5">
        <v>14</v>
      </c>
      <c r="B26" s="13" t="b">
        <f>IF($B$4="Овощное рагу","Овощное рагу")</f>
        <v>0</v>
      </c>
      <c r="C26" s="8" t="s">
        <v>21</v>
      </c>
      <c r="D26" s="6" t="s">
        <v>25</v>
      </c>
      <c r="E26" s="6" t="s">
        <v>37</v>
      </c>
      <c r="F26" s="6" t="s">
        <v>6</v>
      </c>
      <c r="G26" s="6" t="s">
        <v>33</v>
      </c>
      <c r="H26" s="6" t="s">
        <v>1</v>
      </c>
      <c r="I26" s="6"/>
      <c r="J26" s="6"/>
      <c r="K26" s="6" t="s">
        <v>32</v>
      </c>
      <c r="L26" s="6" t="s">
        <v>70</v>
      </c>
      <c r="M26" s="6"/>
      <c r="N26" s="6"/>
      <c r="O26" s="6"/>
      <c r="P26" s="6"/>
      <c r="Q26" s="6"/>
      <c r="R26" s="6"/>
      <c r="S26" s="6"/>
      <c r="T26" s="6"/>
      <c r="U26" s="6"/>
      <c r="V26" s="6"/>
      <c r="AH26" s="7" t="s">
        <v>9</v>
      </c>
      <c r="AJ26" s="13"/>
    </row>
    <row r="27" spans="1:36" hidden="1" x14ac:dyDescent="0.2">
      <c r="A27" s="5">
        <v>15</v>
      </c>
      <c r="B27" s="13" t="b">
        <f>IF($B$4="Пирожок с капустой","Пирожок с капустой")</f>
        <v>0</v>
      </c>
      <c r="C27" s="8"/>
      <c r="D27" s="6"/>
      <c r="E27" s="6" t="s">
        <v>37</v>
      </c>
      <c r="F27" s="6" t="s">
        <v>6</v>
      </c>
      <c r="G27" s="6" t="s">
        <v>33</v>
      </c>
      <c r="H27" s="6" t="s">
        <v>1</v>
      </c>
      <c r="I27" s="6"/>
      <c r="J27" s="6"/>
      <c r="K27" s="6"/>
      <c r="L27" s="6"/>
      <c r="M27" s="6" t="s">
        <v>17</v>
      </c>
      <c r="N27" s="6" t="s">
        <v>19</v>
      </c>
      <c r="O27" s="6"/>
      <c r="P27" s="6"/>
      <c r="Q27" s="6"/>
      <c r="R27" s="6"/>
      <c r="S27" s="6"/>
      <c r="T27" s="6"/>
      <c r="U27" s="6"/>
      <c r="V27" s="6"/>
      <c r="AH27" s="7" t="s">
        <v>24</v>
      </c>
      <c r="AJ27" s="13" t="s">
        <v>55</v>
      </c>
    </row>
    <row r="28" spans="1:36" hidden="1" x14ac:dyDescent="0.2">
      <c r="A28" s="5">
        <v>16</v>
      </c>
      <c r="B28" s="13" t="b">
        <f>IF($B$4="Пирожок с картошкой","Пирожок с картошкой")</f>
        <v>0</v>
      </c>
      <c r="C28" s="8" t="s">
        <v>21</v>
      </c>
      <c r="D28" s="6"/>
      <c r="E28" s="6" t="s">
        <v>37</v>
      </c>
      <c r="F28" s="6" t="s">
        <v>6</v>
      </c>
      <c r="G28" s="6" t="s">
        <v>33</v>
      </c>
      <c r="H28" s="6"/>
      <c r="I28" s="6"/>
      <c r="J28" s="6"/>
      <c r="K28" s="6"/>
      <c r="L28" s="6"/>
      <c r="M28" s="6" t="s">
        <v>17</v>
      </c>
      <c r="N28" s="6" t="s">
        <v>19</v>
      </c>
      <c r="O28" s="6"/>
      <c r="P28" s="6"/>
      <c r="Q28" s="6"/>
      <c r="R28" s="6"/>
      <c r="S28" s="6"/>
      <c r="T28" s="6"/>
      <c r="U28" s="6"/>
      <c r="V28" s="6"/>
      <c r="AH28" s="7" t="s">
        <v>8</v>
      </c>
      <c r="AJ28" s="13" t="s">
        <v>47</v>
      </c>
    </row>
    <row r="29" spans="1:36" hidden="1" x14ac:dyDescent="0.2">
      <c r="A29" s="5">
        <v>17</v>
      </c>
      <c r="B29" s="14" t="str">
        <f>IF($B$5="Котлета мясная с соусом","Котлета мясная с соусом")</f>
        <v>Котлета мясная с соусом</v>
      </c>
      <c r="C29" s="8"/>
      <c r="D29" s="6" t="s">
        <v>25</v>
      </c>
      <c r="E29" s="6" t="s">
        <v>37</v>
      </c>
      <c r="F29" s="6" t="s">
        <v>6</v>
      </c>
      <c r="G29" s="6" t="s">
        <v>33</v>
      </c>
      <c r="H29" s="6"/>
      <c r="I29" s="6"/>
      <c r="J29" s="6"/>
      <c r="K29" s="6" t="s">
        <v>32</v>
      </c>
      <c r="L29" s="6"/>
      <c r="M29" s="6" t="s">
        <v>39</v>
      </c>
      <c r="N29" s="6" t="s">
        <v>26</v>
      </c>
      <c r="O29" s="6"/>
      <c r="P29" s="6"/>
      <c r="Q29" s="6" t="s">
        <v>36</v>
      </c>
      <c r="R29" s="6"/>
      <c r="S29" s="6" t="s">
        <v>27</v>
      </c>
      <c r="T29" s="6"/>
      <c r="U29" s="6"/>
      <c r="V29" s="6"/>
      <c r="AH29" s="7" t="s">
        <v>70</v>
      </c>
      <c r="AJ29" s="13" t="s">
        <v>48</v>
      </c>
    </row>
    <row r="30" spans="1:36" hidden="1" x14ac:dyDescent="0.2">
      <c r="A30" s="5">
        <v>18</v>
      </c>
      <c r="B30" s="14" t="b">
        <f>IF($B$5="Котлета рыбная","Котлета рыбная")</f>
        <v>0</v>
      </c>
      <c r="C30" s="8"/>
      <c r="D30" s="6" t="s">
        <v>25</v>
      </c>
      <c r="E30" s="6" t="s">
        <v>37</v>
      </c>
      <c r="F30" s="6" t="s">
        <v>6</v>
      </c>
      <c r="G30" s="6" t="s">
        <v>33</v>
      </c>
      <c r="H30" s="6"/>
      <c r="I30" s="6"/>
      <c r="J30" s="6" t="s">
        <v>39</v>
      </c>
      <c r="K30" s="6" t="s">
        <v>32</v>
      </c>
      <c r="L30" s="6"/>
      <c r="M30" s="6"/>
      <c r="N30" s="6" t="s">
        <v>30</v>
      </c>
      <c r="O30" s="6"/>
      <c r="P30" s="6"/>
      <c r="Q30" s="6" t="s">
        <v>36</v>
      </c>
      <c r="R30" s="6"/>
      <c r="S30" s="6"/>
      <c r="T30" s="6"/>
      <c r="U30" s="6"/>
      <c r="V30" s="6"/>
      <c r="AH30" s="7" t="s">
        <v>7</v>
      </c>
      <c r="AJ30" s="14"/>
    </row>
    <row r="31" spans="1:36" s="12" customFormat="1" hidden="1" x14ac:dyDescent="0.2">
      <c r="A31" s="9">
        <v>19</v>
      </c>
      <c r="B31" s="14" t="b">
        <f>IF($B$5="Рыба тушеная","Рыба тушеная")</f>
        <v>0</v>
      </c>
      <c r="C31" s="11"/>
      <c r="D31" s="6" t="s">
        <v>25</v>
      </c>
      <c r="E31" s="6" t="s">
        <v>37</v>
      </c>
      <c r="F31" s="6" t="s">
        <v>6</v>
      </c>
      <c r="G31" s="6" t="s">
        <v>33</v>
      </c>
      <c r="H31" s="10"/>
      <c r="I31" s="10"/>
      <c r="J31" s="10"/>
      <c r="K31" s="6" t="s">
        <v>32</v>
      </c>
      <c r="L31" s="10"/>
      <c r="M31" s="10" t="s">
        <v>17</v>
      </c>
      <c r="N31" s="6" t="s">
        <v>30</v>
      </c>
      <c r="O31" s="10"/>
      <c r="P31" s="10"/>
      <c r="Q31" s="10"/>
      <c r="R31" s="10"/>
      <c r="S31" s="10"/>
      <c r="T31" s="10"/>
      <c r="U31" s="10"/>
      <c r="V31" s="10"/>
      <c r="W31"/>
      <c r="X31"/>
      <c r="Y31"/>
      <c r="Z31"/>
      <c r="AA31"/>
      <c r="AB31"/>
      <c r="AC31"/>
      <c r="AD31"/>
      <c r="AE31"/>
      <c r="AF31"/>
      <c r="AG31"/>
      <c r="AH31" s="7" t="s">
        <v>25</v>
      </c>
      <c r="AJ31" s="14" t="s">
        <v>49</v>
      </c>
    </row>
    <row r="32" spans="1:36" hidden="1" x14ac:dyDescent="0.2">
      <c r="A32" s="5">
        <v>20</v>
      </c>
      <c r="B32" s="14"/>
      <c r="C32" s="8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AH32" s="7" t="s">
        <v>26</v>
      </c>
      <c r="AJ32" s="14" t="s">
        <v>56</v>
      </c>
    </row>
    <row r="33" spans="1:36" hidden="1" x14ac:dyDescent="0.2">
      <c r="A33" s="5">
        <v>21</v>
      </c>
      <c r="B33" s="14" t="b">
        <f>IF($B$5="Колбаса вареная","Колбаса вареная")</f>
        <v>0</v>
      </c>
      <c r="C33" s="8"/>
      <c r="D33" s="6"/>
      <c r="E33" s="6"/>
      <c r="F33" s="6"/>
      <c r="G33" s="6"/>
      <c r="H33" s="6"/>
      <c r="I33" s="6"/>
      <c r="J33" s="6"/>
      <c r="K33" s="6"/>
      <c r="L33" s="6"/>
      <c r="M33" s="6"/>
      <c r="N33" s="6" t="s">
        <v>23</v>
      </c>
      <c r="O33" s="6"/>
      <c r="P33" s="6"/>
      <c r="Q33" s="6"/>
      <c r="R33" s="6"/>
      <c r="S33" s="6"/>
      <c r="T33" s="6"/>
      <c r="U33" s="6"/>
      <c r="V33" s="6"/>
      <c r="AH33" s="7" t="s">
        <v>27</v>
      </c>
      <c r="AJ33" s="14" t="s">
        <v>57</v>
      </c>
    </row>
    <row r="34" spans="1:36" hidden="1" x14ac:dyDescent="0.2">
      <c r="A34" s="5">
        <v>22</v>
      </c>
      <c r="B34" s="14" t="b">
        <f>IF($B$5="Сарделька","Сарделька")</f>
        <v>0</v>
      </c>
      <c r="C34" s="8"/>
      <c r="D34" s="6"/>
      <c r="E34" s="6"/>
      <c r="F34" s="6"/>
      <c r="G34" s="6"/>
      <c r="H34" s="6"/>
      <c r="I34" s="6"/>
      <c r="J34" s="6"/>
      <c r="K34" s="6"/>
      <c r="L34" s="6"/>
      <c r="M34" s="6"/>
      <c r="N34" s="6" t="s">
        <v>10</v>
      </c>
      <c r="O34" s="6"/>
      <c r="P34" s="6"/>
      <c r="Q34" s="6"/>
      <c r="R34" s="6"/>
      <c r="S34" s="6"/>
      <c r="T34" s="6"/>
      <c r="U34" s="6"/>
      <c r="V34" s="6"/>
      <c r="AH34" s="7" t="s">
        <v>28</v>
      </c>
      <c r="AJ34" s="14" t="s">
        <v>50</v>
      </c>
    </row>
    <row r="35" spans="1:36" hidden="1" x14ac:dyDescent="0.2">
      <c r="A35" s="5">
        <v>23</v>
      </c>
      <c r="B35" s="14" t="b">
        <f>IF($B$5="Яйцо отварное","Яйцо отварное")</f>
        <v>0</v>
      </c>
      <c r="C35" s="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AH35" s="7" t="s">
        <v>6</v>
      </c>
      <c r="AJ35" s="14" t="s">
        <v>58</v>
      </c>
    </row>
    <row r="36" spans="1:36" hidden="1" x14ac:dyDescent="0.2">
      <c r="A36" s="5">
        <v>24</v>
      </c>
      <c r="B36" s="14" t="b">
        <f>IF($B$5="Капуста тушеная","Капуста тушеная")</f>
        <v>0</v>
      </c>
      <c r="C36" s="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AH36" s="7" t="s">
        <v>29</v>
      </c>
      <c r="AJ36" s="14" t="s">
        <v>59</v>
      </c>
    </row>
    <row r="37" spans="1:36" hidden="1" x14ac:dyDescent="0.2">
      <c r="A37" s="5">
        <v>25</v>
      </c>
      <c r="B37" s="14" t="b">
        <f>IF($B$5="Бутерброд с сыром","Бутерброд с сыром")</f>
        <v>0</v>
      </c>
      <c r="C37" s="8"/>
      <c r="D37" s="6"/>
      <c r="E37" s="6"/>
      <c r="F37" s="6"/>
      <c r="G37" s="6"/>
      <c r="H37" s="6"/>
      <c r="I37" s="6"/>
      <c r="J37" s="6"/>
      <c r="K37" s="6"/>
      <c r="L37" s="6" t="s">
        <v>70</v>
      </c>
      <c r="M37" s="6"/>
      <c r="N37" s="6" t="s">
        <v>35</v>
      </c>
      <c r="O37" s="6"/>
      <c r="P37" s="6"/>
      <c r="Q37" s="6"/>
      <c r="R37" s="6"/>
      <c r="S37" s="6" t="s">
        <v>31</v>
      </c>
      <c r="T37" s="6"/>
      <c r="U37" s="6"/>
      <c r="V37" s="6"/>
      <c r="AH37" s="7" t="s">
        <v>30</v>
      </c>
      <c r="AJ37" s="14" t="s">
        <v>60</v>
      </c>
    </row>
    <row r="38" spans="1:36" hidden="1" x14ac:dyDescent="0.2">
      <c r="A38" s="5">
        <v>26</v>
      </c>
      <c r="B38" s="15" t="str">
        <f>IF($B$6="Чай","Чай")</f>
        <v>Чай</v>
      </c>
      <c r="C38" s="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 t="s">
        <v>38</v>
      </c>
      <c r="P38" s="6" t="s">
        <v>11</v>
      </c>
      <c r="Q38" s="6"/>
      <c r="R38" s="6" t="s">
        <v>9</v>
      </c>
      <c r="S38" s="6"/>
      <c r="T38" s="6"/>
      <c r="U38" s="6"/>
      <c r="V38" s="6"/>
      <c r="AH38" s="7" t="s">
        <v>2</v>
      </c>
      <c r="AJ38" s="14" t="s">
        <v>61</v>
      </c>
    </row>
    <row r="39" spans="1:36" hidden="1" x14ac:dyDescent="0.2">
      <c r="A39" s="5">
        <v>27</v>
      </c>
      <c r="B39" s="15" t="b">
        <f>IF($B$6="Сок - ф /я","Сок - ф /я")</f>
        <v>0</v>
      </c>
      <c r="C39" s="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 t="s">
        <v>72</v>
      </c>
      <c r="Q39" s="6"/>
      <c r="R39" s="6"/>
      <c r="S39" s="6"/>
      <c r="T39" s="6"/>
      <c r="U39" s="6"/>
      <c r="V39" s="6"/>
      <c r="AH39" s="7" t="s">
        <v>10</v>
      </c>
      <c r="AJ39" s="14" t="s">
        <v>51</v>
      </c>
    </row>
    <row r="40" spans="1:36" hidden="1" x14ac:dyDescent="0.2">
      <c r="A40" s="5">
        <v>28</v>
      </c>
      <c r="B40" s="10" t="b">
        <f>IF($B$8="Булочка","Булочка")</f>
        <v>0</v>
      </c>
      <c r="C40" s="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 t="s">
        <v>4</v>
      </c>
      <c r="T40" s="6"/>
      <c r="U40" s="6"/>
      <c r="V40" s="6"/>
      <c r="AH40" s="7" t="s">
        <v>74</v>
      </c>
      <c r="AJ40" s="15"/>
    </row>
    <row r="41" spans="1:36" hidden="1" x14ac:dyDescent="0.2">
      <c r="A41" s="5">
        <v>29</v>
      </c>
      <c r="B41" s="10" t="str">
        <f>IF($B$7="Хлеб пшеничный","Хлеб пшеничный")</f>
        <v>Хлеб пшеничный</v>
      </c>
      <c r="C41" s="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 t="s">
        <v>36</v>
      </c>
      <c r="R41" s="6"/>
      <c r="S41" s="6"/>
      <c r="T41" s="6"/>
      <c r="U41" s="6"/>
      <c r="V41" s="6"/>
      <c r="AH41" s="7" t="s">
        <v>31</v>
      </c>
      <c r="AJ41" s="15" t="s">
        <v>0</v>
      </c>
    </row>
    <row r="42" spans="1:36" hidden="1" x14ac:dyDescent="0.2">
      <c r="A42" s="5">
        <v>30</v>
      </c>
      <c r="B42" s="16" t="b">
        <f>IF($B$9="Огурец","Огурец")</f>
        <v>0</v>
      </c>
      <c r="C42" s="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 t="s">
        <v>28</v>
      </c>
      <c r="U42" s="6"/>
      <c r="V42" s="6"/>
      <c r="AH42" s="7" t="s">
        <v>32</v>
      </c>
      <c r="AJ42" s="15" t="s">
        <v>62</v>
      </c>
    </row>
    <row r="43" spans="1:36" hidden="1" x14ac:dyDescent="0.2">
      <c r="A43" s="5">
        <v>31</v>
      </c>
      <c r="B43" s="16" t="b">
        <f>IF($B$9="Помидор","Помидор")</f>
        <v>0</v>
      </c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 t="s">
        <v>29</v>
      </c>
      <c r="U43" s="6"/>
      <c r="V43" s="6"/>
      <c r="AH43" s="7" t="s">
        <v>72</v>
      </c>
      <c r="AJ43" s="10" t="s">
        <v>12</v>
      </c>
    </row>
    <row r="44" spans="1:36" hidden="1" x14ac:dyDescent="0.2">
      <c r="A44" s="5">
        <v>32</v>
      </c>
      <c r="B44" s="10" t="b">
        <f>IF($B$11="Фрукты","Фрукты")</f>
        <v>0</v>
      </c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 t="s">
        <v>13</v>
      </c>
      <c r="U44" s="6"/>
      <c r="V44" s="6"/>
      <c r="AH44" s="7" t="s">
        <v>33</v>
      </c>
      <c r="AJ44" s="10"/>
    </row>
    <row r="45" spans="1:36" hidden="1" x14ac:dyDescent="0.2">
      <c r="A45" s="5">
        <v>33</v>
      </c>
      <c r="B45" s="10" t="b">
        <f>IF($B$10="Конфеты","Конфеты")</f>
        <v>0</v>
      </c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 t="s">
        <v>40</v>
      </c>
      <c r="T45" s="6"/>
      <c r="U45" s="6"/>
      <c r="V45" s="6"/>
      <c r="AH45" s="7" t="s">
        <v>73</v>
      </c>
      <c r="AJ45" s="10" t="s">
        <v>63</v>
      </c>
    </row>
    <row r="46" spans="1:36" hidden="1" x14ac:dyDescent="0.2">
      <c r="A46" s="5">
        <v>34</v>
      </c>
      <c r="B46" s="6" t="b">
        <f>IF($B$12="Йогурт","Йогурт")</f>
        <v>0</v>
      </c>
      <c r="C46" s="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 t="s">
        <v>14</v>
      </c>
      <c r="AH46" s="7" t="s">
        <v>34</v>
      </c>
      <c r="AJ46" s="16" t="s">
        <v>64</v>
      </c>
    </row>
    <row r="47" spans="1:36" hidden="1" x14ac:dyDescent="0.2">
      <c r="A47" s="5">
        <v>35</v>
      </c>
      <c r="B47" s="6" t="b">
        <f>IF($B$12="Яйцо отварное","Яйцо отварное")</f>
        <v>0</v>
      </c>
      <c r="C47" s="8"/>
      <c r="D47" s="6"/>
      <c r="E47" s="6"/>
      <c r="F47" s="6"/>
      <c r="G47" s="6"/>
      <c r="H47" s="6"/>
      <c r="I47" s="6"/>
      <c r="J47" s="6"/>
      <c r="K47" s="6"/>
      <c r="L47" s="6" t="s">
        <v>39</v>
      </c>
      <c r="M47" s="6"/>
      <c r="N47" s="6"/>
      <c r="O47" s="6"/>
      <c r="P47" s="6"/>
      <c r="Q47" s="6"/>
      <c r="R47" s="6"/>
      <c r="S47" s="6"/>
      <c r="T47" s="6"/>
      <c r="U47" s="6"/>
      <c r="V47" s="6" t="s">
        <v>39</v>
      </c>
      <c r="AH47" s="7" t="s">
        <v>35</v>
      </c>
      <c r="AJ47" s="16" t="s">
        <v>65</v>
      </c>
    </row>
    <row r="48" spans="1:36" x14ac:dyDescent="0.2">
      <c r="AH48" s="7" t="s">
        <v>36</v>
      </c>
      <c r="AJ48" s="10"/>
    </row>
    <row r="49" spans="34:36" x14ac:dyDescent="0.2">
      <c r="AH49" s="7" t="s">
        <v>37</v>
      </c>
      <c r="AJ49" s="10" t="s">
        <v>66</v>
      </c>
    </row>
    <row r="50" spans="34:36" x14ac:dyDescent="0.2">
      <c r="AH50" s="7" t="s">
        <v>38</v>
      </c>
      <c r="AJ50" s="10" t="s">
        <v>67</v>
      </c>
    </row>
    <row r="51" spans="34:36" x14ac:dyDescent="0.2">
      <c r="AH51" s="7" t="s">
        <v>11</v>
      </c>
      <c r="AJ51" s="6"/>
    </row>
    <row r="52" spans="34:36" x14ac:dyDescent="0.2">
      <c r="AH52" s="7" t="s">
        <v>39</v>
      </c>
      <c r="AJ52" s="6" t="s">
        <v>15</v>
      </c>
    </row>
    <row r="53" spans="34:36" x14ac:dyDescent="0.2">
      <c r="AH53" s="7" t="s">
        <v>14</v>
      </c>
      <c r="AJ53" s="6" t="s">
        <v>60</v>
      </c>
    </row>
    <row r="54" spans="34:36" x14ac:dyDescent="0.2">
      <c r="AH54" s="7" t="s">
        <v>40</v>
      </c>
    </row>
    <row r="55" spans="34:36" x14ac:dyDescent="0.2">
      <c r="AH55" s="7" t="s">
        <v>13</v>
      </c>
    </row>
  </sheetData>
  <dataValidations count="12">
    <dataValidation type="list" allowBlank="1" showInputMessage="1" showErrorMessage="1" sqref="Z3">
      <formula1>$A$3:$A$12</formula1>
    </dataValidation>
    <dataValidation type="list" allowBlank="1" showInputMessage="1" showErrorMessage="1" sqref="B12">
      <formula1>$AJ$51:$AJ$53</formula1>
    </dataValidation>
    <dataValidation type="list" allowBlank="1" showInputMessage="1" showErrorMessage="1" sqref="B11">
      <formula1>$AJ$48:$AJ$49</formula1>
    </dataValidation>
    <dataValidation type="list" allowBlank="1" showInputMessage="1" showErrorMessage="1" sqref="B10">
      <formula1>$AJ$50:$AJ$51</formula1>
    </dataValidation>
    <dataValidation type="list" allowBlank="1" showInputMessage="1" showErrorMessage="1" sqref="B9">
      <formula1>$AJ$46:$AJ$48</formula1>
    </dataValidation>
    <dataValidation type="list" allowBlank="1" showInputMessage="1" showErrorMessage="1" sqref="B8">
      <formula1>$AJ$43:$AJ$44</formula1>
    </dataValidation>
    <dataValidation type="list" allowBlank="1" showInputMessage="1" showErrorMessage="1" sqref="B7">
      <formula1>$AJ$44:$AJ$45</formula1>
    </dataValidation>
    <dataValidation type="list" allowBlank="1" showInputMessage="1" showErrorMessage="1" sqref="B6">
      <formula1>$AJ$40:$AJ$42</formula1>
    </dataValidation>
    <dataValidation type="list" allowBlank="1" showInputMessage="1" showErrorMessage="1" sqref="B5">
      <formula1>$AJ$30:$AJ$39</formula1>
    </dataValidation>
    <dataValidation type="list" allowBlank="1" showInputMessage="1" showErrorMessage="1" sqref="B4">
      <formula1>$AJ$18:$AJ$29</formula1>
    </dataValidation>
    <dataValidation type="list" allowBlank="1" showInputMessage="1" showErrorMessage="1" sqref="B3">
      <formula1>$AJ$13:$AJ$18</formula1>
    </dataValidation>
    <dataValidation type="list" allowBlank="1" showInputMessage="1" showErrorMessage="1" sqref="C13:V47">
      <formula1>$AH$13:$AH$57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Адмін 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Юра</dc:creator>
  <cp:lastModifiedBy>Intel</cp:lastModifiedBy>
  <dcterms:created xsi:type="dcterms:W3CDTF">2020-01-03T03:19:36Z</dcterms:created>
  <dcterms:modified xsi:type="dcterms:W3CDTF">2020-01-09T14:21:29Z</dcterms:modified>
</cp:coreProperties>
</file>