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90" windowHeight="7755" activeTab="1"/>
  </bookViews>
  <sheets>
    <sheet name="Титул" sheetId="1" r:id="rId1"/>
    <sheet name="Затраты" sheetId="2" r:id="rId2"/>
    <sheet name="Оборудование и мебель" sheetId="9" r:id="rId3"/>
    <sheet name="Продажи" sheetId="3" r:id="rId4"/>
    <sheet name="БДР" sheetId="8" r:id="rId5"/>
    <sheet name="БДДС" sheetId="4" r:id="rId6"/>
    <sheet name="экономика ТТ" sheetId="6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___70cklad" localSheetId="4">#REF!</definedName>
    <definedName name="____70cklad">#REF!</definedName>
    <definedName name="___1_70cklad" localSheetId="4">#REF!</definedName>
    <definedName name="___1_70cklad">#REF!</definedName>
    <definedName name="___70cklad" localSheetId="4">#REF!</definedName>
    <definedName name="___70cklad">#REF!</definedName>
    <definedName name="__1_70cklad" localSheetId="4">#REF!</definedName>
    <definedName name="__1_70cklad">#REF!</definedName>
    <definedName name="_1_70cklad" localSheetId="4">#REF!</definedName>
    <definedName name="_1_70cklad">#REF!</definedName>
    <definedName name="_70cklad" localSheetId="4">#REF!</definedName>
    <definedName name="_70cklad">#REF!</definedName>
    <definedName name="adsfa" localSheetId="4">#REF!</definedName>
    <definedName name="adsfa">#REF!</definedName>
    <definedName name="cal" localSheetId="4">#REF!</definedName>
    <definedName name="cal">#REF!</definedName>
    <definedName name="cklad__" localSheetId="4">#REF!</definedName>
    <definedName name="cklad__">#REF!</definedName>
    <definedName name="Currency" localSheetId="4">#REF!</definedName>
    <definedName name="Currency">#REF!</definedName>
    <definedName name="eur">'[1]по банкам отдельно'!$L$1</definedName>
    <definedName name="EUR_1" localSheetId="4">#REF!</definedName>
    <definedName name="EUR_1">#REF!</definedName>
    <definedName name="EUR_2" localSheetId="4">#REF!</definedName>
    <definedName name="EUR_2">#REF!</definedName>
    <definedName name="finact" localSheetId="4">#REF!</definedName>
    <definedName name="finact">#REF!</definedName>
    <definedName name="gkcj1g1" localSheetId="4">#REF!</definedName>
    <definedName name="gkcj1g1">#REF!</definedName>
    <definedName name="gmkd" localSheetId="4">#REF!</definedName>
    <definedName name="gmkd">#REF!</definedName>
    <definedName name="hhh" localSheetId="4">#REF!</definedName>
    <definedName name="hhh">#REF!</definedName>
    <definedName name="jcgk14" localSheetId="4">#REF!</definedName>
    <definedName name="jcgk14">#REF!</definedName>
    <definedName name="jkkm4" localSheetId="4">#REF!</definedName>
    <definedName name="jkkm4">#REF!</definedName>
    <definedName name="k" localSheetId="4">#REF!</definedName>
    <definedName name="k">#REF!</definedName>
    <definedName name="kkk" localSheetId="4">#REF!</definedName>
    <definedName name="kkk">#REF!</definedName>
    <definedName name="list" localSheetId="4">#REF!</definedName>
    <definedName name="list">#REF!</definedName>
    <definedName name="Money1" localSheetId="4">'[2]5'!#REF!</definedName>
    <definedName name="Money1">'[2]5'!#REF!</definedName>
    <definedName name="Money11" localSheetId="4">'[2]5'!#REF!</definedName>
    <definedName name="Money11">'[2]5'!#REF!</definedName>
    <definedName name="Money21" localSheetId="4">#REF!</definedName>
    <definedName name="Money21">#REF!</definedName>
    <definedName name="period_begin" localSheetId="4">#REF!</definedName>
    <definedName name="period_begin">#REF!</definedName>
    <definedName name="period_end" localSheetId="4">#REF!</definedName>
    <definedName name="period_end">#REF!</definedName>
    <definedName name="pi" localSheetId="4">'[2]5'!#REF!</definedName>
    <definedName name="pi">'[2]5'!#REF!</definedName>
    <definedName name="project" localSheetId="4">'[2]5'!#REF!</definedName>
    <definedName name="project">'[2]5'!#REF!</definedName>
    <definedName name="rer">[3]заготовка!$C$3</definedName>
    <definedName name="rtr">'[4]sep old'!$B$83</definedName>
    <definedName name="sadas">'[4]dec old'!$B$83</definedName>
    <definedName name="safonov" localSheetId="4">#REF!</definedName>
    <definedName name="safonov">#REF!</definedName>
    <definedName name="SemDesSklad" localSheetId="4">#REF!</definedName>
    <definedName name="SemDesSklad">#REF!</definedName>
    <definedName name="usd" localSheetId="4">#REF!</definedName>
    <definedName name="usd">#REF!</definedName>
    <definedName name="USD_1" localSheetId="4">#REF!</definedName>
    <definedName name="USD_1">#REF!</definedName>
    <definedName name="USD_2" localSheetId="4">#REF!</definedName>
    <definedName name="USD_2">#REF!</definedName>
    <definedName name="vava" localSheetId="4">#REF!</definedName>
    <definedName name="vava">#REF!</definedName>
    <definedName name="we">[5]OffShore!$B$27:$B$31</definedName>
    <definedName name="work" localSheetId="4">#REF!</definedName>
    <definedName name="work">#REF!</definedName>
    <definedName name="А16" localSheetId="4">#REF!</definedName>
    <definedName name="А16">#REF!</definedName>
    <definedName name="Авг">10</definedName>
    <definedName name="Апр">6</definedName>
    <definedName name="Банки">[6]Списки!$I$2:$I$11</definedName>
    <definedName name="бланки" localSheetId="4">#REF!</definedName>
    <definedName name="бланки">#REF!</definedName>
    <definedName name="бумизделия" localSheetId="4">#REF!</definedName>
    <definedName name="бумизделия">#REF!</definedName>
    <definedName name="г2004">16</definedName>
    <definedName name="г2005">17</definedName>
    <definedName name="г2006">18</definedName>
    <definedName name="Город">[6]Списки!$G$2:$G$28</definedName>
    <definedName name="Данные">[7]Данные!$A$1:$G$3</definedName>
    <definedName name="Дек">14</definedName>
    <definedName name="дивизион" localSheetId="4">#REF!</definedName>
    <definedName name="дивизион">#REF!</definedName>
    <definedName name="Зал">'[8]Свет+Керамика'!$B$19:$B$22</definedName>
    <definedName name="Залоги__6_" localSheetId="4">#REF!</definedName>
    <definedName name="Залоги__6_">#REF!</definedName>
    <definedName name="Инициатор">[10]Списки!$A$2:$A$36</definedName>
    <definedName name="Инициаторы">[6]Списки!$A$2:$A$30</definedName>
    <definedName name="Инфляц">[7]КолУКР!$A$5:$P$7</definedName>
    <definedName name="Июл">9</definedName>
    <definedName name="Июн">8</definedName>
    <definedName name="й">[9]Адель!$J$73</definedName>
    <definedName name="к">[11]заготовка!$C$3</definedName>
    <definedName name="к02" localSheetId="4">#REF!</definedName>
    <definedName name="к02">#REF!</definedName>
    <definedName name="к03" localSheetId="4">#REF!</definedName>
    <definedName name="к03">#REF!</definedName>
    <definedName name="к1" localSheetId="4">#REF!</definedName>
    <definedName name="к1">#REF!</definedName>
    <definedName name="канцтовары" localSheetId="4">#REF!</definedName>
    <definedName name="канцтовары">#REF!</definedName>
    <definedName name="коза" localSheetId="4">#REF!</definedName>
    <definedName name="коза">#REF!</definedName>
    <definedName name="кок" localSheetId="4">#REF!</definedName>
    <definedName name="кок">#REF!</definedName>
    <definedName name="Колич">[7]КолУКР!$A$1:$Q$3</definedName>
    <definedName name="крс" localSheetId="4">#REF!</definedName>
    <definedName name="крс">#REF!</definedName>
    <definedName name="кру" localSheetId="4">#REF!</definedName>
    <definedName name="кру">#REF!</definedName>
    <definedName name="ку">[12]заготовка!$C$3</definedName>
    <definedName name="кук" localSheetId="4">#REF!</definedName>
    <definedName name="кук">#REF!</definedName>
    <definedName name="курс">'[4]sep old'!$B$83</definedName>
    <definedName name="курса">'[4]sep old'!$B$83</definedName>
    <definedName name="курсУЕ">'[13]св бюджет'!$C$2</definedName>
    <definedName name="Л7" localSheetId="4">'[14]2.10_3'!#REF!</definedName>
    <definedName name="Л7">'[14]2.10_3'!#REF!</definedName>
    <definedName name="Ма">7</definedName>
    <definedName name="Мар">5</definedName>
    <definedName name="медизделия" localSheetId="4">#REF!</definedName>
    <definedName name="медизделия">#REF!</definedName>
    <definedName name="н">[9]Адель!$T$71</definedName>
    <definedName name="н1" localSheetId="4">#REF!</definedName>
    <definedName name="н1">#REF!</definedName>
    <definedName name="н2" localSheetId="4">#REF!</definedName>
    <definedName name="н2">#REF!</definedName>
    <definedName name="н3" localSheetId="4">#REF!</definedName>
    <definedName name="н3">#REF!</definedName>
    <definedName name="н4" localSheetId="4">#REF!</definedName>
    <definedName name="н4">#REF!</definedName>
    <definedName name="н5" localSheetId="4">#REF!</definedName>
    <definedName name="н5">#REF!</definedName>
    <definedName name="наименование" localSheetId="4">#REF!</definedName>
    <definedName name="наименование">#REF!</definedName>
    <definedName name="Население">Титул!$BI$8:$BI$12</definedName>
    <definedName name="Ноя">13</definedName>
    <definedName name="Объект">[6]Списки!$D$2:$D$95</definedName>
    <definedName name="Окт">12</definedName>
    <definedName name="оргтехника" localSheetId="4">#REF!</definedName>
    <definedName name="оргтехника">#REF!</definedName>
    <definedName name="П1135" localSheetId="4">[14]инкассац!#REF!</definedName>
    <definedName name="П1135">[14]инкассац!#REF!</definedName>
    <definedName name="П13" localSheetId="4">#REF!</definedName>
    <definedName name="П13">#REF!</definedName>
    <definedName name="П23" localSheetId="4">'[14]2.10_3'!#REF!</definedName>
    <definedName name="П23">'[14]2.10_3'!#REF!</definedName>
    <definedName name="региональность" localSheetId="4">#REF!</definedName>
    <definedName name="региональность">#REF!</definedName>
    <definedName name="Свет">'[8]Свет+Керамика'!$B$3:$B$12</definedName>
    <definedName name="сги_к" localSheetId="4">#REF!</definedName>
    <definedName name="сги_к">#REF!</definedName>
    <definedName name="Сен">11</definedName>
    <definedName name="Скк" localSheetId="4">#REF!</definedName>
    <definedName name="Скк">#REF!</definedName>
    <definedName name="статьи" localSheetId="4">#REF!</definedName>
    <definedName name="статьи">#REF!</definedName>
    <definedName name="фараон" localSheetId="4">#REF!</definedName>
    <definedName name="фараон">#REF!</definedName>
    <definedName name="Фев">4</definedName>
    <definedName name="химия" localSheetId="4">#REF!</definedName>
    <definedName name="химия">#REF!</definedName>
    <definedName name="чай" localSheetId="4">#REF!</definedName>
    <definedName name="чай">#REF!</definedName>
    <definedName name="ччч" localSheetId="4">#REF!</definedName>
    <definedName name="ччч">#REF!</definedName>
    <definedName name="Юр.лицо">[6]Списки!$J$2:$J$3</definedName>
    <definedName name="Янв">3</definedName>
  </definedNames>
  <calcPr calcId="125725"/>
</workbook>
</file>

<file path=xl/calcChain.xml><?xml version="1.0" encoding="utf-8"?>
<calcChain xmlns="http://schemas.openxmlformats.org/spreadsheetml/2006/main">
  <c r="H19" i="2"/>
  <c r="H31"/>
  <c r="E9" i="4"/>
  <c r="F9"/>
  <c r="G9"/>
  <c r="H9"/>
  <c r="I9"/>
  <c r="J9"/>
  <c r="K9"/>
  <c r="L9"/>
  <c r="M9"/>
  <c r="N9"/>
  <c r="O9"/>
  <c r="D9"/>
  <c r="N24" i="2"/>
  <c r="M24"/>
  <c r="F9" i="8"/>
  <c r="G9"/>
  <c r="H9"/>
  <c r="I9"/>
  <c r="J9"/>
  <c r="K9"/>
  <c r="L9"/>
  <c r="M9"/>
  <c r="N9"/>
  <c r="E9"/>
  <c r="D9"/>
  <c r="H16" i="1" s="1"/>
  <c r="H12" i="2"/>
  <c r="H9"/>
  <c r="H10"/>
  <c r="L26"/>
  <c r="N25" l="1"/>
  <c r="N23"/>
  <c r="N26" l="1"/>
  <c r="H21" s="1"/>
  <c r="O15" i="8" s="1"/>
  <c r="D15" l="1"/>
  <c r="L15"/>
  <c r="I15"/>
  <c r="H15"/>
  <c r="E15"/>
  <c r="M15"/>
  <c r="F15"/>
  <c r="J15"/>
  <c r="N15"/>
  <c r="G15"/>
  <c r="K15"/>
  <c r="H18" i="2" l="1"/>
  <c r="F14" i="8" l="1"/>
  <c r="Q21" i="4"/>
  <c r="Q24" s="1"/>
  <c r="P21"/>
  <c r="P24" s="1"/>
  <c r="F15"/>
  <c r="G15"/>
  <c r="H15"/>
  <c r="I15"/>
  <c r="J15"/>
  <c r="K15"/>
  <c r="L15"/>
  <c r="M15"/>
  <c r="N15"/>
  <c r="O15"/>
  <c r="E15"/>
  <c r="E20"/>
  <c r="F20"/>
  <c r="G20"/>
  <c r="H20"/>
  <c r="I20"/>
  <c r="J20"/>
  <c r="K20"/>
  <c r="L20"/>
  <c r="M20"/>
  <c r="N20"/>
  <c r="O20"/>
  <c r="E18" i="8"/>
  <c r="F18"/>
  <c r="G18"/>
  <c r="H18"/>
  <c r="I18"/>
  <c r="J18"/>
  <c r="K18"/>
  <c r="L18"/>
  <c r="M18"/>
  <c r="O18"/>
  <c r="D11" i="4"/>
  <c r="E16" i="8"/>
  <c r="F16"/>
  <c r="G16"/>
  <c r="H16"/>
  <c r="I16"/>
  <c r="J16"/>
  <c r="K16"/>
  <c r="F12" l="1"/>
  <c r="F21" s="1"/>
  <c r="H14" i="2"/>
  <c r="D14" i="4" s="1"/>
  <c r="D15" s="1"/>
  <c r="L14" i="8"/>
  <c r="L12" s="1"/>
  <c r="L21" s="1"/>
  <c r="H14"/>
  <c r="H12" s="1"/>
  <c r="H21" s="1"/>
  <c r="O14"/>
  <c r="O12" s="1"/>
  <c r="O21" s="1"/>
  <c r="K14"/>
  <c r="K12" s="1"/>
  <c r="K21" s="1"/>
  <c r="G14"/>
  <c r="G12" s="1"/>
  <c r="G21" s="1"/>
  <c r="D14"/>
  <c r="D12" s="1"/>
  <c r="M14"/>
  <c r="M12" s="1"/>
  <c r="M21" s="1"/>
  <c r="I14"/>
  <c r="I12" s="1"/>
  <c r="I21" s="1"/>
  <c r="E14"/>
  <c r="N14"/>
  <c r="N12" s="1"/>
  <c r="N21" s="1"/>
  <c r="J14"/>
  <c r="J12" s="1"/>
  <c r="J21" s="1"/>
  <c r="H15" i="1" l="1"/>
  <c r="D16" i="4"/>
  <c r="D20" s="1"/>
  <c r="D24" s="1"/>
  <c r="H33" i="2"/>
  <c r="F10" i="4"/>
  <c r="E12" i="8"/>
  <c r="J10" i="4"/>
  <c r="G10"/>
  <c r="M10"/>
  <c r="H10"/>
  <c r="K10"/>
  <c r="L10"/>
  <c r="N10"/>
  <c r="I10"/>
  <c r="E10" l="1"/>
  <c r="E21" i="8"/>
  <c r="D26" i="4"/>
  <c r="O10"/>
  <c r="I11" l="1"/>
  <c r="I12" s="1"/>
  <c r="I23" s="1"/>
  <c r="G11"/>
  <c r="G12" s="1"/>
  <c r="G23" s="1"/>
  <c r="F11"/>
  <c r="F12" s="1"/>
  <c r="F23" s="1"/>
  <c r="K11"/>
  <c r="K12" s="1"/>
  <c r="K23" s="1"/>
  <c r="N11"/>
  <c r="N12" s="1"/>
  <c r="N23" s="1"/>
  <c r="L11"/>
  <c r="L12" s="1"/>
  <c r="L23" s="1"/>
  <c r="O11"/>
  <c r="O12" s="1"/>
  <c r="O23" s="1"/>
  <c r="J11"/>
  <c r="J12" s="1"/>
  <c r="J23" s="1"/>
  <c r="M11"/>
  <c r="M12" s="1"/>
  <c r="M23" s="1"/>
  <c r="E11"/>
  <c r="E12" s="1"/>
  <c r="E23" s="1"/>
  <c r="H11"/>
  <c r="H12" s="1"/>
  <c r="H23" s="1"/>
  <c r="G23" i="8" l="1"/>
  <c r="E23"/>
  <c r="J23"/>
  <c r="L23"/>
  <c r="K23"/>
  <c r="H23"/>
  <c r="M23"/>
  <c r="O23"/>
  <c r="N23"/>
  <c r="F23"/>
  <c r="I23"/>
  <c r="D21"/>
  <c r="D23" s="1"/>
  <c r="D10" i="4"/>
  <c r="D12" s="1"/>
  <c r="H17" i="1" l="1"/>
  <c r="D23" i="4"/>
  <c r="D21"/>
  <c r="E21" s="1"/>
  <c r="F21" s="1"/>
  <c r="G21" s="1"/>
  <c r="H21" s="1"/>
  <c r="I21" s="1"/>
  <c r="J21" s="1"/>
  <c r="K21" s="1"/>
  <c r="L21" s="1"/>
  <c r="M21" s="1"/>
  <c r="N21" s="1"/>
  <c r="O21" s="1"/>
  <c r="O24" s="1"/>
  <c r="H18" i="1"/>
  <c r="D25" i="4" l="1"/>
  <c r="D27"/>
</calcChain>
</file>

<file path=xl/sharedStrings.xml><?xml version="1.0" encoding="utf-8"?>
<sst xmlns="http://schemas.openxmlformats.org/spreadsheetml/2006/main" count="195" uniqueCount="154">
  <si>
    <t>ПОЛУЧЕНИЕ ПРИБЫЛИ</t>
  </si>
  <si>
    <t>1 месяц</t>
  </si>
  <si>
    <t>2 месяц</t>
  </si>
  <si>
    <t>3 месяц</t>
  </si>
  <si>
    <t>4 месяц</t>
  </si>
  <si>
    <t>5 месяц</t>
  </si>
  <si>
    <t>Выручка</t>
  </si>
  <si>
    <t>Параметр</t>
  </si>
  <si>
    <t>Значение</t>
  </si>
  <si>
    <t>Паушальный взнос</t>
  </si>
  <si>
    <t>Итого</t>
  </si>
  <si>
    <t>редактируемая ячейка</t>
  </si>
  <si>
    <t>автоматическое заполнение</t>
  </si>
  <si>
    <t>цветовые обозначения:</t>
  </si>
  <si>
    <t>Чистая прибыль, руб./мес.</t>
  </si>
  <si>
    <t>Роялти</t>
  </si>
  <si>
    <t>6 месяц</t>
  </si>
  <si>
    <t>7 месяц</t>
  </si>
  <si>
    <t>8 месяц</t>
  </si>
  <si>
    <t>9 месяц</t>
  </si>
  <si>
    <t>10 месяц</t>
  </si>
  <si>
    <t>11 месяц</t>
  </si>
  <si>
    <t>12 месяц</t>
  </si>
  <si>
    <t>Средняя выручка, руб./мес.</t>
  </si>
  <si>
    <t>Срок окупаемости, мес.</t>
  </si>
  <si>
    <t>Показатели проекта</t>
  </si>
  <si>
    <t>Денежные потоки от операционной деятельности</t>
  </si>
  <si>
    <t>Стоимость аренды, руб./кв.м. в месяц</t>
  </si>
  <si>
    <t>Площадь помещения</t>
  </si>
  <si>
    <t>Тип модели</t>
  </si>
  <si>
    <t>Площадь</t>
  </si>
  <si>
    <t>Инвестиции, руб.</t>
  </si>
  <si>
    <t>Количество процедур в месяц</t>
  </si>
  <si>
    <t>Выручка с клиента за процедуру</t>
  </si>
  <si>
    <t>Студия (от 18 до 20 кв. м.)</t>
  </si>
  <si>
    <t>Салон (от 35 до 45 кв. м.)</t>
  </si>
  <si>
    <t>Центр (от 100 кв. м.)</t>
  </si>
  <si>
    <t>ЗАТРАТЫ НА ОРГАНИЗАЦИЮ БИЗНЕСА, руб.</t>
  </si>
  <si>
    <t>ЕЖЕМЕСЯЧНЫЕ ЗАТРАТЫ, руб.</t>
  </si>
  <si>
    <t>Арендные платежи</t>
  </si>
  <si>
    <t>Коммунальные платежи</t>
  </si>
  <si>
    <t>Связь (интернет, телефон)</t>
  </si>
  <si>
    <t>Прочие расходы</t>
  </si>
  <si>
    <t>Параметры / Период</t>
  </si>
  <si>
    <t>Ежемесячные затраты, в том числе:</t>
  </si>
  <si>
    <t>Аренда</t>
  </si>
  <si>
    <t xml:space="preserve">Заработная плата </t>
  </si>
  <si>
    <t>Связь (Интернет, телефон)</t>
  </si>
  <si>
    <t>Прибыль от продаж</t>
  </si>
  <si>
    <t>Чистая прибыль</t>
  </si>
  <si>
    <t>(-) Ежемесячные платежи</t>
  </si>
  <si>
    <t>(-) Налоги</t>
  </si>
  <si>
    <t>(+) Поступления</t>
  </si>
  <si>
    <t>(+) Инвестиционные доходы</t>
  </si>
  <si>
    <t>(-) Инвестиционные затраты</t>
  </si>
  <si>
    <t>Денежные потоки от инвестиционной деятельности</t>
  </si>
  <si>
    <t>(+) Получение займов и кредитов</t>
  </si>
  <si>
    <t>(-) Погашение займов и кредитов</t>
  </si>
  <si>
    <t>(-) Выплата процентов</t>
  </si>
  <si>
    <t>Денежные потоки от финансовой деятельности</t>
  </si>
  <si>
    <t>(+) Вложения собственников</t>
  </si>
  <si>
    <t>Денежные средства на кон. периода</t>
  </si>
  <si>
    <t>Cahs-Flow</t>
  </si>
  <si>
    <t>Ден.средства</t>
  </si>
  <si>
    <t>PV</t>
  </si>
  <si>
    <t>NPV</t>
  </si>
  <si>
    <t>24мес</t>
  </si>
  <si>
    <t>36 мес</t>
  </si>
  <si>
    <t>IRR</t>
  </si>
  <si>
    <t>PI</t>
  </si>
  <si>
    <t xml:space="preserve"> </t>
  </si>
  <si>
    <t xml:space="preserve">Заработная плата персонала </t>
  </si>
  <si>
    <t>Заработная плата персонала</t>
  </si>
  <si>
    <t>Администратор</t>
  </si>
  <si>
    <t>Уборщица</t>
  </si>
  <si>
    <t>Наименование</t>
  </si>
  <si>
    <t>Кол-во</t>
  </si>
  <si>
    <t>Сумма</t>
  </si>
  <si>
    <t>Итого:</t>
  </si>
  <si>
    <t xml:space="preserve">Ставка </t>
  </si>
  <si>
    <t>Затраты на подготовку помещения (ремонт)</t>
  </si>
  <si>
    <t>Налоги ЕНВД</t>
  </si>
  <si>
    <t>Мебель и оборудование</t>
  </si>
  <si>
    <t>Ноутбуки для занятий</t>
  </si>
  <si>
    <t>Реклама</t>
  </si>
  <si>
    <t>Оформление, Дизайн</t>
  </si>
  <si>
    <t>Преподаватель</t>
  </si>
  <si>
    <t xml:space="preserve">Расходные материалы, </t>
  </si>
  <si>
    <t>№</t>
  </si>
  <si>
    <t>арт.</t>
  </si>
  <si>
    <t>название</t>
  </si>
  <si>
    <t>шт.</t>
  </si>
  <si>
    <t>Цена по каталогу</t>
  </si>
  <si>
    <t>итого со скидкой</t>
  </si>
  <si>
    <t>ОБОРУДОВАНИЕ LEGO EDUCATION</t>
  </si>
  <si>
    <t>Lego "Первые механизмы"</t>
  </si>
  <si>
    <t>Lego "Простые механизмы"</t>
  </si>
  <si>
    <t>Lego WeDo Базовый</t>
  </si>
  <si>
    <t>Lego WeDo Ресурсный</t>
  </si>
  <si>
    <t>Lego Mindstorms EV3 Базовый</t>
  </si>
  <si>
    <t>з/у 10В</t>
  </si>
  <si>
    <t>ИТОГО LEGO наборы</t>
  </si>
  <si>
    <t>Компьютеры и орг. техника</t>
  </si>
  <si>
    <r>
      <t>Ноутбук HP 15-bw590ur, 15.6", AMD  E2  9000e 1.5ГГц, 4Гб, 500Гб, AMD Radeon  R2</t>
    </r>
    <r>
      <rPr>
        <sz val="11"/>
        <color rgb="FF0070C0"/>
        <rFont val="Calibri"/>
        <family val="2"/>
        <charset val="204"/>
        <scheme val="minor"/>
      </rPr>
      <t xml:space="preserve"> /или аналог (обязательно 4 Гб опер. памяти)</t>
    </r>
  </si>
  <si>
    <t>Мышь проводная</t>
  </si>
  <si>
    <t>Принтрер МФУ лазерный цветной</t>
  </si>
  <si>
    <t>Ноутбук HP 15-bw590ur, 15.6", AMD  E2  9000e 1.5ГГц, 4Гб, 500Гб, AMD Radeon  R2 /или аналог (администратор)</t>
  </si>
  <si>
    <t>ИТОГО оборуд. для занятий и администратора</t>
  </si>
  <si>
    <t xml:space="preserve">Мебель </t>
  </si>
  <si>
    <t>Стол</t>
  </si>
  <si>
    <t>https://www.ikea.com/ru/ru/p/linnmon-adils-stol-belyy-s19279573/</t>
  </si>
  <si>
    <t>Стул</t>
  </si>
  <si>
    <t>https://www.ikea.com/ru/ru/catalog/products/10359791/</t>
  </si>
  <si>
    <t>Стелаж</t>
  </si>
  <si>
    <t>https://www.ikea.com/ru/ru/catalog/products/S29251347/</t>
  </si>
  <si>
    <t>Ресепшн</t>
  </si>
  <si>
    <t>https://www.ikea.com/ru/ru/catalog/products/S89251269/</t>
  </si>
  <si>
    <t>Возможен аналог</t>
  </si>
  <si>
    <t>Диван</t>
  </si>
  <si>
    <t>https://www.ikea.com/ru/ru/catalog/products/00344333/?_ga=2.229543388.1568456472.1563529944-839631498.1563529944</t>
  </si>
  <si>
    <t>Вешалка</t>
  </si>
  <si>
    <t>https://www.ikea.com/ru/ru/catalog/products/S49230047/</t>
  </si>
  <si>
    <t>ИТОГО мебель</t>
  </si>
  <si>
    <r>
      <rPr>
        <sz val="11"/>
        <rFont val="Tahoma"/>
        <family val="2"/>
        <charset val="204"/>
      </rPr>
      <t>Lego наборы - конструкторы Lego Education (со скидкой 20%)</t>
    </r>
    <r>
      <rPr>
        <sz val="11"/>
        <color rgb="FF000000"/>
        <rFont val="Tahoma"/>
        <family val="2"/>
        <charset val="204"/>
      </rPr>
      <t xml:space="preserve">
</t>
    </r>
  </si>
  <si>
    <t xml:space="preserve"> Бухгалтерия, юр, кадры
</t>
  </si>
  <si>
    <t>Расходные материалы</t>
  </si>
  <si>
    <t>Доходы по проекту 1 год</t>
  </si>
  <si>
    <t>Вид</t>
  </si>
  <si>
    <t>сен</t>
  </si>
  <si>
    <t>окт</t>
  </si>
  <si>
    <t>ноя</t>
  </si>
  <si>
    <t>дек</t>
  </si>
  <si>
    <t>янв</t>
  </si>
  <si>
    <t>фев</t>
  </si>
  <si>
    <t>мар</t>
  </si>
  <si>
    <t>апр</t>
  </si>
  <si>
    <t>май</t>
  </si>
  <si>
    <t>июн</t>
  </si>
  <si>
    <t>июл</t>
  </si>
  <si>
    <t>авг</t>
  </si>
  <si>
    <t>Всего</t>
  </si>
  <si>
    <t>Групповые занятия Lego простые/первые механизмы</t>
  </si>
  <si>
    <t>Групповые занятия Lego WeDo 4</t>
  </si>
  <si>
    <t>Групповые занятия Lego WeDo 8</t>
  </si>
  <si>
    <t>Групповые занятия Lego Mindstorms EV3</t>
  </si>
  <si>
    <t>Интенсив</t>
  </si>
  <si>
    <t xml:space="preserve">Налоги на прибыль </t>
  </si>
  <si>
    <t>Роялти (среднее за год)</t>
  </si>
  <si>
    <t>до 50 т.чел</t>
  </si>
  <si>
    <t>от 50-300 т.чел</t>
  </si>
  <si>
    <t>от 300-750 т.чел</t>
  </si>
  <si>
    <t>от 750+ т.чел</t>
  </si>
  <si>
    <t>СПб + Мск</t>
  </si>
  <si>
    <t>Население города</t>
  </si>
</sst>
</file>

<file path=xl/styles.xml><?xml version="1.0" encoding="utf-8"?>
<styleSheet xmlns="http://schemas.openxmlformats.org/spreadsheetml/2006/main">
  <numFmts count="19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-* #,##0_р_._-;\-* #,##0_р_._-;_-* &quot;-&quot;??_р_._-;_-@_-"/>
    <numFmt numFmtId="167" formatCode="_-* #,##0&quot; руб&quot;_-;\-* #,##0&quot; руб&quot;_-;_-* &quot;- руб&quot;_-;_-@_-"/>
    <numFmt numFmtId="168" formatCode="&quot;?.&quot;#,##0_);[Red]&quot;(?.&quot;#,##0\)"/>
    <numFmt numFmtId="169" formatCode="&quot;?.&quot;#,##0.00_);[Red]&quot;(?.&quot;#,##0.00\)"/>
    <numFmt numFmtId="170" formatCode="#,##0.0000_ ;[Red]\-#,##0.0000\ "/>
    <numFmt numFmtId="171" formatCode="_-* #,##0.00[$€-1]_-;\-* #,##0.00[$€-1]_-;_-* \-??[$€-1]_-"/>
    <numFmt numFmtId="172" formatCode="#,##0_);[Red]\(#,##0\)"/>
    <numFmt numFmtId="173" formatCode="#,##0.00_);[Red]\(#,##0.00\)"/>
    <numFmt numFmtId="174" formatCode="#,##0\ ;[Red]&quot;- &quot;#,##0\ ;_-* \-??\ _р_._-;_-@_-"/>
    <numFmt numFmtId="175" formatCode="_-* #,##0\ _р_._-;\-* #,##0\ _р_._-;_-* &quot;- &quot;_р_._-;_-@_-"/>
    <numFmt numFmtId="176" formatCode="_-* #,##0.00\ _р_._-;\-* #,##0.00\ _р_._-;_-* \-??\ _р_._-;_-@_-"/>
    <numFmt numFmtId="177" formatCode="#,##0.00_ ;[Red]\-#,##0.00\ "/>
    <numFmt numFmtId="178" formatCode="0.0000"/>
    <numFmt numFmtId="179" formatCode="&quot;€&quot;#,##0.00;[Red]\-&quot;€&quot;#,##0.00"/>
    <numFmt numFmtId="180" formatCode="#,##0.0_ ;\-#,##0.0\ "/>
    <numFmt numFmtId="182" formatCode="#,##0&quot;р.&quot;"/>
    <numFmt numFmtId="184" formatCode="#,##0.00\ &quot;₽&quot;"/>
  </numFmts>
  <fonts count="82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b/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0"/>
      <name val="Helv"/>
    </font>
    <font>
      <sz val="10"/>
      <name val="Arial"/>
      <family val="2"/>
    </font>
    <font>
      <sz val="10"/>
      <name val="Helv"/>
      <family val="2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Arial Cyr"/>
      <family val="2"/>
      <charset val="204"/>
    </font>
    <font>
      <sz val="11"/>
      <color indexed="20"/>
      <name val="Calibri"/>
      <family val="2"/>
      <charset val="204"/>
    </font>
    <font>
      <sz val="10"/>
      <color indexed="8"/>
      <name val="MS Sans Serif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"/>
      <family val="2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MS Sans Serif"/>
      <family val="2"/>
    </font>
    <font>
      <sz val="11"/>
      <color indexed="62"/>
      <name val="Calibri"/>
      <family val="2"/>
      <charset val="204"/>
    </font>
    <font>
      <u/>
      <sz val="10"/>
      <color indexed="20"/>
      <name val="Arial Cyr"/>
      <family val="2"/>
      <charset val="204"/>
    </font>
    <font>
      <b/>
      <u/>
      <sz val="16"/>
      <name val="Arial"/>
      <family val="2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Century Gothic"/>
      <family val="2"/>
      <charset val="204"/>
    </font>
    <font>
      <sz val="11"/>
      <color theme="1"/>
      <name val="Calibri"/>
      <family val="2"/>
      <scheme val="minor"/>
    </font>
    <font>
      <b/>
      <sz val="11"/>
      <color indexed="63"/>
      <name val="Calibri"/>
      <family val="2"/>
      <charset val="204"/>
    </font>
    <font>
      <b/>
      <sz val="20"/>
      <name val="Times New Roman"/>
      <family val="1"/>
    </font>
    <font>
      <b/>
      <sz val="18"/>
      <color indexed="56"/>
      <name val="Cambria"/>
      <family val="2"/>
      <charset val="204"/>
    </font>
    <font>
      <b/>
      <sz val="14"/>
      <name val="Times New Roman"/>
      <family val="1"/>
    </font>
    <font>
      <sz val="11"/>
      <color indexed="10"/>
      <name val="Calibri"/>
      <family val="2"/>
      <charset val="204"/>
    </font>
    <font>
      <u/>
      <sz val="8.5"/>
      <color indexed="12"/>
      <name val="Arial Cyr"/>
      <charset val="204"/>
    </font>
    <font>
      <u/>
      <sz val="8.5"/>
      <color theme="10"/>
      <name val="Arial Cyr"/>
      <charset val="204"/>
    </font>
    <font>
      <u/>
      <sz val="8.5"/>
      <color indexed="12"/>
      <name val="Arial Cyr"/>
      <family val="2"/>
      <charset val="204"/>
    </font>
    <font>
      <sz val="10"/>
      <color indexed="8"/>
      <name val="Arial Cyr"/>
      <family val="2"/>
      <charset val="204"/>
    </font>
    <font>
      <sz val="8"/>
      <name val="Arial"/>
      <family val="2"/>
      <charset val="204"/>
    </font>
    <font>
      <sz val="10"/>
      <color theme="1"/>
      <name val="Arial Cyr"/>
      <family val="2"/>
      <charset val="204"/>
    </font>
    <font>
      <sz val="10"/>
      <name val="Arial Cyr"/>
    </font>
    <font>
      <sz val="10"/>
      <color theme="1"/>
      <name val="Century Gothic"/>
      <family val="2"/>
      <charset val="204"/>
    </font>
    <font>
      <sz val="10"/>
      <color indexed="8"/>
      <name val="Century Gothic"/>
      <family val="2"/>
      <charset val="204"/>
    </font>
    <font>
      <sz val="11"/>
      <color rgb="FF000000"/>
      <name val="Tahoma"/>
      <family val="2"/>
      <charset val="204"/>
    </font>
    <font>
      <b/>
      <sz val="18"/>
      <color theme="0"/>
      <name val="Tahoma"/>
      <family val="2"/>
      <charset val="204"/>
    </font>
    <font>
      <b/>
      <sz val="16"/>
      <color theme="0"/>
      <name val="Tahoma"/>
      <family val="2"/>
      <charset val="204"/>
    </font>
    <font>
      <b/>
      <sz val="18"/>
      <color rgb="FF000000"/>
      <name val="Tahoma"/>
      <family val="2"/>
      <charset val="204"/>
    </font>
    <font>
      <sz val="18"/>
      <color rgb="FF000000"/>
      <name val="Tahoma"/>
      <family val="2"/>
      <charset val="204"/>
    </font>
    <font>
      <sz val="10"/>
      <color theme="1"/>
      <name val="Tahoma"/>
      <family val="2"/>
      <charset val="204"/>
    </font>
    <font>
      <b/>
      <sz val="16"/>
      <color rgb="FF000000"/>
      <name val="Tahoma"/>
      <family val="2"/>
      <charset val="204"/>
    </font>
    <font>
      <sz val="11"/>
      <color theme="5" tint="-0.249977111117893"/>
      <name val="Tahoma"/>
      <family val="2"/>
      <charset val="204"/>
    </font>
    <font>
      <sz val="9"/>
      <color rgb="FF000000"/>
      <name val="Tahoma"/>
      <family val="2"/>
      <charset val="204"/>
    </font>
    <font>
      <b/>
      <sz val="12"/>
      <color rgb="FF000000"/>
      <name val="Tahoma"/>
      <family val="2"/>
      <charset val="204"/>
    </font>
    <font>
      <b/>
      <sz val="12"/>
      <name val="Tahoma"/>
      <family val="2"/>
      <charset val="204"/>
    </font>
    <font>
      <sz val="12"/>
      <color theme="0"/>
      <name val="Tahoma"/>
      <family val="2"/>
      <charset val="204"/>
    </font>
    <font>
      <sz val="11"/>
      <color theme="0"/>
      <name val="Tahoma"/>
      <family val="2"/>
      <charset val="204"/>
    </font>
    <font>
      <sz val="8"/>
      <color rgb="FF000000"/>
      <name val="Tahoma"/>
      <family val="2"/>
      <charset val="204"/>
    </font>
    <font>
      <b/>
      <sz val="11"/>
      <color rgb="FF000000"/>
      <name val="Tahoma"/>
      <family val="2"/>
      <charset val="204"/>
    </font>
    <font>
      <sz val="11"/>
      <name val="Tahoma"/>
      <family val="2"/>
      <charset val="204"/>
    </font>
    <font>
      <sz val="10"/>
      <color rgb="FF000000"/>
      <name val="Tahoma"/>
      <family val="2"/>
      <charset val="204"/>
    </font>
    <font>
      <b/>
      <sz val="10"/>
      <color rgb="FF000000"/>
      <name val="Tahoma"/>
      <family val="2"/>
      <charset val="204"/>
    </font>
    <font>
      <sz val="9"/>
      <name val="Tahoma"/>
      <family val="2"/>
      <charset val="204"/>
    </font>
    <font>
      <sz val="12"/>
      <color rgb="FF000000"/>
      <name val="Tahoma"/>
      <family val="2"/>
      <charset val="204"/>
    </font>
    <font>
      <sz val="12"/>
      <name val="Tahoma"/>
      <family val="2"/>
      <charset val="204"/>
    </font>
    <font>
      <sz val="10"/>
      <color theme="0"/>
      <name val="Tahoma"/>
      <family val="2"/>
      <charset val="204"/>
    </font>
    <font>
      <sz val="11"/>
      <color rgb="FFFF0000"/>
      <name val="Tahoma"/>
      <family val="2"/>
      <charset val="204"/>
    </font>
    <font>
      <b/>
      <sz val="11"/>
      <name val="Tahoma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BE5F1"/>
      </patternFill>
    </fill>
    <fill>
      <patternFill patternType="solid">
        <fgColor theme="0"/>
        <bgColor rgb="FFCCFF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DAEEF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rgb="FFDAEEF3"/>
      </patternFill>
    </fill>
    <fill>
      <patternFill patternType="solid">
        <fgColor theme="9" tint="0.79998168889431442"/>
        <bgColor rgb="FFFFFF00"/>
      </patternFill>
    </fill>
    <fill>
      <patternFill patternType="solid">
        <fgColor rgb="FFFFC8C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C99"/>
        <bgColor rgb="FFCCFFFF"/>
      </patternFill>
    </fill>
    <fill>
      <patternFill patternType="solid">
        <fgColor rgb="FFFFCC99"/>
        <bgColor indexed="64"/>
      </patternFill>
    </fill>
    <fill>
      <patternFill patternType="solid">
        <fgColor rgb="FFFFFF00"/>
        <bgColor rgb="FFCC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FFFFFF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rgb="FFCCFFFF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948">
    <xf numFmtId="0" fontId="0" fillId="0" borderId="0"/>
    <xf numFmtId="165" fontId="8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11" fillId="0" borderId="0"/>
    <xf numFmtId="165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5" fillId="0" borderId="0"/>
    <xf numFmtId="0" fontId="1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7" fontId="18" fillId="0" borderId="0">
      <alignment horizontal="center"/>
    </xf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1" borderId="0" applyNumberFormat="0" applyBorder="0" applyAlignment="0" applyProtection="0"/>
    <xf numFmtId="0" fontId="19" fillId="14" borderId="0" applyNumberFormat="0" applyBorder="0" applyAlignment="0" applyProtection="0"/>
    <xf numFmtId="0" fontId="19" fillId="17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168" fontId="18" fillId="0" borderId="0" applyFill="0" applyBorder="0" applyAlignment="0" applyProtection="0"/>
    <xf numFmtId="169" fontId="18" fillId="0" borderId="0" applyFill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5" borderId="0" applyNumberFormat="0" applyBorder="0" applyAlignment="0" applyProtection="0"/>
    <xf numFmtId="0" fontId="21" fillId="0" borderId="0" applyNumberFormat="0" applyFill="0" applyBorder="0" applyAlignment="0" applyProtection="0"/>
    <xf numFmtId="0" fontId="22" fillId="9" borderId="0" applyNumberFormat="0" applyBorder="0" applyAlignment="0" applyProtection="0"/>
    <xf numFmtId="0" fontId="23" fillId="0" borderId="0" applyFill="0" applyBorder="0" applyAlignment="0"/>
    <xf numFmtId="0" fontId="24" fillId="26" borderId="29" applyNumberFormat="0" applyAlignment="0" applyProtection="0"/>
    <xf numFmtId="0" fontId="25" fillId="27" borderId="30" applyNumberFormat="0" applyAlignment="0" applyProtection="0"/>
    <xf numFmtId="170" fontId="7" fillId="0" borderId="0" applyFont="0" applyFill="0" applyBorder="0" applyAlignment="0" applyProtection="0"/>
    <xf numFmtId="171" fontId="18" fillId="0" borderId="0" applyFill="0" applyBorder="0" applyAlignment="0" applyProtection="0"/>
    <xf numFmtId="0" fontId="26" fillId="0" borderId="0" applyNumberFormat="0" applyFill="0" applyBorder="0" applyAlignment="0" applyProtection="0"/>
    <xf numFmtId="0" fontId="27" fillId="10" borderId="0" applyNumberFormat="0" applyBorder="0" applyAlignment="0" applyProtection="0"/>
    <xf numFmtId="0" fontId="28" fillId="0" borderId="31" applyNumberFormat="0" applyAlignment="0" applyProtection="0"/>
    <xf numFmtId="0" fontId="28" fillId="0" borderId="32">
      <alignment horizontal="left" vertical="center"/>
    </xf>
    <xf numFmtId="0" fontId="29" fillId="0" borderId="33" applyNumberFormat="0" applyFill="0" applyAlignment="0" applyProtection="0"/>
    <xf numFmtId="0" fontId="30" fillId="0" borderId="34" applyNumberFormat="0" applyFill="0" applyAlignment="0" applyProtection="0"/>
    <xf numFmtId="0" fontId="31" fillId="0" borderId="35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33" fillId="13" borderId="29" applyNumberFormat="0" applyAlignment="0" applyProtection="0"/>
    <xf numFmtId="0" fontId="34" fillId="0" borderId="0" applyNumberFormat="0" applyFill="0" applyBorder="0" applyAlignment="0" applyProtection="0"/>
    <xf numFmtId="0" fontId="35" fillId="0" borderId="0">
      <alignment vertical="center"/>
    </xf>
    <xf numFmtId="0" fontId="36" fillId="0" borderId="36" applyNumberFormat="0" applyFill="0" applyAlignment="0" applyProtection="0"/>
    <xf numFmtId="0" fontId="37" fillId="28" borderId="0" applyNumberFormat="0" applyBorder="0" applyAlignment="0" applyProtection="0"/>
    <xf numFmtId="0" fontId="7" fillId="0" borderId="0"/>
    <xf numFmtId="0" fontId="19" fillId="0" borderId="0"/>
    <xf numFmtId="0" fontId="7" fillId="0" borderId="0"/>
    <xf numFmtId="0" fontId="38" fillId="0" borderId="0"/>
    <xf numFmtId="0" fontId="39" fillId="0" borderId="0"/>
    <xf numFmtId="0" fontId="7" fillId="0" borderId="0"/>
    <xf numFmtId="0" fontId="19" fillId="29" borderId="37" applyNumberFormat="0" applyFont="0" applyAlignment="0" applyProtection="0"/>
    <xf numFmtId="172" fontId="18" fillId="0" borderId="0" applyFill="0" applyBorder="0" applyAlignment="0" applyProtection="0"/>
    <xf numFmtId="173" fontId="18" fillId="0" borderId="0" applyFill="0" applyBorder="0" applyAlignment="0" applyProtection="0"/>
    <xf numFmtId="172" fontId="18" fillId="0" borderId="0" applyFill="0" applyBorder="0" applyAlignment="0" applyProtection="0"/>
    <xf numFmtId="173" fontId="18" fillId="0" borderId="0" applyFill="0" applyBorder="0" applyAlignment="0" applyProtection="0"/>
    <xf numFmtId="0" fontId="40" fillId="26" borderId="38" applyNumberFormat="0" applyAlignment="0" applyProtection="0"/>
    <xf numFmtId="0" fontId="41" fillId="0" borderId="0"/>
    <xf numFmtId="9" fontId="7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41" fillId="0" borderId="0"/>
    <xf numFmtId="0" fontId="14" fillId="0" borderId="0"/>
    <xf numFmtId="0" fontId="42" fillId="0" borderId="0" applyNumberFormat="0" applyFill="0" applyBorder="0" applyAlignment="0" applyProtection="0"/>
    <xf numFmtId="0" fontId="12" fillId="0" borderId="39" applyNumberFormat="0" applyFill="0" applyAlignment="0" applyProtection="0"/>
    <xf numFmtId="0" fontId="43" fillId="0" borderId="0"/>
    <xf numFmtId="0" fontId="43" fillId="0" borderId="0"/>
    <xf numFmtId="0" fontId="44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174" fontId="18" fillId="30" borderId="40"/>
    <xf numFmtId="0" fontId="33" fillId="13" borderId="29" applyNumberFormat="0" applyAlignment="0" applyProtection="0"/>
    <xf numFmtId="0" fontId="33" fillId="13" borderId="29" applyNumberFormat="0" applyAlignment="0" applyProtection="0"/>
    <xf numFmtId="0" fontId="33" fillId="13" borderId="29" applyNumberFormat="0" applyAlignment="0" applyProtection="0"/>
    <xf numFmtId="0" fontId="33" fillId="13" borderId="29" applyNumberFormat="0" applyAlignment="0" applyProtection="0"/>
    <xf numFmtId="0" fontId="33" fillId="13" borderId="29" applyNumberFormat="0" applyAlignment="0" applyProtection="0"/>
    <xf numFmtId="0" fontId="33" fillId="13" borderId="29" applyNumberFormat="0" applyAlignment="0" applyProtection="0"/>
    <xf numFmtId="0" fontId="33" fillId="13" borderId="29" applyNumberFormat="0" applyAlignment="0" applyProtection="0"/>
    <xf numFmtId="0" fontId="33" fillId="13" borderId="29" applyNumberFormat="0" applyAlignment="0" applyProtection="0"/>
    <xf numFmtId="0" fontId="40" fillId="26" borderId="38" applyNumberFormat="0" applyAlignment="0" applyProtection="0"/>
    <xf numFmtId="0" fontId="40" fillId="26" borderId="38" applyNumberFormat="0" applyAlignment="0" applyProtection="0"/>
    <xf numFmtId="0" fontId="40" fillId="26" borderId="38" applyNumberFormat="0" applyAlignment="0" applyProtection="0"/>
    <xf numFmtId="0" fontId="40" fillId="26" borderId="38" applyNumberFormat="0" applyAlignment="0" applyProtection="0"/>
    <xf numFmtId="0" fontId="40" fillId="26" borderId="38" applyNumberFormat="0" applyAlignment="0" applyProtection="0"/>
    <xf numFmtId="0" fontId="40" fillId="26" borderId="38" applyNumberFormat="0" applyAlignment="0" applyProtection="0"/>
    <xf numFmtId="0" fontId="40" fillId="26" borderId="38" applyNumberFormat="0" applyAlignment="0" applyProtection="0"/>
    <xf numFmtId="0" fontId="40" fillId="26" borderId="38" applyNumberFormat="0" applyAlignment="0" applyProtection="0"/>
    <xf numFmtId="0" fontId="24" fillId="26" borderId="29" applyNumberFormat="0" applyAlignment="0" applyProtection="0"/>
    <xf numFmtId="0" fontId="24" fillId="26" borderId="29" applyNumberFormat="0" applyAlignment="0" applyProtection="0"/>
    <xf numFmtId="0" fontId="24" fillId="26" borderId="29" applyNumberFormat="0" applyAlignment="0" applyProtection="0"/>
    <xf numFmtId="0" fontId="24" fillId="26" borderId="29" applyNumberFormat="0" applyAlignment="0" applyProtection="0"/>
    <xf numFmtId="0" fontId="24" fillId="26" borderId="29" applyNumberFormat="0" applyAlignment="0" applyProtection="0"/>
    <xf numFmtId="0" fontId="24" fillId="26" borderId="29" applyNumberFormat="0" applyAlignment="0" applyProtection="0"/>
    <xf numFmtId="0" fontId="24" fillId="26" borderId="29" applyNumberFormat="0" applyAlignment="0" applyProtection="0"/>
    <xf numFmtId="0" fontId="24" fillId="26" borderId="29" applyNumberFormat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0" fontId="29" fillId="0" borderId="33" applyNumberFormat="0" applyFill="0" applyAlignment="0" applyProtection="0"/>
    <xf numFmtId="0" fontId="29" fillId="0" borderId="33" applyNumberFormat="0" applyFill="0" applyAlignment="0" applyProtection="0"/>
    <xf numFmtId="0" fontId="29" fillId="0" borderId="33" applyNumberFormat="0" applyFill="0" applyAlignment="0" applyProtection="0"/>
    <xf numFmtId="0" fontId="29" fillId="0" borderId="33" applyNumberFormat="0" applyFill="0" applyAlignment="0" applyProtection="0"/>
    <xf numFmtId="0" fontId="29" fillId="0" borderId="33" applyNumberFormat="0" applyFill="0" applyAlignment="0" applyProtection="0"/>
    <xf numFmtId="0" fontId="29" fillId="0" borderId="33" applyNumberFormat="0" applyFill="0" applyAlignment="0" applyProtection="0"/>
    <xf numFmtId="0" fontId="29" fillId="0" borderId="33" applyNumberFormat="0" applyFill="0" applyAlignment="0" applyProtection="0"/>
    <xf numFmtId="0" fontId="29" fillId="0" borderId="33" applyNumberFormat="0" applyFill="0" applyAlignment="0" applyProtection="0"/>
    <xf numFmtId="0" fontId="30" fillId="0" borderId="34" applyNumberFormat="0" applyFill="0" applyAlignment="0" applyProtection="0"/>
    <xf numFmtId="0" fontId="30" fillId="0" borderId="34" applyNumberFormat="0" applyFill="0" applyAlignment="0" applyProtection="0"/>
    <xf numFmtId="0" fontId="30" fillId="0" borderId="34" applyNumberFormat="0" applyFill="0" applyAlignment="0" applyProtection="0"/>
    <xf numFmtId="0" fontId="30" fillId="0" borderId="34" applyNumberFormat="0" applyFill="0" applyAlignment="0" applyProtection="0"/>
    <xf numFmtId="0" fontId="30" fillId="0" borderId="34" applyNumberFormat="0" applyFill="0" applyAlignment="0" applyProtection="0"/>
    <xf numFmtId="0" fontId="30" fillId="0" borderId="34" applyNumberFormat="0" applyFill="0" applyAlignment="0" applyProtection="0"/>
    <xf numFmtId="0" fontId="30" fillId="0" borderId="34" applyNumberFormat="0" applyFill="0" applyAlignment="0" applyProtection="0"/>
    <xf numFmtId="0" fontId="30" fillId="0" borderId="34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31" fillId="0" borderId="35" applyNumberFormat="0" applyFill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2" fillId="0" borderId="39" applyNumberFormat="0" applyFill="0" applyAlignment="0" applyProtection="0"/>
    <xf numFmtId="0" fontId="12" fillId="0" borderId="39" applyNumberFormat="0" applyFill="0" applyAlignment="0" applyProtection="0"/>
    <xf numFmtId="0" fontId="12" fillId="0" borderId="39" applyNumberFormat="0" applyFill="0" applyAlignment="0" applyProtection="0"/>
    <xf numFmtId="0" fontId="12" fillId="0" borderId="39" applyNumberFormat="0" applyFill="0" applyAlignment="0" applyProtection="0"/>
    <xf numFmtId="0" fontId="12" fillId="0" borderId="39" applyNumberFormat="0" applyFill="0" applyAlignment="0" applyProtection="0"/>
    <xf numFmtId="0" fontId="12" fillId="0" borderId="39" applyNumberFormat="0" applyFill="0" applyAlignment="0" applyProtection="0"/>
    <xf numFmtId="0" fontId="12" fillId="0" borderId="39" applyNumberFormat="0" applyFill="0" applyAlignment="0" applyProtection="0"/>
    <xf numFmtId="0" fontId="12" fillId="0" borderId="39" applyNumberFormat="0" applyFill="0" applyAlignment="0" applyProtection="0"/>
    <xf numFmtId="0" fontId="25" fillId="27" borderId="30" applyNumberFormat="0" applyAlignment="0" applyProtection="0"/>
    <xf numFmtId="0" fontId="25" fillId="27" borderId="30" applyNumberFormat="0" applyAlignment="0" applyProtection="0"/>
    <xf numFmtId="0" fontId="25" fillId="27" borderId="30" applyNumberFormat="0" applyAlignment="0" applyProtection="0"/>
    <xf numFmtId="0" fontId="25" fillId="27" borderId="30" applyNumberFormat="0" applyAlignment="0" applyProtection="0"/>
    <xf numFmtId="0" fontId="25" fillId="27" borderId="30" applyNumberFormat="0" applyAlignment="0" applyProtection="0"/>
    <xf numFmtId="0" fontId="25" fillId="27" borderId="30" applyNumberFormat="0" applyAlignment="0" applyProtection="0"/>
    <xf numFmtId="0" fontId="25" fillId="27" borderId="30" applyNumberFormat="0" applyAlignment="0" applyProtection="0"/>
    <xf numFmtId="0" fontId="25" fillId="27" borderId="30" applyNumberFormat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49" fillId="0" borderId="0">
      <alignment horizontal="left"/>
    </xf>
    <xf numFmtId="0" fontId="49" fillId="0" borderId="0">
      <alignment horizontal="left"/>
    </xf>
    <xf numFmtId="0" fontId="49" fillId="0" borderId="0">
      <alignment horizontal="left"/>
    </xf>
    <xf numFmtId="0" fontId="49" fillId="0" borderId="0">
      <alignment horizontal="left"/>
    </xf>
    <xf numFmtId="0" fontId="49" fillId="0" borderId="0">
      <alignment horizontal="left"/>
    </xf>
    <xf numFmtId="0" fontId="49" fillId="0" borderId="0">
      <alignment horizontal="left"/>
    </xf>
    <xf numFmtId="0" fontId="49" fillId="0" borderId="0">
      <alignment horizontal="left"/>
    </xf>
    <xf numFmtId="0" fontId="49" fillId="0" borderId="0">
      <alignment horizontal="left"/>
    </xf>
    <xf numFmtId="0" fontId="49" fillId="0" borderId="0">
      <alignment horizontal="left"/>
    </xf>
    <xf numFmtId="0" fontId="49" fillId="0" borderId="0">
      <alignment horizontal="left"/>
    </xf>
    <xf numFmtId="0" fontId="19" fillId="0" borderId="0"/>
    <xf numFmtId="0" fontId="5" fillId="0" borderId="0"/>
    <xf numFmtId="0" fontId="5" fillId="0" borderId="0"/>
    <xf numFmtId="0" fontId="50" fillId="0" borderId="0"/>
    <xf numFmtId="0" fontId="49" fillId="0" borderId="0">
      <alignment horizontal="left"/>
    </xf>
    <xf numFmtId="0" fontId="13" fillId="0" borderId="0"/>
    <xf numFmtId="0" fontId="13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3" fillId="0" borderId="0"/>
    <xf numFmtId="0" fontId="13" fillId="0" borderId="0"/>
    <xf numFmtId="0" fontId="3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8" fillId="0" borderId="0"/>
    <xf numFmtId="0" fontId="38" fillId="0" borderId="0"/>
    <xf numFmtId="0" fontId="38" fillId="0" borderId="0"/>
    <xf numFmtId="0" fontId="13" fillId="0" borderId="0"/>
    <xf numFmtId="0" fontId="3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8" fillId="0" borderId="0"/>
    <xf numFmtId="0" fontId="38" fillId="0" borderId="0"/>
    <xf numFmtId="0" fontId="38" fillId="0" borderId="0"/>
    <xf numFmtId="0" fontId="13" fillId="0" borderId="0"/>
    <xf numFmtId="0" fontId="3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8" fillId="0" borderId="0"/>
    <xf numFmtId="0" fontId="38" fillId="0" borderId="0"/>
    <xf numFmtId="0" fontId="38" fillId="0" borderId="0"/>
    <xf numFmtId="0" fontId="13" fillId="0" borderId="0"/>
    <xf numFmtId="0" fontId="3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8" fillId="0" borderId="0"/>
    <xf numFmtId="0" fontId="38" fillId="0" borderId="0"/>
    <xf numFmtId="0" fontId="38" fillId="0" borderId="0"/>
    <xf numFmtId="0" fontId="13" fillId="0" borderId="0"/>
    <xf numFmtId="0" fontId="7" fillId="0" borderId="0"/>
    <xf numFmtId="0" fontId="5" fillId="0" borderId="0"/>
    <xf numFmtId="0" fontId="7" fillId="0" borderId="0"/>
    <xf numFmtId="0" fontId="49" fillId="0" borderId="0">
      <alignment horizontal="left"/>
    </xf>
    <xf numFmtId="0" fontId="49" fillId="0" borderId="0">
      <alignment horizontal="left"/>
    </xf>
    <xf numFmtId="0" fontId="49" fillId="0" borderId="0">
      <alignment horizontal="left"/>
    </xf>
    <xf numFmtId="0" fontId="49" fillId="0" borderId="0">
      <alignment horizontal="left"/>
    </xf>
    <xf numFmtId="0" fontId="49" fillId="0" borderId="0">
      <alignment horizontal="left"/>
    </xf>
    <xf numFmtId="0" fontId="49" fillId="0" borderId="0">
      <alignment horizontal="left"/>
    </xf>
    <xf numFmtId="0" fontId="49" fillId="0" borderId="0">
      <alignment horizontal="left"/>
    </xf>
    <xf numFmtId="0" fontId="49" fillId="0" borderId="0">
      <alignment horizontal="left"/>
    </xf>
    <xf numFmtId="0" fontId="49" fillId="0" borderId="0">
      <alignment horizontal="left"/>
    </xf>
    <xf numFmtId="0" fontId="49" fillId="0" borderId="0">
      <alignment horizontal="left"/>
    </xf>
    <xf numFmtId="0" fontId="19" fillId="0" borderId="0"/>
    <xf numFmtId="0" fontId="19" fillId="0" borderId="0"/>
    <xf numFmtId="0" fontId="13" fillId="0" borderId="0"/>
    <xf numFmtId="0" fontId="13" fillId="0" borderId="0"/>
    <xf numFmtId="0" fontId="13" fillId="0" borderId="0"/>
    <xf numFmtId="0" fontId="19" fillId="0" borderId="0"/>
    <xf numFmtId="0" fontId="38" fillId="0" borderId="0"/>
    <xf numFmtId="0" fontId="13" fillId="0" borderId="0"/>
    <xf numFmtId="0" fontId="19" fillId="0" borderId="0"/>
    <xf numFmtId="0" fontId="19" fillId="0" borderId="0"/>
    <xf numFmtId="0" fontId="49" fillId="0" borderId="0">
      <alignment horizontal="left"/>
    </xf>
    <xf numFmtId="0" fontId="49" fillId="0" borderId="0">
      <alignment horizontal="left"/>
    </xf>
    <xf numFmtId="0" fontId="38" fillId="0" borderId="0"/>
    <xf numFmtId="0" fontId="5" fillId="0" borderId="0"/>
    <xf numFmtId="0" fontId="48" fillId="0" borderId="0"/>
    <xf numFmtId="0" fontId="38" fillId="0" borderId="0"/>
    <xf numFmtId="0" fontId="38" fillId="0" borderId="0"/>
    <xf numFmtId="0" fontId="19" fillId="0" borderId="0"/>
    <xf numFmtId="0" fontId="5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8" fillId="0" borderId="0"/>
    <xf numFmtId="0" fontId="19" fillId="0" borderId="0"/>
    <xf numFmtId="0" fontId="38" fillId="0" borderId="0"/>
    <xf numFmtId="0" fontId="38" fillId="0" borderId="0"/>
    <xf numFmtId="0" fontId="19" fillId="0" borderId="0"/>
    <xf numFmtId="0" fontId="19" fillId="0" borderId="0"/>
    <xf numFmtId="0" fontId="52" fillId="0" borderId="0"/>
    <xf numFmtId="0" fontId="52" fillId="0" borderId="0"/>
    <xf numFmtId="0" fontId="1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9" fillId="0" borderId="0"/>
    <xf numFmtId="0" fontId="49" fillId="0" borderId="0">
      <alignment horizontal="left"/>
    </xf>
    <xf numFmtId="0" fontId="49" fillId="0" borderId="0">
      <alignment horizontal="left"/>
    </xf>
    <xf numFmtId="0" fontId="49" fillId="0" borderId="0">
      <alignment horizontal="left"/>
    </xf>
    <xf numFmtId="0" fontId="49" fillId="0" borderId="0">
      <alignment horizontal="left"/>
    </xf>
    <xf numFmtId="0" fontId="38" fillId="0" borderId="0"/>
    <xf numFmtId="0" fontId="49" fillId="0" borderId="0">
      <alignment horizontal="left"/>
    </xf>
    <xf numFmtId="0" fontId="49" fillId="0" borderId="0">
      <alignment horizontal="left"/>
    </xf>
    <xf numFmtId="0" fontId="49" fillId="0" borderId="0">
      <alignment horizontal="left"/>
    </xf>
    <xf numFmtId="0" fontId="49" fillId="0" borderId="0">
      <alignment horizontal="left"/>
    </xf>
    <xf numFmtId="0" fontId="38" fillId="0" borderId="0"/>
    <xf numFmtId="0" fontId="38" fillId="0" borderId="0"/>
    <xf numFmtId="0" fontId="38" fillId="0" borderId="0"/>
    <xf numFmtId="0" fontId="13" fillId="0" borderId="0"/>
    <xf numFmtId="0" fontId="3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8" fillId="0" borderId="0"/>
    <xf numFmtId="0" fontId="38" fillId="0" borderId="0"/>
    <xf numFmtId="0" fontId="38" fillId="0" borderId="0"/>
    <xf numFmtId="0" fontId="19" fillId="0" borderId="0"/>
    <xf numFmtId="0" fontId="13" fillId="0" borderId="0"/>
    <xf numFmtId="0" fontId="3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8" fillId="0" borderId="0"/>
    <xf numFmtId="0" fontId="38" fillId="0" borderId="0"/>
    <xf numFmtId="0" fontId="38" fillId="0" borderId="0"/>
    <xf numFmtId="0" fontId="49" fillId="0" borderId="0">
      <alignment horizontal="left"/>
    </xf>
    <xf numFmtId="0" fontId="49" fillId="0" borderId="0">
      <alignment horizontal="left"/>
    </xf>
    <xf numFmtId="0" fontId="38" fillId="0" borderId="0"/>
    <xf numFmtId="0" fontId="38" fillId="0" borderId="0"/>
    <xf numFmtId="0" fontId="38" fillId="0" borderId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3" fillId="29" borderId="37" applyNumberFormat="0" applyFont="0" applyAlignment="0" applyProtection="0"/>
    <xf numFmtId="0" fontId="13" fillId="29" borderId="37" applyNumberFormat="0" applyFont="0" applyAlignment="0" applyProtection="0"/>
    <xf numFmtId="0" fontId="19" fillId="29" borderId="37" applyNumberFormat="0" applyFont="0" applyAlignment="0" applyProtection="0"/>
    <xf numFmtId="0" fontId="19" fillId="29" borderId="37" applyNumberFormat="0" applyFont="0" applyAlignment="0" applyProtection="0"/>
    <xf numFmtId="0" fontId="19" fillId="29" borderId="37" applyNumberFormat="0" applyFont="0" applyAlignment="0" applyProtection="0"/>
    <xf numFmtId="0" fontId="19" fillId="29" borderId="37" applyNumberFormat="0" applyFont="0" applyAlignment="0" applyProtection="0"/>
    <xf numFmtId="0" fontId="13" fillId="29" borderId="37" applyNumberFormat="0" applyFont="0" applyAlignment="0" applyProtection="0"/>
    <xf numFmtId="0" fontId="19" fillId="29" borderId="37" applyNumberFormat="0" applyFont="0" applyAlignment="0" applyProtection="0"/>
    <xf numFmtId="0" fontId="19" fillId="29" borderId="37" applyNumberFormat="0" applyFont="0" applyAlignment="0" applyProtection="0"/>
    <xf numFmtId="0" fontId="19" fillId="29" borderId="37" applyNumberFormat="0" applyFont="0" applyAlignment="0" applyProtection="0"/>
    <xf numFmtId="0" fontId="19" fillId="29" borderId="37" applyNumberFormat="0" applyFont="0" applyAlignment="0" applyProtection="0"/>
    <xf numFmtId="0" fontId="19" fillId="29" borderId="37" applyNumberFormat="0" applyFont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3" fillId="0" borderId="0" applyFont="0" applyFill="0" applyBorder="0" applyAlignment="0" applyProtection="0"/>
    <xf numFmtId="0" fontId="36" fillId="0" borderId="36" applyNumberFormat="0" applyFill="0" applyAlignment="0" applyProtection="0"/>
    <xf numFmtId="0" fontId="36" fillId="0" borderId="36" applyNumberFormat="0" applyFill="0" applyAlignment="0" applyProtection="0"/>
    <xf numFmtId="0" fontId="36" fillId="0" borderId="36" applyNumberFormat="0" applyFill="0" applyAlignment="0" applyProtection="0"/>
    <xf numFmtId="0" fontId="36" fillId="0" borderId="36" applyNumberFormat="0" applyFill="0" applyAlignment="0" applyProtection="0"/>
    <xf numFmtId="0" fontId="36" fillId="0" borderId="36" applyNumberFormat="0" applyFill="0" applyAlignment="0" applyProtection="0"/>
    <xf numFmtId="0" fontId="36" fillId="0" borderId="36" applyNumberFormat="0" applyFill="0" applyAlignment="0" applyProtection="0"/>
    <xf numFmtId="0" fontId="36" fillId="0" borderId="36" applyNumberFormat="0" applyFill="0" applyAlignment="0" applyProtection="0"/>
    <xf numFmtId="0" fontId="36" fillId="0" borderId="36" applyNumberFormat="0" applyFill="0" applyAlignment="0" applyProtection="0"/>
    <xf numFmtId="0" fontId="17" fillId="0" borderId="0"/>
    <xf numFmtId="0" fontId="14" fillId="0" borderId="0"/>
    <xf numFmtId="0" fontId="14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175" fontId="18" fillId="0" borderId="0" applyFill="0" applyBorder="0" applyAlignment="0" applyProtection="0"/>
    <xf numFmtId="3" fontId="18" fillId="0" borderId="0" applyBorder="0">
      <alignment horizontal="right"/>
      <protection locked="0"/>
    </xf>
    <xf numFmtId="176" fontId="18" fillId="0" borderId="0" applyFill="0" applyBorder="0" applyAlignment="0" applyProtection="0"/>
    <xf numFmtId="165" fontId="1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7" fontId="7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3" fillId="0" borderId="0"/>
    <xf numFmtId="0" fontId="8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80" fillId="0" borderId="0" applyNumberFormat="0" applyFill="0" applyBorder="0" applyAlignment="0" applyProtection="0"/>
    <xf numFmtId="0" fontId="1" fillId="0" borderId="0"/>
  </cellStyleXfs>
  <cellXfs count="343">
    <xf numFmtId="0" fontId="0" fillId="0" borderId="0" xfId="0" applyFont="1" applyAlignment="1"/>
    <xf numFmtId="0" fontId="6" fillId="0" borderId="0" xfId="2"/>
    <xf numFmtId="0" fontId="9" fillId="0" borderId="0" xfId="2" applyFont="1" applyFill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 wrapText="1"/>
    </xf>
    <xf numFmtId="0" fontId="9" fillId="0" borderId="0" xfId="2" applyFont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3" fontId="6" fillId="0" borderId="1" xfId="2" applyNumberFormat="1" applyFill="1" applyBorder="1" applyAlignment="1">
      <alignment horizontal="center" vertical="center"/>
    </xf>
    <xf numFmtId="0" fontId="6" fillId="0" borderId="0" xfId="2" applyFill="1" applyBorder="1" applyAlignment="1">
      <alignment horizontal="left" wrapText="1"/>
    </xf>
    <xf numFmtId="3" fontId="6" fillId="0" borderId="0" xfId="2" applyNumberFormat="1" applyFill="1" applyBorder="1" applyAlignment="1">
      <alignment horizontal="center" vertical="center"/>
    </xf>
    <xf numFmtId="0" fontId="6" fillId="0" borderId="0" xfId="2" applyFill="1" applyBorder="1"/>
    <xf numFmtId="3" fontId="6" fillId="0" borderId="0" xfId="2" applyNumberFormat="1" applyFill="1" applyBorder="1"/>
    <xf numFmtId="3" fontId="9" fillId="0" borderId="0" xfId="2" applyNumberFormat="1" applyFont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0" xfId="2" applyFont="1"/>
    <xf numFmtId="0" fontId="6" fillId="0" borderId="0" xfId="2" applyFont="1" applyAlignment="1">
      <alignment horizontal="center" vertical="center"/>
    </xf>
    <xf numFmtId="3" fontId="6" fillId="0" borderId="1" xfId="2" applyNumberFormat="1" applyFont="1" applyBorder="1" applyAlignment="1">
      <alignment horizontal="center" vertical="center"/>
    </xf>
    <xf numFmtId="0" fontId="10" fillId="0" borderId="0" xfId="2" applyFont="1"/>
    <xf numFmtId="0" fontId="6" fillId="0" borderId="0" xfId="2" applyFill="1"/>
    <xf numFmtId="0" fontId="6" fillId="0" borderId="1" xfId="2" applyFill="1" applyBorder="1" applyAlignment="1">
      <alignment horizontal="center" vertical="center"/>
    </xf>
    <xf numFmtId="0" fontId="6" fillId="0" borderId="1" xfId="2" applyFont="1" applyBorder="1"/>
    <xf numFmtId="0" fontId="6" fillId="0" borderId="1" xfId="2" applyBorder="1"/>
    <xf numFmtId="0" fontId="54" fillId="3" borderId="0" xfId="0" applyFont="1" applyFill="1" applyAlignment="1"/>
    <xf numFmtId="0" fontId="54" fillId="2" borderId="0" xfId="0" applyFont="1" applyFill="1" applyBorder="1"/>
    <xf numFmtId="0" fontId="54" fillId="3" borderId="0" xfId="0" applyFont="1" applyFill="1"/>
    <xf numFmtId="0" fontId="54" fillId="3" borderId="3" xfId="0" applyFont="1" applyFill="1" applyBorder="1" applyAlignment="1"/>
    <xf numFmtId="0" fontId="54" fillId="2" borderId="4" xfId="0" applyFont="1" applyFill="1" applyBorder="1"/>
    <xf numFmtId="0" fontId="54" fillId="3" borderId="4" xfId="0" applyFont="1" applyFill="1" applyBorder="1"/>
    <xf numFmtId="0" fontId="54" fillId="3" borderId="5" xfId="0" applyFont="1" applyFill="1" applyBorder="1"/>
    <xf numFmtId="0" fontId="54" fillId="3" borderId="14" xfId="0" applyFont="1" applyFill="1" applyBorder="1" applyAlignment="1"/>
    <xf numFmtId="0" fontId="54" fillId="3" borderId="0" xfId="0" applyFont="1" applyFill="1" applyBorder="1"/>
    <xf numFmtId="0" fontId="54" fillId="3" borderId="16" xfId="0" applyFont="1" applyFill="1" applyBorder="1"/>
    <xf numFmtId="0" fontId="54" fillId="3" borderId="0" xfId="0" applyFont="1" applyFill="1" applyBorder="1" applyAlignment="1"/>
    <xf numFmtId="0" fontId="57" fillId="3" borderId="0" xfId="0" applyFont="1" applyFill="1" applyBorder="1" applyAlignment="1">
      <alignment horizontal="center"/>
    </xf>
    <xf numFmtId="0" fontId="58" fillId="3" borderId="0" xfId="0" applyFont="1" applyFill="1" applyBorder="1" applyAlignment="1">
      <alignment horizontal="center"/>
    </xf>
    <xf numFmtId="0" fontId="59" fillId="3" borderId="0" xfId="0" applyFont="1" applyFill="1" applyBorder="1" applyAlignment="1"/>
    <xf numFmtId="0" fontId="54" fillId="3" borderId="16" xfId="0" applyFont="1" applyFill="1" applyBorder="1" applyAlignment="1"/>
    <xf numFmtId="0" fontId="60" fillId="3" borderId="0" xfId="0" applyFont="1" applyFill="1" applyBorder="1" applyAlignment="1">
      <alignment horizontal="center"/>
    </xf>
    <xf numFmtId="0" fontId="61" fillId="3" borderId="0" xfId="0" applyFont="1" applyFill="1" applyBorder="1" applyAlignment="1"/>
    <xf numFmtId="0" fontId="62" fillId="3" borderId="0" xfId="0" applyFont="1" applyFill="1" applyBorder="1" applyAlignment="1">
      <alignment vertical="center" wrapText="1"/>
    </xf>
    <xf numFmtId="0" fontId="63" fillId="4" borderId="0" xfId="0" applyFont="1" applyFill="1" applyBorder="1" applyAlignment="1">
      <alignment horizontal="center" vertical="center"/>
    </xf>
    <xf numFmtId="0" fontId="54" fillId="4" borderId="0" xfId="0" applyFont="1" applyFill="1" applyBorder="1" applyAlignment="1">
      <alignment horizontal="center" vertical="center"/>
    </xf>
    <xf numFmtId="0" fontId="54" fillId="3" borderId="6" xfId="0" applyFont="1" applyFill="1" applyBorder="1" applyAlignment="1"/>
    <xf numFmtId="0" fontId="54" fillId="3" borderId="7" xfId="0" applyFont="1" applyFill="1" applyBorder="1" applyAlignment="1"/>
    <xf numFmtId="0" fontId="54" fillId="3" borderId="15" xfId="0" applyFont="1" applyFill="1" applyBorder="1" applyAlignment="1"/>
    <xf numFmtId="0" fontId="67" fillId="3" borderId="16" xfId="0" applyFont="1" applyFill="1" applyBorder="1" applyAlignment="1">
      <alignment vertical="center" wrapText="1"/>
    </xf>
    <xf numFmtId="0" fontId="54" fillId="3" borderId="4" xfId="0" applyFont="1" applyFill="1" applyBorder="1" applyAlignment="1"/>
    <xf numFmtId="0" fontId="54" fillId="3" borderId="5" xfId="0" applyFont="1" applyFill="1" applyBorder="1" applyAlignment="1"/>
    <xf numFmtId="0" fontId="62" fillId="3" borderId="16" xfId="0" applyFont="1" applyFill="1" applyBorder="1" applyAlignment="1">
      <alignment horizontal="center" vertical="center" wrapText="1"/>
    </xf>
    <xf numFmtId="0" fontId="60" fillId="3" borderId="16" xfId="0" applyFont="1" applyFill="1" applyBorder="1"/>
    <xf numFmtId="0" fontId="60" fillId="4" borderId="16" xfId="0" applyFont="1" applyFill="1" applyBorder="1" applyAlignment="1">
      <alignment horizontal="center"/>
    </xf>
    <xf numFmtId="166" fontId="66" fillId="5" borderId="16" xfId="1" applyNumberFormat="1" applyFont="1" applyFill="1" applyBorder="1" applyAlignment="1">
      <alignment horizontal="center"/>
    </xf>
    <xf numFmtId="166" fontId="54" fillId="5" borderId="16" xfId="1" applyNumberFormat="1" applyFont="1" applyFill="1" applyBorder="1" applyAlignment="1">
      <alignment horizontal="center"/>
    </xf>
    <xf numFmtId="165" fontId="54" fillId="5" borderId="16" xfId="1" applyFont="1" applyFill="1" applyBorder="1" applyAlignment="1">
      <alignment vertical="center"/>
    </xf>
    <xf numFmtId="166" fontId="68" fillId="5" borderId="16" xfId="1" applyNumberFormat="1" applyFont="1" applyFill="1" applyBorder="1" applyAlignment="1">
      <alignment horizontal="center"/>
    </xf>
    <xf numFmtId="0" fontId="68" fillId="5" borderId="0" xfId="0" applyFont="1" applyFill="1" applyBorder="1" applyAlignment="1">
      <alignment horizontal="right"/>
    </xf>
    <xf numFmtId="0" fontId="69" fillId="3" borderId="0" xfId="0" applyFont="1" applyFill="1" applyBorder="1"/>
    <xf numFmtId="166" fontId="68" fillId="5" borderId="0" xfId="1" applyNumberFormat="1" applyFont="1" applyFill="1" applyBorder="1" applyAlignment="1">
      <alignment horizontal="center"/>
    </xf>
    <xf numFmtId="0" fontId="68" fillId="3" borderId="0" xfId="0" applyFont="1" applyFill="1" applyAlignment="1"/>
    <xf numFmtId="0" fontId="70" fillId="3" borderId="0" xfId="0" applyFont="1" applyFill="1" applyAlignment="1"/>
    <xf numFmtId="0" fontId="70" fillId="3" borderId="3" xfId="0" applyFont="1" applyFill="1" applyBorder="1" applyAlignment="1"/>
    <xf numFmtId="0" fontId="70" fillId="3" borderId="4" xfId="0" applyFont="1" applyFill="1" applyBorder="1" applyAlignment="1"/>
    <xf numFmtId="0" fontId="70" fillId="3" borderId="5" xfId="0" applyFont="1" applyFill="1" applyBorder="1" applyAlignment="1"/>
    <xf numFmtId="0" fontId="70" fillId="3" borderId="14" xfId="0" applyFont="1" applyFill="1" applyBorder="1" applyAlignment="1"/>
    <xf numFmtId="0" fontId="70" fillId="3" borderId="16" xfId="0" applyFont="1" applyFill="1" applyBorder="1" applyAlignment="1"/>
    <xf numFmtId="0" fontId="70" fillId="3" borderId="0" xfId="0" applyFont="1" applyFill="1" applyBorder="1" applyAlignment="1"/>
    <xf numFmtId="0" fontId="70" fillId="3" borderId="6" xfId="0" applyFont="1" applyFill="1" applyBorder="1" applyAlignment="1"/>
    <xf numFmtId="0" fontId="70" fillId="3" borderId="7" xfId="0" applyFont="1" applyFill="1" applyBorder="1" applyAlignment="1"/>
    <xf numFmtId="0" fontId="70" fillId="3" borderId="15" xfId="0" applyFont="1" applyFill="1" applyBorder="1" applyAlignment="1"/>
    <xf numFmtId="0" fontId="69" fillId="5" borderId="0" xfId="0" applyFont="1" applyFill="1" applyBorder="1" applyAlignment="1">
      <alignment horizontal="center" vertical="center"/>
    </xf>
    <xf numFmtId="0" fontId="72" fillId="3" borderId="16" xfId="0" applyFont="1" applyFill="1" applyBorder="1" applyAlignment="1">
      <alignment horizontal="left" vertical="center" wrapText="1"/>
    </xf>
    <xf numFmtId="0" fontId="54" fillId="3" borderId="0" xfId="0" applyFont="1" applyFill="1" applyAlignment="1"/>
    <xf numFmtId="0" fontId="54" fillId="3" borderId="0" xfId="0" applyFont="1" applyFill="1" applyAlignment="1"/>
    <xf numFmtId="0" fontId="9" fillId="0" borderId="1" xfId="2" applyFont="1" applyFill="1" applyBorder="1" applyAlignment="1">
      <alignment horizontal="center" vertical="center" wrapText="1"/>
    </xf>
    <xf numFmtId="0" fontId="4" fillId="0" borderId="0" xfId="2" applyFont="1"/>
    <xf numFmtId="0" fontId="54" fillId="3" borderId="0" xfId="0" applyFont="1" applyFill="1" applyAlignment="1"/>
    <xf numFmtId="0" fontId="54" fillId="31" borderId="0" xfId="0" applyFont="1" applyFill="1" applyBorder="1" applyAlignment="1"/>
    <xf numFmtId="3" fontId="64" fillId="31" borderId="13" xfId="0" applyNumberFormat="1" applyFont="1" applyFill="1" applyBorder="1" applyAlignment="1" applyProtection="1">
      <alignment horizontal="center" vertical="center"/>
      <protection locked="0"/>
    </xf>
    <xf numFmtId="166" fontId="71" fillId="32" borderId="1" xfId="1" applyNumberFormat="1" applyFont="1" applyFill="1" applyBorder="1" applyAlignment="1" applyProtection="1">
      <alignment horizontal="center" vertical="center"/>
      <protection hidden="1"/>
    </xf>
    <xf numFmtId="0" fontId="54" fillId="3" borderId="0" xfId="0" applyFont="1" applyFill="1" applyAlignment="1"/>
    <xf numFmtId="0" fontId="63" fillId="34" borderId="1" xfId="0" applyFont="1" applyFill="1" applyBorder="1" applyAlignment="1">
      <alignment horizontal="center"/>
    </xf>
    <xf numFmtId="0" fontId="64" fillId="7" borderId="21" xfId="0" applyFont="1" applyFill="1" applyBorder="1" applyAlignment="1">
      <alignment horizontal="left" vertical="center" wrapText="1"/>
    </xf>
    <xf numFmtId="0" fontId="74" fillId="7" borderId="21" xfId="0" applyFont="1" applyFill="1" applyBorder="1" applyAlignment="1">
      <alignment horizontal="left" vertical="center" wrapText="1"/>
    </xf>
    <xf numFmtId="0" fontId="73" fillId="7" borderId="21" xfId="0" applyFont="1" applyFill="1" applyBorder="1" applyAlignment="1">
      <alignment horizontal="left" vertical="center" wrapText="1"/>
    </xf>
    <xf numFmtId="0" fontId="63" fillId="7" borderId="8" xfId="0" applyFont="1" applyFill="1" applyBorder="1" applyAlignment="1">
      <alignment horizontal="left"/>
    </xf>
    <xf numFmtId="0" fontId="73" fillId="6" borderId="21" xfId="0" applyFont="1" applyFill="1" applyBorder="1" applyAlignment="1">
      <alignment horizontal="left" vertical="center" wrapText="1"/>
    </xf>
    <xf numFmtId="166" fontId="54" fillId="32" borderId="1" xfId="1" applyNumberFormat="1" applyFont="1" applyFill="1" applyBorder="1" applyAlignment="1" applyProtection="1">
      <alignment horizontal="center" vertical="center"/>
      <protection hidden="1"/>
    </xf>
    <xf numFmtId="166" fontId="54" fillId="33" borderId="1" xfId="1" applyNumberFormat="1" applyFont="1" applyFill="1" applyBorder="1" applyAlignment="1" applyProtection="1">
      <alignment horizontal="center" vertical="center"/>
      <protection hidden="1"/>
    </xf>
    <xf numFmtId="166" fontId="69" fillId="32" borderId="1" xfId="0" applyNumberFormat="1" applyFont="1" applyFill="1" applyBorder="1" applyAlignment="1" applyProtection="1">
      <alignment horizontal="center" vertical="center"/>
      <protection hidden="1"/>
    </xf>
    <xf numFmtId="166" fontId="68" fillId="32" borderId="1" xfId="1" applyNumberFormat="1" applyFont="1" applyFill="1" applyBorder="1" applyAlignment="1" applyProtection="1">
      <alignment horizontal="center" vertical="center"/>
      <protection hidden="1"/>
    </xf>
    <xf numFmtId="1" fontId="68" fillId="7" borderId="9" xfId="0" applyNumberFormat="1" applyFont="1" applyFill="1" applyBorder="1" applyAlignment="1">
      <alignment horizontal="center"/>
    </xf>
    <xf numFmtId="0" fontId="63" fillId="34" borderId="21" xfId="0" applyFont="1" applyFill="1" applyBorder="1" applyAlignment="1">
      <alignment horizontal="center" wrapText="1"/>
    </xf>
    <xf numFmtId="1" fontId="63" fillId="34" borderId="12" xfId="0" applyNumberFormat="1" applyFont="1" applyFill="1" applyBorder="1" applyAlignment="1">
      <alignment horizontal="center"/>
    </xf>
    <xf numFmtId="166" fontId="73" fillId="32" borderId="1" xfId="1" applyNumberFormat="1" applyFont="1" applyFill="1" applyBorder="1" applyAlignment="1" applyProtection="1">
      <alignment horizontal="center" vertical="center"/>
      <protection hidden="1"/>
    </xf>
    <xf numFmtId="166" fontId="73" fillId="32" borderId="2" xfId="1" applyNumberFormat="1" applyFont="1" applyFill="1" applyBorder="1" applyAlignment="1" applyProtection="1">
      <alignment horizontal="center" vertical="center"/>
      <protection hidden="1"/>
    </xf>
    <xf numFmtId="0" fontId="63" fillId="7" borderId="23" xfId="0" applyFont="1" applyFill="1" applyBorder="1" applyAlignment="1">
      <alignment horizontal="left" vertical="center" wrapText="1"/>
    </xf>
    <xf numFmtId="166" fontId="63" fillId="33" borderId="1" xfId="1" applyNumberFormat="1" applyFont="1" applyFill="1" applyBorder="1" applyAlignment="1" applyProtection="1">
      <alignment horizontal="center" vertical="center"/>
      <protection hidden="1"/>
    </xf>
    <xf numFmtId="166" fontId="63" fillId="33" borderId="11" xfId="1" applyNumberFormat="1" applyFont="1" applyFill="1" applyBorder="1" applyAlignment="1" applyProtection="1">
      <alignment horizontal="center" vertical="center"/>
      <protection hidden="1"/>
    </xf>
    <xf numFmtId="0" fontId="70" fillId="7" borderId="42" xfId="0" applyFont="1" applyFill="1" applyBorder="1" applyAlignment="1">
      <alignment horizontal="center"/>
    </xf>
    <xf numFmtId="0" fontId="71" fillId="7" borderId="43" xfId="0" applyFont="1" applyFill="1" applyBorder="1" applyAlignment="1">
      <alignment horizontal="center"/>
    </xf>
    <xf numFmtId="0" fontId="71" fillId="7" borderId="44" xfId="0" applyFont="1" applyFill="1" applyBorder="1" applyAlignment="1">
      <alignment horizontal="center"/>
    </xf>
    <xf numFmtId="166" fontId="63" fillId="32" borderId="9" xfId="1" applyNumberFormat="1" applyFont="1" applyFill="1" applyBorder="1" applyAlignment="1" applyProtection="1">
      <alignment horizontal="center" vertical="center"/>
      <protection hidden="1"/>
    </xf>
    <xf numFmtId="166" fontId="73" fillId="32" borderId="11" xfId="1" applyNumberFormat="1" applyFont="1" applyFill="1" applyBorder="1" applyAlignment="1" applyProtection="1">
      <alignment horizontal="center" vertical="center"/>
      <protection hidden="1"/>
    </xf>
    <xf numFmtId="166" fontId="64" fillId="33" borderId="9" xfId="1" applyNumberFormat="1" applyFont="1" applyFill="1" applyBorder="1" applyAlignment="1" applyProtection="1">
      <alignment horizontal="center" vertical="center"/>
      <protection hidden="1"/>
    </xf>
    <xf numFmtId="166" fontId="63" fillId="33" borderId="2" xfId="1" applyNumberFormat="1" applyFont="1" applyFill="1" applyBorder="1" applyAlignment="1" applyProtection="1">
      <alignment horizontal="center" vertical="center"/>
      <protection hidden="1"/>
    </xf>
    <xf numFmtId="166" fontId="63" fillId="33" borderId="41" xfId="1" applyNumberFormat="1" applyFont="1" applyFill="1" applyBorder="1" applyAlignment="1" applyProtection="1">
      <alignment horizontal="center" vertical="center"/>
      <protection hidden="1"/>
    </xf>
    <xf numFmtId="0" fontId="63" fillId="7" borderId="45" xfId="0" applyFont="1" applyFill="1" applyBorder="1" applyAlignment="1">
      <alignment horizontal="left" vertical="center" wrapText="1"/>
    </xf>
    <xf numFmtId="1" fontId="64" fillId="32" borderId="46" xfId="0" applyNumberFormat="1" applyFont="1" applyFill="1" applyBorder="1" applyAlignment="1" applyProtection="1">
      <alignment horizontal="center" vertical="center"/>
      <protection hidden="1"/>
    </xf>
    <xf numFmtId="166" fontId="63" fillId="33" borderId="9" xfId="1" applyNumberFormat="1" applyFont="1" applyFill="1" applyBorder="1" applyAlignment="1" applyProtection="1">
      <alignment horizontal="center" vertical="center"/>
      <protection hidden="1"/>
    </xf>
    <xf numFmtId="166" fontId="63" fillId="33" borderId="10" xfId="1" applyNumberFormat="1" applyFont="1" applyFill="1" applyBorder="1" applyAlignment="1" applyProtection="1">
      <alignment horizontal="center" vertical="center"/>
      <protection hidden="1"/>
    </xf>
    <xf numFmtId="166" fontId="73" fillId="32" borderId="41" xfId="1" applyNumberFormat="1" applyFont="1" applyFill="1" applyBorder="1" applyAlignment="1" applyProtection="1">
      <alignment horizontal="center" vertical="center"/>
      <protection hidden="1"/>
    </xf>
    <xf numFmtId="166" fontId="64" fillId="32" borderId="24" xfId="0" applyNumberFormat="1" applyFont="1" applyFill="1" applyBorder="1" applyAlignment="1" applyProtection="1">
      <alignment horizontal="center" vertical="center"/>
      <protection hidden="1"/>
    </xf>
    <xf numFmtId="166" fontId="64" fillId="32" borderId="25" xfId="0" applyNumberFormat="1" applyFont="1" applyFill="1" applyBorder="1" applyAlignment="1" applyProtection="1">
      <alignment horizontal="center" vertical="center"/>
      <protection hidden="1"/>
    </xf>
    <xf numFmtId="166" fontId="73" fillId="33" borderId="2" xfId="1" applyNumberFormat="1" applyFont="1" applyFill="1" applyBorder="1" applyAlignment="1" applyProtection="1">
      <alignment horizontal="center" vertical="center"/>
      <protection hidden="1"/>
    </xf>
    <xf numFmtId="166" fontId="63" fillId="33" borderId="24" xfId="1" applyNumberFormat="1" applyFont="1" applyFill="1" applyBorder="1" applyAlignment="1" applyProtection="1">
      <alignment horizontal="center" vertical="center"/>
      <protection hidden="1"/>
    </xf>
    <xf numFmtId="166" fontId="63" fillId="33" borderId="25" xfId="1" applyNumberFormat="1" applyFont="1" applyFill="1" applyBorder="1" applyAlignment="1" applyProtection="1">
      <alignment horizontal="center" vertical="center"/>
      <protection hidden="1"/>
    </xf>
    <xf numFmtId="0" fontId="73" fillId="7" borderId="8" xfId="0" applyFont="1" applyFill="1" applyBorder="1" applyAlignment="1">
      <alignment horizontal="left" vertical="center" wrapText="1"/>
    </xf>
    <xf numFmtId="0" fontId="73" fillId="7" borderId="20" xfId="0" applyFont="1" applyFill="1" applyBorder="1" applyAlignment="1">
      <alignment horizontal="left" vertical="center" wrapText="1"/>
    </xf>
    <xf numFmtId="0" fontId="73" fillId="6" borderId="8" xfId="0" applyFont="1" applyFill="1" applyBorder="1" applyAlignment="1">
      <alignment horizontal="left" vertical="center" wrapText="1"/>
    </xf>
    <xf numFmtId="0" fontId="73" fillId="6" borderId="20" xfId="0" applyFont="1" applyFill="1" applyBorder="1" applyAlignment="1">
      <alignment horizontal="left" vertical="center" wrapText="1"/>
    </xf>
    <xf numFmtId="0" fontId="74" fillId="7" borderId="8" xfId="0" applyFont="1" applyFill="1" applyBorder="1" applyAlignment="1">
      <alignment horizontal="left" vertical="center" wrapText="1"/>
    </xf>
    <xf numFmtId="0" fontId="74" fillId="7" borderId="20" xfId="0" applyFont="1" applyFill="1" applyBorder="1" applyAlignment="1">
      <alignment horizontal="left" vertical="center" wrapText="1"/>
    </xf>
    <xf numFmtId="166" fontId="68" fillId="0" borderId="0" xfId="1" applyNumberFormat="1" applyFont="1" applyFill="1" applyBorder="1" applyAlignment="1" applyProtection="1">
      <alignment horizontal="center"/>
      <protection hidden="1"/>
    </xf>
    <xf numFmtId="166" fontId="64" fillId="32" borderId="46" xfId="0" applyNumberFormat="1" applyFont="1" applyFill="1" applyBorder="1" applyAlignment="1" applyProtection="1">
      <alignment horizontal="center" vertical="center"/>
      <protection hidden="1"/>
    </xf>
    <xf numFmtId="9" fontId="75" fillId="3" borderId="0" xfId="0" applyNumberFormat="1" applyFont="1" applyFill="1" applyBorder="1" applyAlignment="1"/>
    <xf numFmtId="180" fontId="75" fillId="3" borderId="0" xfId="0" applyNumberFormat="1" applyFont="1" applyFill="1" applyBorder="1" applyAlignment="1"/>
    <xf numFmtId="166" fontId="75" fillId="3" borderId="0" xfId="0" applyNumberFormat="1" applyFont="1" applyFill="1" applyBorder="1" applyAlignment="1"/>
    <xf numFmtId="0" fontId="75" fillId="3" borderId="0" xfId="0" applyFont="1" applyFill="1" applyBorder="1" applyAlignment="1"/>
    <xf numFmtId="166" fontId="75" fillId="3" borderId="16" xfId="0" applyNumberFormat="1" applyFont="1" applyFill="1" applyBorder="1" applyAlignment="1"/>
    <xf numFmtId="0" fontId="75" fillId="3" borderId="0" xfId="0" applyFont="1" applyFill="1" applyAlignment="1"/>
    <xf numFmtId="0" fontId="75" fillId="3" borderId="16" xfId="0" applyFont="1" applyFill="1" applyBorder="1" applyAlignment="1"/>
    <xf numFmtId="166" fontId="54" fillId="32" borderId="1" xfId="1" applyNumberFormat="1" applyFont="1" applyFill="1" applyBorder="1" applyAlignment="1" applyProtection="1">
      <alignment vertical="center"/>
      <protection hidden="1"/>
    </xf>
    <xf numFmtId="166" fontId="54" fillId="3" borderId="0" xfId="0" applyNumberFormat="1" applyFont="1" applyFill="1" applyBorder="1" applyAlignment="1"/>
    <xf numFmtId="166" fontId="64" fillId="33" borderId="10" xfId="1" applyNumberFormat="1" applyFont="1" applyFill="1" applyBorder="1" applyAlignment="1" applyProtection="1">
      <alignment horizontal="center" vertical="center"/>
      <protection hidden="1"/>
    </xf>
    <xf numFmtId="0" fontId="54" fillId="3" borderId="0" xfId="0" applyFont="1" applyFill="1" applyAlignment="1"/>
    <xf numFmtId="0" fontId="63" fillId="34" borderId="22" xfId="0" applyFont="1" applyFill="1" applyBorder="1" applyAlignment="1">
      <alignment horizontal="left" wrapText="1"/>
    </xf>
    <xf numFmtId="0" fontId="54" fillId="3" borderId="0" xfId="0" applyFont="1" applyFill="1" applyAlignment="1"/>
    <xf numFmtId="0" fontId="54" fillId="3" borderId="0" xfId="0" applyFont="1" applyFill="1" applyAlignment="1"/>
    <xf numFmtId="0" fontId="54" fillId="3" borderId="0" xfId="0" applyFont="1" applyFill="1" applyAlignment="1"/>
    <xf numFmtId="0" fontId="69" fillId="3" borderId="47" xfId="0" applyFont="1" applyFill="1" applyBorder="1"/>
    <xf numFmtId="0" fontId="62" fillId="3" borderId="0" xfId="0" applyFont="1" applyFill="1" applyBorder="1" applyAlignment="1">
      <alignment horizontal="center" vertical="center" wrapText="1"/>
    </xf>
    <xf numFmtId="0" fontId="60" fillId="3" borderId="0" xfId="0" applyFont="1" applyFill="1" applyBorder="1"/>
    <xf numFmtId="0" fontId="60" fillId="4" borderId="0" xfId="0" applyFont="1" applyFill="1" applyBorder="1" applyAlignment="1">
      <alignment horizontal="center"/>
    </xf>
    <xf numFmtId="166" fontId="66" fillId="5" borderId="0" xfId="1" applyNumberFormat="1" applyFont="1" applyFill="1" applyBorder="1" applyAlignment="1">
      <alignment horizontal="center"/>
    </xf>
    <xf numFmtId="166" fontId="69" fillId="5" borderId="0" xfId="1" applyNumberFormat="1" applyFont="1" applyFill="1" applyBorder="1" applyAlignment="1">
      <alignment horizontal="center"/>
    </xf>
    <xf numFmtId="166" fontId="54" fillId="5" borderId="0" xfId="1" applyNumberFormat="1" applyFont="1" applyFill="1" applyBorder="1" applyAlignment="1">
      <alignment horizontal="center"/>
    </xf>
    <xf numFmtId="165" fontId="54" fillId="5" borderId="0" xfId="1" applyFont="1" applyFill="1" applyBorder="1" applyAlignment="1">
      <alignment vertical="center"/>
    </xf>
    <xf numFmtId="0" fontId="54" fillId="32" borderId="1" xfId="1" applyNumberFormat="1" applyFont="1" applyFill="1" applyBorder="1" applyAlignment="1" applyProtection="1">
      <alignment horizontal="center" vertical="center"/>
      <protection hidden="1"/>
    </xf>
    <xf numFmtId="0" fontId="64" fillId="0" borderId="21" xfId="0" applyFont="1" applyFill="1" applyBorder="1" applyAlignment="1">
      <alignment horizontal="left" vertical="center" wrapText="1"/>
    </xf>
    <xf numFmtId="0" fontId="70" fillId="35" borderId="14" xfId="0" applyFont="1" applyFill="1" applyBorder="1" applyAlignment="1"/>
    <xf numFmtId="0" fontId="54" fillId="3" borderId="28" xfId="0" applyFont="1" applyFill="1" applyBorder="1" applyAlignment="1"/>
    <xf numFmtId="0" fontId="68" fillId="3" borderId="26" xfId="0" applyFont="1" applyFill="1" applyBorder="1"/>
    <xf numFmtId="0" fontId="68" fillId="3" borderId="27" xfId="0" applyFont="1" applyFill="1" applyBorder="1" applyAlignment="1"/>
    <xf numFmtId="0" fontId="54" fillId="3" borderId="1" xfId="0" applyFont="1" applyFill="1" applyBorder="1" applyAlignment="1"/>
    <xf numFmtId="0" fontId="54" fillId="3" borderId="21" xfId="0" applyFont="1" applyFill="1" applyBorder="1"/>
    <xf numFmtId="0" fontId="54" fillId="3" borderId="11" xfId="0" applyFont="1" applyFill="1" applyBorder="1" applyAlignment="1"/>
    <xf numFmtId="0" fontId="54" fillId="3" borderId="20" xfId="0" applyFont="1" applyFill="1" applyBorder="1"/>
    <xf numFmtId="0" fontId="54" fillId="3" borderId="2" xfId="0" applyFont="1" applyFill="1" applyBorder="1" applyAlignment="1"/>
    <xf numFmtId="0" fontId="54" fillId="3" borderId="41" xfId="0" applyFont="1" applyFill="1" applyBorder="1" applyAlignment="1"/>
    <xf numFmtId="0" fontId="54" fillId="3" borderId="23" xfId="0" applyFont="1" applyFill="1" applyBorder="1"/>
    <xf numFmtId="0" fontId="54" fillId="3" borderId="24" xfId="0" applyFont="1" applyFill="1" applyBorder="1" applyAlignment="1"/>
    <xf numFmtId="0" fontId="54" fillId="3" borderId="25" xfId="0" applyFont="1" applyFill="1" applyBorder="1" applyAlignment="1"/>
    <xf numFmtId="0" fontId="71" fillId="3" borderId="49" xfId="0" applyFont="1" applyFill="1" applyBorder="1" applyAlignment="1"/>
    <xf numFmtId="0" fontId="71" fillId="3" borderId="50" xfId="0" applyFont="1" applyFill="1" applyBorder="1" applyAlignment="1"/>
    <xf numFmtId="0" fontId="68" fillId="3" borderId="51" xfId="0" applyFont="1" applyFill="1" applyBorder="1" applyAlignment="1"/>
    <xf numFmtId="166" fontId="54" fillId="36" borderId="11" xfId="1" applyNumberFormat="1" applyFont="1" applyFill="1" applyBorder="1" applyAlignment="1" applyProtection="1">
      <alignment horizontal="center" vertical="center"/>
      <protection hidden="1"/>
    </xf>
    <xf numFmtId="166" fontId="54" fillId="37" borderId="11" xfId="1" applyNumberFormat="1" applyFont="1" applyFill="1" applyBorder="1" applyAlignment="1" applyProtection="1">
      <alignment horizontal="center" vertical="center"/>
      <protection hidden="1"/>
    </xf>
    <xf numFmtId="166" fontId="54" fillId="36" borderId="41" xfId="1" applyNumberFormat="1" applyFont="1" applyFill="1" applyBorder="1" applyAlignment="1" applyProtection="1">
      <alignment horizontal="center" vertical="center"/>
      <protection hidden="1"/>
    </xf>
    <xf numFmtId="166" fontId="68" fillId="36" borderId="25" xfId="1" applyNumberFormat="1" applyFont="1" applyFill="1" applyBorder="1" applyAlignment="1" applyProtection="1">
      <alignment horizontal="center" vertical="center"/>
      <protection hidden="1"/>
    </xf>
    <xf numFmtId="166" fontId="68" fillId="36" borderId="25" xfId="1" applyNumberFormat="1" applyFont="1" applyFill="1" applyBorder="1" applyAlignment="1" applyProtection="1">
      <alignment horizontal="center"/>
      <protection hidden="1"/>
    </xf>
    <xf numFmtId="3" fontId="64" fillId="37" borderId="5" xfId="0" applyNumberFormat="1" applyFont="1" applyFill="1" applyBorder="1" applyAlignment="1" applyProtection="1">
      <alignment horizontal="center" vertical="center"/>
      <protection hidden="1"/>
    </xf>
    <xf numFmtId="3" fontId="64" fillId="37" borderId="16" xfId="0" applyNumberFormat="1" applyFont="1" applyFill="1" applyBorder="1" applyAlignment="1" applyProtection="1">
      <alignment horizontal="center" vertical="center"/>
      <protection hidden="1"/>
    </xf>
    <xf numFmtId="3" fontId="64" fillId="37" borderId="15" xfId="0" applyNumberFormat="1" applyFont="1" applyFill="1" applyBorder="1" applyAlignment="1" applyProtection="1">
      <alignment horizontal="center" vertical="center"/>
      <protection hidden="1"/>
    </xf>
    <xf numFmtId="0" fontId="54" fillId="37" borderId="0" xfId="0" applyFont="1" applyFill="1" applyBorder="1" applyAlignment="1"/>
    <xf numFmtId="0" fontId="70" fillId="0" borderId="14" xfId="0" applyFont="1" applyFill="1" applyBorder="1" applyAlignment="1"/>
    <xf numFmtId="166" fontId="54" fillId="38" borderId="41" xfId="1" applyNumberFormat="1" applyFont="1" applyFill="1" applyBorder="1" applyAlignment="1" applyProtection="1">
      <alignment vertical="center"/>
      <protection hidden="1"/>
    </xf>
    <xf numFmtId="0" fontId="73" fillId="0" borderId="21" xfId="0" applyFont="1" applyFill="1" applyBorder="1" applyAlignment="1">
      <alignment horizontal="left" vertical="center" wrapText="1"/>
    </xf>
    <xf numFmtId="0" fontId="54" fillId="0" borderId="14" xfId="0" applyFont="1" applyFill="1" applyBorder="1" applyAlignment="1"/>
    <xf numFmtId="0" fontId="76" fillId="0" borderId="14" xfId="0" applyFont="1" applyFill="1" applyBorder="1" applyAlignment="1"/>
    <xf numFmtId="3" fontId="64" fillId="31" borderId="52" xfId="0" applyNumberFormat="1" applyFont="1" applyFill="1" applyBorder="1" applyAlignment="1" applyProtection="1">
      <alignment horizontal="center" vertical="center"/>
      <protection locked="0"/>
    </xf>
    <xf numFmtId="0" fontId="64" fillId="37" borderId="14" xfId="0" applyFont="1" applyFill="1" applyBorder="1" applyAlignment="1">
      <alignment horizontal="left" vertical="center"/>
    </xf>
    <xf numFmtId="0" fontId="64" fillId="37" borderId="0" xfId="0" applyFont="1" applyFill="1" applyBorder="1" applyAlignment="1">
      <alignment horizontal="left" vertical="center"/>
    </xf>
    <xf numFmtId="0" fontId="64" fillId="37" borderId="6" xfId="0" applyFont="1" applyFill="1" applyBorder="1" applyAlignment="1">
      <alignment horizontal="left" vertical="center"/>
    </xf>
    <xf numFmtId="0" fontId="64" fillId="37" borderId="7" xfId="0" applyFont="1" applyFill="1" applyBorder="1" applyAlignment="1">
      <alignment horizontal="left" vertical="center"/>
    </xf>
    <xf numFmtId="0" fontId="60" fillId="4" borderId="3" xfId="0" applyFont="1" applyFill="1" applyBorder="1" applyAlignment="1">
      <alignment horizontal="center" vertical="center"/>
    </xf>
    <xf numFmtId="0" fontId="60" fillId="4" borderId="4" xfId="0" applyFont="1" applyFill="1" applyBorder="1" applyAlignment="1">
      <alignment horizontal="center" vertical="center"/>
    </xf>
    <xf numFmtId="0" fontId="60" fillId="4" borderId="5" xfId="0" applyFont="1" applyFill="1" applyBorder="1" applyAlignment="1">
      <alignment horizontal="center" vertical="center"/>
    </xf>
    <xf numFmtId="0" fontId="63" fillId="4" borderId="0" xfId="0" applyFont="1" applyFill="1" applyBorder="1" applyAlignment="1">
      <alignment horizontal="center" vertical="center"/>
    </xf>
    <xf numFmtId="0" fontId="64" fillId="3" borderId="0" xfId="0" applyFont="1" applyFill="1" applyBorder="1"/>
    <xf numFmtId="0" fontId="64" fillId="37" borderId="3" xfId="0" applyFont="1" applyFill="1" applyBorder="1" applyAlignment="1">
      <alignment horizontal="left" vertical="center"/>
    </xf>
    <xf numFmtId="0" fontId="64" fillId="37" borderId="4" xfId="0" applyFont="1" applyFill="1" applyBorder="1" applyAlignment="1">
      <alignment horizontal="left" vertical="center"/>
    </xf>
    <xf numFmtId="166" fontId="69" fillId="5" borderId="48" xfId="1" applyNumberFormat="1" applyFont="1" applyFill="1" applyBorder="1" applyAlignment="1">
      <alignment horizontal="center"/>
    </xf>
    <xf numFmtId="0" fontId="54" fillId="5" borderId="21" xfId="0" applyFont="1" applyFill="1" applyBorder="1" applyAlignment="1">
      <alignment horizontal="left"/>
    </xf>
    <xf numFmtId="0" fontId="69" fillId="3" borderId="1" xfId="0" applyFont="1" applyFill="1" applyBorder="1"/>
    <xf numFmtId="0" fontId="68" fillId="5" borderId="23" xfId="0" applyFont="1" applyFill="1" applyBorder="1" applyAlignment="1">
      <alignment horizontal="right"/>
    </xf>
    <xf numFmtId="0" fontId="69" fillId="3" borderId="24" xfId="0" applyFont="1" applyFill="1" applyBorder="1"/>
    <xf numFmtId="0" fontId="54" fillId="5" borderId="1" xfId="0" applyFont="1" applyFill="1" applyBorder="1" applyAlignment="1">
      <alignment horizontal="left"/>
    </xf>
    <xf numFmtId="0" fontId="54" fillId="5" borderId="20" xfId="0" applyFont="1" applyFill="1" applyBorder="1" applyAlignment="1">
      <alignment horizontal="left"/>
    </xf>
    <xf numFmtId="0" fontId="69" fillId="3" borderId="2" xfId="0" applyFont="1" applyFill="1" applyBorder="1"/>
    <xf numFmtId="0" fontId="60" fillId="4" borderId="17" xfId="0" applyFont="1" applyFill="1" applyBorder="1" applyAlignment="1">
      <alignment horizontal="center"/>
    </xf>
    <xf numFmtId="0" fontId="60" fillId="4" borderId="18" xfId="0" applyFont="1" applyFill="1" applyBorder="1" applyAlignment="1">
      <alignment horizontal="center"/>
    </xf>
    <xf numFmtId="0" fontId="60" fillId="4" borderId="19" xfId="0" applyFont="1" applyFill="1" applyBorder="1" applyAlignment="1">
      <alignment horizontal="center"/>
    </xf>
    <xf numFmtId="0" fontId="60" fillId="4" borderId="26" xfId="0" applyFont="1" applyFill="1" applyBorder="1" applyAlignment="1">
      <alignment horizontal="center" vertical="center"/>
    </xf>
    <xf numFmtId="0" fontId="60" fillId="4" borderId="27" xfId="0" applyFont="1" applyFill="1" applyBorder="1" applyAlignment="1">
      <alignment horizontal="center" vertical="center"/>
    </xf>
    <xf numFmtId="0" fontId="60" fillId="4" borderId="28" xfId="0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 wrapText="1"/>
    </xf>
    <xf numFmtId="0" fontId="77" fillId="5" borderId="23" xfId="0" applyFont="1" applyFill="1" applyBorder="1" applyAlignment="1">
      <alignment horizontal="center" vertical="center"/>
    </xf>
    <xf numFmtId="0" fontId="54" fillId="5" borderId="50" xfId="0" applyFont="1" applyFill="1" applyBorder="1" applyAlignment="1">
      <alignment horizontal="left"/>
    </xf>
    <xf numFmtId="0" fontId="54" fillId="5" borderId="49" xfId="0" applyFont="1" applyFill="1" applyBorder="1" applyAlignment="1">
      <alignment horizontal="left"/>
    </xf>
    <xf numFmtId="0" fontId="54" fillId="3" borderId="58" xfId="0" applyFont="1" applyFill="1" applyBorder="1" applyAlignment="1"/>
    <xf numFmtId="0" fontId="69" fillId="3" borderId="57" xfId="0" applyFont="1" applyFill="1" applyBorder="1"/>
    <xf numFmtId="0" fontId="54" fillId="36" borderId="11" xfId="1" applyNumberFormat="1" applyFont="1" applyFill="1" applyBorder="1" applyAlignment="1" applyProtection="1">
      <protection hidden="1"/>
    </xf>
    <xf numFmtId="0" fontId="54" fillId="36" borderId="41" xfId="1" applyNumberFormat="1" applyFont="1" applyFill="1" applyBorder="1" applyAlignment="1" applyProtection="1">
      <protection hidden="1"/>
    </xf>
    <xf numFmtId="0" fontId="1" fillId="0" borderId="0" xfId="945"/>
    <xf numFmtId="0" fontId="1" fillId="0" borderId="1" xfId="945" applyBorder="1"/>
    <xf numFmtId="0" fontId="1" fillId="0" borderId="50" xfId="945" applyBorder="1"/>
    <xf numFmtId="0" fontId="1" fillId="0" borderId="23" xfId="945" applyBorder="1"/>
    <xf numFmtId="0" fontId="1" fillId="0" borderId="0" xfId="945" applyFill="1" applyAlignment="1">
      <alignment horizontal="left"/>
    </xf>
    <xf numFmtId="0" fontId="1" fillId="0" borderId="0" xfId="945" applyFill="1" applyAlignment="1">
      <alignment horizontal="right"/>
    </xf>
    <xf numFmtId="184" fontId="1" fillId="0" borderId="0" xfId="945" applyNumberFormat="1" applyFill="1" applyAlignment="1"/>
    <xf numFmtId="184" fontId="1" fillId="0" borderId="0" xfId="945" applyNumberFormat="1" applyFill="1" applyAlignment="1">
      <alignment horizontal="right"/>
    </xf>
    <xf numFmtId="0" fontId="1" fillId="0" borderId="0" xfId="945" applyFill="1"/>
    <xf numFmtId="0" fontId="9" fillId="0" borderId="23" xfId="945" applyFont="1" applyBorder="1" applyAlignment="1">
      <alignment horizontal="center" wrapText="1"/>
    </xf>
    <xf numFmtId="0" fontId="9" fillId="0" borderId="24" xfId="945" applyFont="1" applyBorder="1" applyAlignment="1">
      <alignment horizontal="center" wrapText="1"/>
    </xf>
    <xf numFmtId="0" fontId="9" fillId="0" borderId="24" xfId="945" applyFont="1" applyFill="1" applyBorder="1" applyAlignment="1">
      <alignment horizontal="center" wrapText="1"/>
    </xf>
    <xf numFmtId="184" fontId="9" fillId="0" borderId="24" xfId="945" applyNumberFormat="1" applyFont="1" applyFill="1" applyBorder="1" applyAlignment="1">
      <alignment horizontal="center" wrapText="1"/>
    </xf>
    <xf numFmtId="9" fontId="9" fillId="0" borderId="24" xfId="945" applyNumberFormat="1" applyFont="1" applyFill="1" applyBorder="1" applyAlignment="1">
      <alignment horizontal="center" wrapText="1"/>
    </xf>
    <xf numFmtId="0" fontId="9" fillId="0" borderId="25" xfId="945" applyFont="1" applyFill="1" applyBorder="1" applyAlignment="1">
      <alignment horizontal="center" wrapText="1"/>
    </xf>
    <xf numFmtId="0" fontId="1" fillId="0" borderId="0" xfId="945" applyFill="1" applyAlignment="1">
      <alignment horizontal="center" wrapText="1"/>
    </xf>
    <xf numFmtId="0" fontId="1" fillId="0" borderId="50" xfId="945" applyBorder="1" applyAlignment="1">
      <alignment horizontal="right"/>
    </xf>
    <xf numFmtId="0" fontId="1" fillId="0" borderId="50" xfId="945" applyFill="1" applyBorder="1" applyAlignment="1">
      <alignment horizontal="left"/>
    </xf>
    <xf numFmtId="0" fontId="1" fillId="0" borderId="50" xfId="945" applyFill="1" applyBorder="1" applyAlignment="1">
      <alignment horizontal="right"/>
    </xf>
    <xf numFmtId="184" fontId="1" fillId="0" borderId="50" xfId="945" applyNumberFormat="1" applyFill="1" applyBorder="1" applyAlignment="1"/>
    <xf numFmtId="184" fontId="1" fillId="0" borderId="50" xfId="945" applyNumberFormat="1" applyFill="1" applyBorder="1"/>
    <xf numFmtId="0" fontId="1" fillId="0" borderId="1" xfId="945" applyBorder="1" applyAlignment="1">
      <alignment horizontal="right"/>
    </xf>
    <xf numFmtId="0" fontId="1" fillId="0" borderId="1" xfId="945" applyFill="1" applyBorder="1" applyAlignment="1">
      <alignment horizontal="left"/>
    </xf>
    <xf numFmtId="0" fontId="1" fillId="0" borderId="1" xfId="945" applyFill="1" applyBorder="1" applyAlignment="1">
      <alignment horizontal="right"/>
    </xf>
    <xf numFmtId="184" fontId="1" fillId="0" borderId="1" xfId="945" applyNumberFormat="1" applyFill="1" applyBorder="1" applyAlignment="1"/>
    <xf numFmtId="184" fontId="1" fillId="0" borderId="1" xfId="945" applyNumberFormat="1" applyFill="1" applyBorder="1"/>
    <xf numFmtId="184" fontId="1" fillId="0" borderId="1" xfId="945" applyNumberFormat="1" applyFill="1" applyBorder="1" applyAlignment="1">
      <alignment horizontal="right"/>
    </xf>
    <xf numFmtId="184" fontId="1" fillId="0" borderId="0" xfId="945" applyNumberFormat="1" applyFill="1" applyBorder="1" applyAlignment="1">
      <alignment horizontal="right"/>
    </xf>
    <xf numFmtId="0" fontId="1" fillId="0" borderId="2" xfId="945" applyBorder="1"/>
    <xf numFmtId="0" fontId="1" fillId="0" borderId="2" xfId="945" applyBorder="1" applyAlignment="1">
      <alignment horizontal="right"/>
    </xf>
    <xf numFmtId="0" fontId="1" fillId="0" borderId="2" xfId="945" applyFill="1" applyBorder="1" applyAlignment="1">
      <alignment horizontal="left"/>
    </xf>
    <xf numFmtId="0" fontId="1" fillId="0" borderId="2" xfId="945" applyFill="1" applyBorder="1" applyAlignment="1">
      <alignment horizontal="right"/>
    </xf>
    <xf numFmtId="184" fontId="1" fillId="0" borderId="2" xfId="945" applyNumberFormat="1" applyFill="1" applyBorder="1" applyAlignment="1"/>
    <xf numFmtId="184" fontId="1" fillId="0" borderId="2" xfId="945" applyNumberFormat="1" applyFill="1" applyBorder="1"/>
    <xf numFmtId="0" fontId="1" fillId="0" borderId="24" xfId="945" applyBorder="1" applyAlignment="1">
      <alignment horizontal="right"/>
    </xf>
    <xf numFmtId="0" fontId="9" fillId="0" borderId="24" xfId="945" applyFont="1" applyFill="1" applyBorder="1" applyAlignment="1">
      <alignment horizontal="left"/>
    </xf>
    <xf numFmtId="0" fontId="1" fillId="0" borderId="24" xfId="945" applyFill="1" applyBorder="1" applyAlignment="1">
      <alignment horizontal="right"/>
    </xf>
    <xf numFmtId="184" fontId="1" fillId="0" borderId="24" xfId="945" applyNumberFormat="1" applyFill="1" applyBorder="1" applyAlignment="1"/>
    <xf numFmtId="184" fontId="9" fillId="0" borderId="25" xfId="945" applyNumberFormat="1" applyFont="1" applyFill="1" applyBorder="1" applyAlignment="1">
      <alignment horizontal="right"/>
    </xf>
    <xf numFmtId="0" fontId="1" fillId="0" borderId="50" xfId="945" applyFill="1" applyBorder="1" applyAlignment="1">
      <alignment horizontal="left" wrapText="1"/>
    </xf>
    <xf numFmtId="184" fontId="1" fillId="0" borderId="50" xfId="945" applyNumberFormat="1" applyBorder="1" applyAlignment="1">
      <alignment horizontal="right"/>
    </xf>
    <xf numFmtId="184" fontId="1" fillId="0" borderId="50" xfId="945" applyNumberFormat="1" applyFill="1" applyBorder="1" applyAlignment="1">
      <alignment horizontal="right"/>
    </xf>
    <xf numFmtId="0" fontId="1" fillId="0" borderId="1" xfId="945" applyBorder="1" applyAlignment="1">
      <alignment horizontal="left" wrapText="1"/>
    </xf>
    <xf numFmtId="184" fontId="1" fillId="0" borderId="1" xfId="945" applyNumberFormat="1" applyBorder="1" applyAlignment="1"/>
    <xf numFmtId="184" fontId="1" fillId="0" borderId="1" xfId="945" applyNumberFormat="1" applyBorder="1" applyAlignment="1">
      <alignment horizontal="right"/>
    </xf>
    <xf numFmtId="184" fontId="1" fillId="0" borderId="2" xfId="945" applyNumberFormat="1" applyBorder="1" applyAlignment="1"/>
    <xf numFmtId="184" fontId="1" fillId="0" borderId="2" xfId="945" applyNumberFormat="1" applyBorder="1" applyAlignment="1">
      <alignment horizontal="right"/>
    </xf>
    <xf numFmtId="0" fontId="9" fillId="0" borderId="24" xfId="945" applyFont="1" applyBorder="1" applyAlignment="1">
      <alignment horizontal="left"/>
    </xf>
    <xf numFmtId="184" fontId="1" fillId="0" borderId="24" xfId="945" applyNumberFormat="1" applyBorder="1" applyAlignment="1">
      <alignment horizontal="right"/>
    </xf>
    <xf numFmtId="0" fontId="80" fillId="0" borderId="50" xfId="946" applyBorder="1"/>
    <xf numFmtId="184" fontId="1" fillId="0" borderId="50" xfId="945" applyNumberFormat="1" applyBorder="1" applyAlignment="1"/>
    <xf numFmtId="0" fontId="80" fillId="0" borderId="1" xfId="946" applyBorder="1"/>
    <xf numFmtId="184" fontId="1" fillId="0" borderId="0" xfId="945" applyNumberFormat="1" applyAlignment="1"/>
    <xf numFmtId="0" fontId="80" fillId="0" borderId="2" xfId="946" applyBorder="1"/>
    <xf numFmtId="184" fontId="1" fillId="0" borderId="24" xfId="945" applyNumberFormat="1" applyBorder="1" applyAlignment="1"/>
    <xf numFmtId="184" fontId="9" fillId="0" borderId="25" xfId="945" applyNumberFormat="1" applyFont="1" applyBorder="1" applyAlignment="1"/>
    <xf numFmtId="0" fontId="1" fillId="0" borderId="45" xfId="945" applyBorder="1"/>
    <xf numFmtId="0" fontId="1" fillId="0" borderId="46" xfId="945" applyBorder="1" applyAlignment="1">
      <alignment horizontal="right"/>
    </xf>
    <xf numFmtId="0" fontId="9" fillId="0" borderId="46" xfId="945" applyFont="1" applyBorder="1" applyAlignment="1">
      <alignment horizontal="left"/>
    </xf>
    <xf numFmtId="0" fontId="9" fillId="0" borderId="46" xfId="945" applyFont="1" applyBorder="1" applyAlignment="1">
      <alignment horizontal="right"/>
    </xf>
    <xf numFmtId="184" fontId="9" fillId="0" borderId="46" xfId="945" applyNumberFormat="1" applyFont="1" applyBorder="1" applyAlignment="1"/>
    <xf numFmtId="184" fontId="1" fillId="0" borderId="46" xfId="945" applyNumberFormat="1" applyBorder="1" applyAlignment="1">
      <alignment horizontal="right"/>
    </xf>
    <xf numFmtId="184" fontId="9" fillId="0" borderId="64" xfId="945" applyNumberFormat="1" applyFont="1" applyBorder="1" applyAlignment="1">
      <alignment horizontal="right"/>
    </xf>
    <xf numFmtId="0" fontId="9" fillId="0" borderId="26" xfId="945" applyFont="1" applyBorder="1" applyAlignment="1">
      <alignment horizontal="center" wrapText="1"/>
    </xf>
    <xf numFmtId="0" fontId="1" fillId="0" borderId="27" xfId="945" applyBorder="1" applyAlignment="1">
      <alignment horizontal="center" wrapText="1"/>
    </xf>
    <xf numFmtId="0" fontId="1" fillId="0" borderId="28" xfId="945" applyBorder="1" applyAlignment="1">
      <alignment horizontal="center" wrapText="1"/>
    </xf>
    <xf numFmtId="0" fontId="9" fillId="0" borderId="26" xfId="945" applyFont="1" applyBorder="1" applyAlignment="1">
      <alignment horizontal="center"/>
    </xf>
    <xf numFmtId="0" fontId="9" fillId="0" borderId="27" xfId="945" applyFont="1" applyBorder="1" applyAlignment="1">
      <alignment horizontal="center"/>
    </xf>
    <xf numFmtId="0" fontId="9" fillId="0" borderId="28" xfId="945" applyFont="1" applyBorder="1" applyAlignment="1">
      <alignment horizontal="center"/>
    </xf>
    <xf numFmtId="0" fontId="54" fillId="5" borderId="55" xfId="0" applyFont="1" applyFill="1" applyBorder="1" applyAlignment="1">
      <alignment horizontal="left"/>
    </xf>
    <xf numFmtId="0" fontId="54" fillId="5" borderId="53" xfId="0" applyFont="1" applyFill="1" applyBorder="1" applyAlignment="1">
      <alignment horizontal="left"/>
    </xf>
    <xf numFmtId="0" fontId="54" fillId="5" borderId="56" xfId="0" applyFont="1" applyFill="1" applyBorder="1" applyAlignment="1">
      <alignment horizontal="left"/>
    </xf>
    <xf numFmtId="0" fontId="55" fillId="40" borderId="0" xfId="0" applyFont="1" applyFill="1" applyBorder="1" applyAlignment="1">
      <alignment horizontal="center" vertical="center"/>
    </xf>
    <xf numFmtId="0" fontId="55" fillId="41" borderId="0" xfId="0" applyFont="1" applyFill="1" applyBorder="1" applyAlignment="1">
      <alignment horizontal="center" vertical="center"/>
    </xf>
    <xf numFmtId="0" fontId="56" fillId="41" borderId="0" xfId="0" applyFont="1" applyFill="1" applyBorder="1" applyAlignment="1">
      <alignment horizontal="center" vertical="center"/>
    </xf>
    <xf numFmtId="0" fontId="55" fillId="41" borderId="14" xfId="0" applyFont="1" applyFill="1" applyBorder="1" applyAlignment="1">
      <alignment horizontal="center"/>
    </xf>
    <xf numFmtId="0" fontId="55" fillId="41" borderId="0" xfId="0" applyFont="1" applyFill="1" applyBorder="1" applyAlignment="1">
      <alignment horizontal="center"/>
    </xf>
    <xf numFmtId="0" fontId="55" fillId="40" borderId="14" xfId="0" applyFont="1" applyFill="1" applyBorder="1" applyAlignment="1">
      <alignment horizontal="center"/>
    </xf>
    <xf numFmtId="0" fontId="55" fillId="40" borderId="0" xfId="0" applyFont="1" applyFill="1" applyBorder="1" applyAlignment="1">
      <alignment horizontal="center"/>
    </xf>
    <xf numFmtId="0" fontId="55" fillId="40" borderId="16" xfId="0" applyFont="1" applyFill="1" applyBorder="1" applyAlignment="1">
      <alignment horizontal="center"/>
    </xf>
    <xf numFmtId="0" fontId="55" fillId="41" borderId="16" xfId="0" applyFont="1" applyFill="1" applyBorder="1" applyAlignment="1">
      <alignment horizontal="center"/>
    </xf>
    <xf numFmtId="0" fontId="65" fillId="40" borderId="21" xfId="0" applyFont="1" applyFill="1" applyBorder="1" applyAlignment="1">
      <alignment horizontal="left" vertical="center"/>
    </xf>
    <xf numFmtId="0" fontId="65" fillId="40" borderId="1" xfId="0" applyFont="1" applyFill="1" applyBorder="1" applyAlignment="1">
      <alignment horizontal="left" vertical="center"/>
    </xf>
    <xf numFmtId="0" fontId="65" fillId="40" borderId="22" xfId="0" applyFont="1" applyFill="1" applyBorder="1" applyAlignment="1">
      <alignment horizontal="left" vertical="center"/>
    </xf>
    <xf numFmtId="0" fontId="65" fillId="40" borderId="12" xfId="0" applyFont="1" applyFill="1" applyBorder="1" applyAlignment="1">
      <alignment horizontal="left" vertical="center"/>
    </xf>
    <xf numFmtId="0" fontId="54" fillId="3" borderId="65" xfId="0" applyFont="1" applyFill="1" applyBorder="1" applyAlignment="1">
      <alignment horizontal="left"/>
    </xf>
    <xf numFmtId="0" fontId="54" fillId="3" borderId="54" xfId="0" applyFont="1" applyFill="1" applyBorder="1" applyAlignment="1">
      <alignment horizontal="left"/>
    </xf>
    <xf numFmtId="0" fontId="54" fillId="3" borderId="62" xfId="0" applyFont="1" applyFill="1" applyBorder="1" applyAlignment="1">
      <alignment horizontal="left"/>
    </xf>
    <xf numFmtId="0" fontId="54" fillId="39" borderId="63" xfId="0" applyNumberFormat="1" applyFont="1" applyFill="1" applyBorder="1" applyAlignment="1"/>
    <xf numFmtId="0" fontId="60" fillId="4" borderId="23" xfId="0" applyFont="1" applyFill="1" applyBorder="1" applyAlignment="1">
      <alignment horizontal="center"/>
    </xf>
    <xf numFmtId="0" fontId="69" fillId="3" borderId="25" xfId="0" applyFont="1" applyFill="1" applyBorder="1"/>
    <xf numFmtId="0" fontId="55" fillId="41" borderId="3" xfId="0" applyFont="1" applyFill="1" applyBorder="1" applyAlignment="1">
      <alignment horizontal="center"/>
    </xf>
    <xf numFmtId="0" fontId="55" fillId="41" borderId="4" xfId="0" applyFont="1" applyFill="1" applyBorder="1" applyAlignment="1">
      <alignment horizontal="center"/>
    </xf>
    <xf numFmtId="0" fontId="55" fillId="41" borderId="5" xfId="0" applyFont="1" applyFill="1" applyBorder="1" applyAlignment="1">
      <alignment horizontal="center"/>
    </xf>
    <xf numFmtId="0" fontId="55" fillId="41" borderId="6" xfId="0" applyFont="1" applyFill="1" applyBorder="1" applyAlignment="1">
      <alignment horizontal="center"/>
    </xf>
    <xf numFmtId="0" fontId="55" fillId="41" borderId="7" xfId="0" applyFont="1" applyFill="1" applyBorder="1" applyAlignment="1">
      <alignment horizontal="center"/>
    </xf>
    <xf numFmtId="0" fontId="55" fillId="41" borderId="15" xfId="0" applyFont="1" applyFill="1" applyBorder="1" applyAlignment="1">
      <alignment horizontal="center"/>
    </xf>
    <xf numFmtId="0" fontId="69" fillId="3" borderId="55" xfId="0" applyFont="1" applyFill="1" applyBorder="1" applyAlignment="1"/>
    <xf numFmtId="0" fontId="69" fillId="3" borderId="53" xfId="0" applyFont="1" applyFill="1" applyBorder="1" applyAlignment="1"/>
    <xf numFmtId="0" fontId="63" fillId="34" borderId="11" xfId="0" applyFont="1" applyFill="1" applyBorder="1" applyAlignment="1">
      <alignment horizontal="center"/>
    </xf>
    <xf numFmtId="166" fontId="54" fillId="32" borderId="11" xfId="1" applyNumberFormat="1" applyFont="1" applyFill="1" applyBorder="1" applyAlignment="1" applyProtection="1">
      <alignment vertical="center"/>
      <protection hidden="1"/>
    </xf>
    <xf numFmtId="166" fontId="68" fillId="32" borderId="11" xfId="1" applyNumberFormat="1" applyFont="1" applyFill="1" applyBorder="1" applyAlignment="1" applyProtection="1">
      <alignment horizontal="center" vertical="center"/>
      <protection hidden="1"/>
    </xf>
    <xf numFmtId="166" fontId="54" fillId="32" borderId="11" xfId="1" applyNumberFormat="1" applyFont="1" applyFill="1" applyBorder="1" applyAlignment="1" applyProtection="1">
      <alignment horizontal="center" vertical="center"/>
      <protection hidden="1"/>
    </xf>
    <xf numFmtId="166" fontId="54" fillId="33" borderId="11" xfId="1" applyNumberFormat="1" applyFont="1" applyFill="1" applyBorder="1" applyAlignment="1" applyProtection="1">
      <alignment horizontal="center" vertical="center"/>
      <protection hidden="1"/>
    </xf>
    <xf numFmtId="166" fontId="69" fillId="32" borderId="11" xfId="0" applyNumberFormat="1" applyFont="1" applyFill="1" applyBorder="1" applyAlignment="1" applyProtection="1">
      <alignment horizontal="center" vertical="center"/>
      <protection hidden="1"/>
    </xf>
    <xf numFmtId="1" fontId="63" fillId="34" borderId="13" xfId="0" applyNumberFormat="1" applyFont="1" applyFill="1" applyBorder="1" applyAlignment="1">
      <alignment horizontal="center"/>
    </xf>
    <xf numFmtId="0" fontId="1" fillId="0" borderId="0" xfId="947"/>
    <xf numFmtId="0" fontId="1" fillId="0" borderId="1" xfId="947" applyBorder="1"/>
    <xf numFmtId="0" fontId="1" fillId="0" borderId="1" xfId="947" applyFill="1" applyBorder="1"/>
    <xf numFmtId="182" fontId="1" fillId="0" borderId="1" xfId="947" applyNumberFormat="1" applyBorder="1"/>
    <xf numFmtId="182" fontId="78" fillId="0" borderId="1" xfId="947" applyNumberFormat="1" applyFont="1" applyBorder="1"/>
    <xf numFmtId="0" fontId="78" fillId="0" borderId="1" xfId="947" applyFont="1" applyFill="1" applyBorder="1"/>
    <xf numFmtId="182" fontId="1" fillId="3" borderId="1" xfId="947" applyNumberFormat="1" applyFill="1" applyBorder="1"/>
    <xf numFmtId="0" fontId="79" fillId="0" borderId="0" xfId="947" applyFont="1" applyAlignment="1">
      <alignment horizontal="center"/>
    </xf>
    <xf numFmtId="0" fontId="1" fillId="42" borderId="1" xfId="947" applyFill="1" applyBorder="1"/>
    <xf numFmtId="0" fontId="54" fillId="38" borderId="11" xfId="1" applyNumberFormat="1" applyFont="1" applyFill="1" applyBorder="1" applyAlignment="1" applyProtection="1">
      <protection hidden="1"/>
    </xf>
    <xf numFmtId="0" fontId="64" fillId="31" borderId="28" xfId="0" applyFont="1" applyFill="1" applyBorder="1" applyAlignment="1">
      <alignment horizontal="left" vertical="center" wrapText="1"/>
    </xf>
    <xf numFmtId="0" fontId="66" fillId="3" borderId="0" xfId="0" applyFont="1" applyFill="1" applyAlignment="1"/>
    <xf numFmtId="0" fontId="66" fillId="0" borderId="59" xfId="0" applyFont="1" applyFill="1" applyBorder="1" applyAlignment="1"/>
    <xf numFmtId="0" fontId="66" fillId="3" borderId="60" xfId="0" applyFont="1" applyFill="1" applyBorder="1" applyAlignment="1"/>
    <xf numFmtId="0" fontId="66" fillId="3" borderId="61" xfId="0" applyFont="1" applyFill="1" applyBorder="1" applyAlignment="1"/>
    <xf numFmtId="0" fontId="63" fillId="3" borderId="16" xfId="0" applyFont="1" applyFill="1" applyBorder="1" applyAlignment="1"/>
    <xf numFmtId="0" fontId="54" fillId="43" borderId="41" xfId="1" applyNumberFormat="1" applyFont="1" applyFill="1" applyBorder="1" applyAlignment="1" applyProtection="1">
      <protection hidden="1"/>
    </xf>
    <xf numFmtId="166" fontId="54" fillId="43" borderId="11" xfId="1" applyNumberFormat="1" applyFont="1" applyFill="1" applyBorder="1" applyAlignment="1" applyProtection="1">
      <alignment horizontal="center" vertical="center"/>
      <protection hidden="1"/>
    </xf>
    <xf numFmtId="182" fontId="1" fillId="35" borderId="1" xfId="947" applyNumberFormat="1" applyFill="1" applyBorder="1"/>
    <xf numFmtId="182" fontId="78" fillId="35" borderId="1" xfId="947" applyNumberFormat="1" applyFont="1" applyFill="1" applyBorder="1"/>
    <xf numFmtId="0" fontId="54" fillId="35" borderId="1" xfId="0" applyFont="1" applyFill="1" applyBorder="1" applyAlignment="1"/>
    <xf numFmtId="0" fontId="54" fillId="35" borderId="1" xfId="0" applyNumberFormat="1" applyFont="1" applyFill="1" applyBorder="1" applyAlignment="1"/>
    <xf numFmtId="0" fontId="54" fillId="35" borderId="2" xfId="0" applyFont="1" applyFill="1" applyBorder="1" applyAlignment="1"/>
  </cellXfs>
  <cellStyles count="948">
    <cellStyle name=" 1" xfId="7"/>
    <cellStyle name="_0208 203 Бюджет  маркетинга v01" xfId="8"/>
    <cellStyle name="_0308 203 Бюджет  маркетинга v00" xfId="9"/>
    <cellStyle name="_0508 203 Бюджет  маркетинга v01" xfId="10"/>
    <cellStyle name="_0608 203 Бюджет  маркетинга v00" xfId="11"/>
    <cellStyle name="_0708 203 Бюджет  маркетинга v00" xfId="12"/>
    <cellStyle name="_0808 203 Бюджет  маркетинга v00" xfId="13"/>
    <cellStyle name="_0812 201 Бюджет зарплаты v01" xfId="14"/>
    <cellStyle name="_FFF" xfId="15"/>
    <cellStyle name="_FFF_3_ОперМесяц_14авг09" xfId="16"/>
    <cellStyle name="_FFF_New Form10_2" xfId="17"/>
    <cellStyle name="_FFF_New Form10_2_3_ОперМесяц_14авг09" xfId="18"/>
    <cellStyle name="_FFF_New Form10_2_Квартал" xfId="19"/>
    <cellStyle name="_FFF_New Form10_2_Книга1" xfId="20"/>
    <cellStyle name="_FFF_Nsi" xfId="21"/>
    <cellStyle name="_FFF_Nsi_1" xfId="22"/>
    <cellStyle name="_FFF_Nsi_1_3_ОперМесяц_14авг09" xfId="23"/>
    <cellStyle name="_FFF_Nsi_1_Квартал" xfId="24"/>
    <cellStyle name="_FFF_Nsi_1_Книга1" xfId="25"/>
    <cellStyle name="_FFF_Nsi_139" xfId="26"/>
    <cellStyle name="_FFF_Nsi_139_3_ОперМесяц_14авг09" xfId="27"/>
    <cellStyle name="_FFF_Nsi_139_Квартал" xfId="28"/>
    <cellStyle name="_FFF_Nsi_139_Книга1" xfId="29"/>
    <cellStyle name="_FFF_Nsi_140" xfId="30"/>
    <cellStyle name="_FFF_Nsi_140(Зах)" xfId="31"/>
    <cellStyle name="_FFF_Nsi_140(Зах)_3_ОперМесяц_14авг09" xfId="32"/>
    <cellStyle name="_FFF_Nsi_140(Зах)_Квартал" xfId="33"/>
    <cellStyle name="_FFF_Nsi_140(Зах)_Книга1" xfId="34"/>
    <cellStyle name="_FFF_Nsi_140_3_ОперМесяц_14авг09" xfId="35"/>
    <cellStyle name="_FFF_Nsi_140_mod" xfId="36"/>
    <cellStyle name="_FFF_Nsi_140_mod_3_ОперМесяц_14авг09" xfId="37"/>
    <cellStyle name="_FFF_Nsi_140_mod_Квартал" xfId="38"/>
    <cellStyle name="_FFF_Nsi_140_mod_Книга1" xfId="39"/>
    <cellStyle name="_FFF_Nsi_140_Квартал" xfId="40"/>
    <cellStyle name="_FFF_Nsi_140_Книга1" xfId="41"/>
    <cellStyle name="_FFF_Nsi_3_ОперМесяц_14авг09" xfId="42"/>
    <cellStyle name="_FFF_Nsi_Квартал" xfId="43"/>
    <cellStyle name="_FFF_Nsi_Книга1" xfId="44"/>
    <cellStyle name="_FFF_Summary" xfId="45"/>
    <cellStyle name="_FFF_Summary_3_ОперМесяц_14авг09" xfId="46"/>
    <cellStyle name="_FFF_Summary_Квартал" xfId="47"/>
    <cellStyle name="_FFF_Summary_Книга1" xfId="48"/>
    <cellStyle name="_FFF_Tax_form_1кв_3" xfId="49"/>
    <cellStyle name="_FFF_Tax_form_1кв_3_3_ОперМесяц_14авг09" xfId="50"/>
    <cellStyle name="_FFF_Tax_form_1кв_3_Квартал" xfId="51"/>
    <cellStyle name="_FFF_Tax_form_1кв_3_Книга1" xfId="52"/>
    <cellStyle name="_FFF_БКЭ" xfId="53"/>
    <cellStyle name="_FFF_БКЭ_3_ОперМесяц_14авг09" xfId="54"/>
    <cellStyle name="_FFF_БКЭ_Квартал" xfId="55"/>
    <cellStyle name="_FFF_БКЭ_Книга1" xfId="56"/>
    <cellStyle name="_FFF_Квартал" xfId="57"/>
    <cellStyle name="_FFF_Книга1" xfId="58"/>
    <cellStyle name="_Final_Book_010301" xfId="59"/>
    <cellStyle name="_Final_Book_010301_3_ОперМесяц_14авг09" xfId="60"/>
    <cellStyle name="_Final_Book_010301_New Form10_2" xfId="61"/>
    <cellStyle name="_Final_Book_010301_New Form10_2_3_ОперМесяц_14авг09" xfId="62"/>
    <cellStyle name="_Final_Book_010301_New Form10_2_Квартал" xfId="63"/>
    <cellStyle name="_Final_Book_010301_New Form10_2_Книга1" xfId="64"/>
    <cellStyle name="_Final_Book_010301_Nsi" xfId="65"/>
    <cellStyle name="_Final_Book_010301_Nsi_1" xfId="66"/>
    <cellStyle name="_Final_Book_010301_Nsi_1_3_ОперМесяц_14авг09" xfId="67"/>
    <cellStyle name="_Final_Book_010301_Nsi_1_Квартал" xfId="68"/>
    <cellStyle name="_Final_Book_010301_Nsi_1_Книга1" xfId="69"/>
    <cellStyle name="_Final_Book_010301_Nsi_139" xfId="70"/>
    <cellStyle name="_Final_Book_010301_Nsi_139_3_ОперМесяц_14авг09" xfId="71"/>
    <cellStyle name="_Final_Book_010301_Nsi_139_Квартал" xfId="72"/>
    <cellStyle name="_Final_Book_010301_Nsi_139_Книга1" xfId="73"/>
    <cellStyle name="_Final_Book_010301_Nsi_140" xfId="74"/>
    <cellStyle name="_Final_Book_010301_Nsi_140(Зах)" xfId="75"/>
    <cellStyle name="_Final_Book_010301_Nsi_140(Зах)_3_ОперМесяц_14авг09" xfId="76"/>
    <cellStyle name="_Final_Book_010301_Nsi_140(Зах)_Квартал" xfId="77"/>
    <cellStyle name="_Final_Book_010301_Nsi_140(Зах)_Книга1" xfId="78"/>
    <cellStyle name="_Final_Book_010301_Nsi_140_3_ОперМесяц_14авг09" xfId="79"/>
    <cellStyle name="_Final_Book_010301_Nsi_140_mod" xfId="80"/>
    <cellStyle name="_Final_Book_010301_Nsi_140_mod_3_ОперМесяц_14авг09" xfId="81"/>
    <cellStyle name="_Final_Book_010301_Nsi_140_mod_Квартал" xfId="82"/>
    <cellStyle name="_Final_Book_010301_Nsi_140_mod_Книга1" xfId="83"/>
    <cellStyle name="_Final_Book_010301_Nsi_140_Квартал" xfId="84"/>
    <cellStyle name="_Final_Book_010301_Nsi_140_Книга1" xfId="85"/>
    <cellStyle name="_Final_Book_010301_Nsi_3_ОперМесяц_14авг09" xfId="86"/>
    <cellStyle name="_Final_Book_010301_Nsi_Квартал" xfId="87"/>
    <cellStyle name="_Final_Book_010301_Nsi_Книга1" xfId="88"/>
    <cellStyle name="_Final_Book_010301_Summary" xfId="89"/>
    <cellStyle name="_Final_Book_010301_Summary_3_ОперМесяц_14авг09" xfId="90"/>
    <cellStyle name="_Final_Book_010301_Summary_Квартал" xfId="91"/>
    <cellStyle name="_Final_Book_010301_Summary_Книга1" xfId="92"/>
    <cellStyle name="_Final_Book_010301_Tax_form_1кв_3" xfId="93"/>
    <cellStyle name="_Final_Book_010301_Tax_form_1кв_3_3_ОперМесяц_14авг09" xfId="94"/>
    <cellStyle name="_Final_Book_010301_Tax_form_1кв_3_Квартал" xfId="95"/>
    <cellStyle name="_Final_Book_010301_Tax_form_1кв_3_Книга1" xfId="96"/>
    <cellStyle name="_Final_Book_010301_БКЭ" xfId="97"/>
    <cellStyle name="_Final_Book_010301_БКЭ_3_ОперМесяц_14авг09" xfId="98"/>
    <cellStyle name="_Final_Book_010301_БКЭ_Квартал" xfId="99"/>
    <cellStyle name="_Final_Book_010301_БКЭ_Книга1" xfId="100"/>
    <cellStyle name="_Final_Book_010301_Квартал" xfId="101"/>
    <cellStyle name="_Final_Book_010301_Книга1" xfId="102"/>
    <cellStyle name="_New_Sofi" xfId="103"/>
    <cellStyle name="_New_Sofi_3_ОперМесяц_14авг09" xfId="104"/>
    <cellStyle name="_New_Sofi_FFF" xfId="105"/>
    <cellStyle name="_New_Sofi_FFF_3_ОперМесяц_14авг09" xfId="106"/>
    <cellStyle name="_New_Sofi_FFF_Квартал" xfId="107"/>
    <cellStyle name="_New_Sofi_FFF_Книга1" xfId="108"/>
    <cellStyle name="_New_Sofi_New Form10_2" xfId="109"/>
    <cellStyle name="_New_Sofi_New Form10_2_3_ОперМесяц_14авг09" xfId="110"/>
    <cellStyle name="_New_Sofi_New Form10_2_Квартал" xfId="111"/>
    <cellStyle name="_New_Sofi_New Form10_2_Книга1" xfId="112"/>
    <cellStyle name="_New_Sofi_Nsi" xfId="113"/>
    <cellStyle name="_New_Sofi_Nsi_1" xfId="114"/>
    <cellStyle name="_New_Sofi_Nsi_1_3_ОперМесяц_14авг09" xfId="115"/>
    <cellStyle name="_New_Sofi_Nsi_1_Квартал" xfId="116"/>
    <cellStyle name="_New_Sofi_Nsi_1_Книга1" xfId="117"/>
    <cellStyle name="_New_Sofi_Nsi_139" xfId="118"/>
    <cellStyle name="_New_Sofi_Nsi_139_3_ОперМесяц_14авг09" xfId="119"/>
    <cellStyle name="_New_Sofi_Nsi_139_Квартал" xfId="120"/>
    <cellStyle name="_New_Sofi_Nsi_139_Книга1" xfId="121"/>
    <cellStyle name="_New_Sofi_Nsi_140" xfId="122"/>
    <cellStyle name="_New_Sofi_Nsi_140(Зах)" xfId="123"/>
    <cellStyle name="_New_Sofi_Nsi_140(Зах)_3_ОперМесяц_14авг09" xfId="124"/>
    <cellStyle name="_New_Sofi_Nsi_140(Зах)_Квартал" xfId="125"/>
    <cellStyle name="_New_Sofi_Nsi_140(Зах)_Книга1" xfId="126"/>
    <cellStyle name="_New_Sofi_Nsi_140_3_ОперМесяц_14авг09" xfId="127"/>
    <cellStyle name="_New_Sofi_Nsi_140_mod" xfId="128"/>
    <cellStyle name="_New_Sofi_Nsi_140_mod_3_ОперМесяц_14авг09" xfId="129"/>
    <cellStyle name="_New_Sofi_Nsi_140_mod_Квартал" xfId="130"/>
    <cellStyle name="_New_Sofi_Nsi_140_mod_Книга1" xfId="131"/>
    <cellStyle name="_New_Sofi_Nsi_140_Квартал" xfId="132"/>
    <cellStyle name="_New_Sofi_Nsi_140_Книга1" xfId="133"/>
    <cellStyle name="_New_Sofi_Nsi_3_ОперМесяц_14авг09" xfId="134"/>
    <cellStyle name="_New_Sofi_Nsi_Квартал" xfId="135"/>
    <cellStyle name="_New_Sofi_Nsi_Книга1" xfId="136"/>
    <cellStyle name="_New_Sofi_Summary" xfId="137"/>
    <cellStyle name="_New_Sofi_Summary_3_ОперМесяц_14авг09" xfId="138"/>
    <cellStyle name="_New_Sofi_Summary_Квартал" xfId="139"/>
    <cellStyle name="_New_Sofi_Summary_Книга1" xfId="140"/>
    <cellStyle name="_New_Sofi_Tax_form_1кв_3" xfId="141"/>
    <cellStyle name="_New_Sofi_Tax_form_1кв_3_3_ОперМесяц_14авг09" xfId="142"/>
    <cellStyle name="_New_Sofi_Tax_form_1кв_3_Квартал" xfId="143"/>
    <cellStyle name="_New_Sofi_Tax_form_1кв_3_Книга1" xfId="144"/>
    <cellStyle name="_New_Sofi_БКЭ" xfId="145"/>
    <cellStyle name="_New_Sofi_БКЭ_3_ОперМесяц_14авг09" xfId="146"/>
    <cellStyle name="_New_Sofi_БКЭ_Квартал" xfId="147"/>
    <cellStyle name="_New_Sofi_БКЭ_Книга1" xfId="148"/>
    <cellStyle name="_New_Sofi_Квартал" xfId="149"/>
    <cellStyle name="_New_Sofi_Книга1" xfId="150"/>
    <cellStyle name="_Nsi" xfId="151"/>
    <cellStyle name="_Nsi_3_ОперМесяц_14авг09" xfId="152"/>
    <cellStyle name="_Nsi_Квартал" xfId="153"/>
    <cellStyle name="_Nsi_Книга1" xfId="154"/>
    <cellStyle name="_P&amp;L_КОНС_БП_03" xfId="155"/>
    <cellStyle name="_Аккред&amp;Гарантии_ГК ДОМО" xfId="156"/>
    <cellStyle name="_Аккред&amp;Гарантии_ГК ДОМО_11.01.2009" xfId="157"/>
    <cellStyle name="_БДДС консолидированный 9 мес" xfId="158"/>
    <cellStyle name="_ДЕЙСТВУЮЩИЕ КРЕДИТЫ ПО ВСЕМ ЮР.ЛИЦАМ ОТДЕЛЬНО" xfId="159"/>
    <cellStyle name="_Дозакл 5 мес.2000" xfId="160"/>
    <cellStyle name="_Дозакл 5 мес.2000_3_ОперМесяц_14авг09" xfId="161"/>
    <cellStyle name="_Дозакл 5 мес.2000_Квартал" xfId="162"/>
    <cellStyle name="_Дозакл 5 мес.2000_Книга1" xfId="163"/>
    <cellStyle name="_Залог в банках" xfId="164"/>
    <cellStyle name="_Книга3" xfId="165"/>
    <cellStyle name="_Книга3_3_ОперМесяц_14авг09" xfId="166"/>
    <cellStyle name="_Книга3_New Form10_2" xfId="167"/>
    <cellStyle name="_Книга3_New Form10_2_3_ОперМесяц_14авг09" xfId="168"/>
    <cellStyle name="_Книга3_New Form10_2_Квартал" xfId="169"/>
    <cellStyle name="_Книга3_New Form10_2_Книга1" xfId="170"/>
    <cellStyle name="_Книга3_Nsi" xfId="171"/>
    <cellStyle name="_Книга3_Nsi_1" xfId="172"/>
    <cellStyle name="_Книга3_Nsi_1_3_ОперМесяц_14авг09" xfId="173"/>
    <cellStyle name="_Книга3_Nsi_1_Квартал" xfId="174"/>
    <cellStyle name="_Книга3_Nsi_1_Книга1" xfId="175"/>
    <cellStyle name="_Книга3_Nsi_139" xfId="176"/>
    <cellStyle name="_Книга3_Nsi_139_3_ОперМесяц_14авг09" xfId="177"/>
    <cellStyle name="_Книга3_Nsi_139_Квартал" xfId="178"/>
    <cellStyle name="_Книга3_Nsi_139_Книга1" xfId="179"/>
    <cellStyle name="_Книга3_Nsi_140" xfId="180"/>
    <cellStyle name="_Книга3_Nsi_140(Зах)" xfId="181"/>
    <cellStyle name="_Книга3_Nsi_140(Зах)_3_ОперМесяц_14авг09" xfId="182"/>
    <cellStyle name="_Книга3_Nsi_140(Зах)_Квартал" xfId="183"/>
    <cellStyle name="_Книга3_Nsi_140(Зах)_Книга1" xfId="184"/>
    <cellStyle name="_Книга3_Nsi_140_3_ОперМесяц_14авг09" xfId="185"/>
    <cellStyle name="_Книга3_Nsi_140_mod" xfId="186"/>
    <cellStyle name="_Книга3_Nsi_140_mod_3_ОперМесяц_14авг09" xfId="187"/>
    <cellStyle name="_Книга3_Nsi_140_mod_Квартал" xfId="188"/>
    <cellStyle name="_Книга3_Nsi_140_mod_Книга1" xfId="189"/>
    <cellStyle name="_Книга3_Nsi_140_Квартал" xfId="190"/>
    <cellStyle name="_Книга3_Nsi_140_Книга1" xfId="191"/>
    <cellStyle name="_Книга3_Nsi_3_ОперМесяц_14авг09" xfId="192"/>
    <cellStyle name="_Книга3_Nsi_Квартал" xfId="193"/>
    <cellStyle name="_Книга3_Nsi_Книга1" xfId="194"/>
    <cellStyle name="_Книга3_Summary" xfId="195"/>
    <cellStyle name="_Книга3_Summary_3_ОперМесяц_14авг09" xfId="196"/>
    <cellStyle name="_Книга3_Summary_Квартал" xfId="197"/>
    <cellStyle name="_Книга3_Summary_Книга1" xfId="198"/>
    <cellStyle name="_Книга3_Tax_form_1кв_3" xfId="199"/>
    <cellStyle name="_Книга3_Tax_form_1кв_3_3_ОперМесяц_14авг09" xfId="200"/>
    <cellStyle name="_Книга3_Tax_form_1кв_3_Квартал" xfId="201"/>
    <cellStyle name="_Книга3_Tax_form_1кв_3_Книга1" xfId="202"/>
    <cellStyle name="_Книга3_БКЭ" xfId="203"/>
    <cellStyle name="_Книга3_БКЭ_3_ОперМесяц_14авг09" xfId="204"/>
    <cellStyle name="_Книга3_БКЭ_Квартал" xfId="205"/>
    <cellStyle name="_Книга3_БКЭ_Книга1" xfId="206"/>
    <cellStyle name="_Книга3_Квартал" xfId="207"/>
    <cellStyle name="_Книга3_Книга1" xfId="208"/>
    <cellStyle name="_Книга7" xfId="209"/>
    <cellStyle name="_Книга7_3_ОперМесяц_14авг09" xfId="210"/>
    <cellStyle name="_Книга7_New Form10_2" xfId="211"/>
    <cellStyle name="_Книга7_New Form10_2_3_ОперМесяц_14авг09" xfId="212"/>
    <cellStyle name="_Книга7_New Form10_2_Квартал" xfId="213"/>
    <cellStyle name="_Книга7_New Form10_2_Книга1" xfId="214"/>
    <cellStyle name="_Книга7_Nsi" xfId="215"/>
    <cellStyle name="_Книга7_Nsi_1" xfId="216"/>
    <cellStyle name="_Книга7_Nsi_1_3_ОперМесяц_14авг09" xfId="217"/>
    <cellStyle name="_Книга7_Nsi_1_Квартал" xfId="218"/>
    <cellStyle name="_Книга7_Nsi_1_Книга1" xfId="219"/>
    <cellStyle name="_Книга7_Nsi_139" xfId="220"/>
    <cellStyle name="_Книга7_Nsi_139_3_ОперМесяц_14авг09" xfId="221"/>
    <cellStyle name="_Книга7_Nsi_139_Квартал" xfId="222"/>
    <cellStyle name="_Книга7_Nsi_139_Книга1" xfId="223"/>
    <cellStyle name="_Книга7_Nsi_140" xfId="224"/>
    <cellStyle name="_Книга7_Nsi_140(Зах)" xfId="225"/>
    <cellStyle name="_Книга7_Nsi_140(Зах)_3_ОперМесяц_14авг09" xfId="226"/>
    <cellStyle name="_Книга7_Nsi_140(Зах)_Квартал" xfId="227"/>
    <cellStyle name="_Книга7_Nsi_140(Зах)_Книга1" xfId="228"/>
    <cellStyle name="_Книга7_Nsi_140_3_ОперМесяц_14авг09" xfId="229"/>
    <cellStyle name="_Книга7_Nsi_140_mod" xfId="230"/>
    <cellStyle name="_Книга7_Nsi_140_mod_3_ОперМесяц_14авг09" xfId="231"/>
    <cellStyle name="_Книга7_Nsi_140_mod_Квартал" xfId="232"/>
    <cellStyle name="_Книга7_Nsi_140_mod_Книга1" xfId="233"/>
    <cellStyle name="_Книга7_Nsi_140_Квартал" xfId="234"/>
    <cellStyle name="_Книга7_Nsi_140_Книга1" xfId="235"/>
    <cellStyle name="_Книга7_Nsi_3_ОперМесяц_14авг09" xfId="236"/>
    <cellStyle name="_Книга7_Nsi_Квартал" xfId="237"/>
    <cellStyle name="_Книга7_Nsi_Книга1" xfId="238"/>
    <cellStyle name="_Книга7_Summary" xfId="239"/>
    <cellStyle name="_Книга7_Summary_3_ОперМесяц_14авг09" xfId="240"/>
    <cellStyle name="_Книга7_Summary_Квартал" xfId="241"/>
    <cellStyle name="_Книга7_Summary_Книга1" xfId="242"/>
    <cellStyle name="_Книга7_Tax_form_1кв_3" xfId="243"/>
    <cellStyle name="_Книга7_Tax_form_1кв_3_3_ОперМесяц_14авг09" xfId="244"/>
    <cellStyle name="_Книга7_Tax_form_1кв_3_Квартал" xfId="245"/>
    <cellStyle name="_Книга7_Tax_form_1кв_3_Книга1" xfId="246"/>
    <cellStyle name="_Книга7_БКЭ" xfId="247"/>
    <cellStyle name="_Книга7_БКЭ_3_ОперМесяц_14авг09" xfId="248"/>
    <cellStyle name="_Книга7_БКЭ_Квартал" xfId="249"/>
    <cellStyle name="_Книга7_БКЭ_Книга1" xfId="250"/>
    <cellStyle name="_Книга7_Квартал" xfId="251"/>
    <cellStyle name="_Книга7_Книга1" xfId="252"/>
    <cellStyle name="_Кредитный портфель" xfId="253"/>
    <cellStyle name="_матрица см" xfId="254"/>
    <cellStyle name="_Расшифровки_1кв_2002" xfId="255"/>
    <cellStyle name="_Расшифровки_1кв_2002_3_ОперМесяц_14авг09" xfId="256"/>
    <cellStyle name="_Расшифровки_1кв_2002_Квартал" xfId="257"/>
    <cellStyle name="_Расшифровки_1кв_2002_Книга1" xfId="258"/>
    <cellStyle name="_Результат=Свод БДДС с июля 2008 г" xfId="259"/>
    <cellStyle name="_Результат=Свод БДДС с июля 2008 г_08 БДР факт август консолид" xfId="260"/>
    <cellStyle name="_Результат=Свод БДДС с июля 2008 г_09 БДР факт сентябрь  консолид предварительный" xfId="261"/>
    <cellStyle name="_Результат=Свод БДДС с июля 2008 г_БДР  факт июль консолид" xfId="262"/>
    <cellStyle name="_Результат=Свод БДДС с июля 2008 г_БДР 09 факт консол" xfId="263"/>
    <cellStyle name="_Результат=Свод БДДС с июля 2008 г_БДР факт август консолид" xfId="264"/>
    <cellStyle name="_таблица см" xfId="265"/>
    <cellStyle name="_таблица хк" xfId="266"/>
    <cellStyle name="_форма_БДДС_ консолидир_факт" xfId="267"/>
    <cellStyle name="_форма_БДДС_ консолидир_факт_08 БДР факт август консолид" xfId="268"/>
    <cellStyle name="_форма_БДДС_ консолидир_факт_09 БДР факт сентябрь  консолид предварительный" xfId="269"/>
    <cellStyle name="_форма_БДДС_ консолидир_факт_БДР  факт июль консолид" xfId="270"/>
    <cellStyle name="_форма_БДДС_ консолидир_факт_БДР 09 факт консол" xfId="271"/>
    <cellStyle name="_форма_БДДС_ консолидир_факт_БДР факт август консолид" xfId="272"/>
    <cellStyle name="0,00;0;" xfId="273"/>
    <cellStyle name="20% - Accent1" xfId="274"/>
    <cellStyle name="20% - Accent2" xfId="275"/>
    <cellStyle name="20% - Accent3" xfId="276"/>
    <cellStyle name="20% - Accent4" xfId="277"/>
    <cellStyle name="20% - Accent5" xfId="278"/>
    <cellStyle name="20% - Accent6" xfId="279"/>
    <cellStyle name="20% - Акцент1 2" xfId="280"/>
    <cellStyle name="20% - Акцент1 2 2" xfId="281"/>
    <cellStyle name="20% - Акцент1 3" xfId="282"/>
    <cellStyle name="20% - Акцент1 4" xfId="283"/>
    <cellStyle name="20% - Акцент1 5" xfId="284"/>
    <cellStyle name="20% - Акцент1 6" xfId="285"/>
    <cellStyle name="20% - Акцент1 7" xfId="286"/>
    <cellStyle name="20% - Акцент2 2" xfId="287"/>
    <cellStyle name="20% - Акцент2 2 2" xfId="288"/>
    <cellStyle name="20% - Акцент2 3" xfId="289"/>
    <cellStyle name="20% - Акцент2 4" xfId="290"/>
    <cellStyle name="20% - Акцент2 5" xfId="291"/>
    <cellStyle name="20% - Акцент2 6" xfId="292"/>
    <cellStyle name="20% - Акцент2 7" xfId="293"/>
    <cellStyle name="20% - Акцент3 2" xfId="294"/>
    <cellStyle name="20% - Акцент3 2 2" xfId="295"/>
    <cellStyle name="20% - Акцент3 3" xfId="296"/>
    <cellStyle name="20% - Акцент3 4" xfId="297"/>
    <cellStyle name="20% - Акцент3 5" xfId="298"/>
    <cellStyle name="20% - Акцент3 6" xfId="299"/>
    <cellStyle name="20% - Акцент3 7" xfId="300"/>
    <cellStyle name="20% - Акцент4 2" xfId="301"/>
    <cellStyle name="20% - Акцент4 2 2" xfId="302"/>
    <cellStyle name="20% - Акцент4 3" xfId="303"/>
    <cellStyle name="20% - Акцент4 4" xfId="304"/>
    <cellStyle name="20% - Акцент4 5" xfId="305"/>
    <cellStyle name="20% - Акцент4 6" xfId="306"/>
    <cellStyle name="20% - Акцент4 7" xfId="307"/>
    <cellStyle name="20% - Акцент5 2" xfId="308"/>
    <cellStyle name="20% - Акцент5 2 2" xfId="309"/>
    <cellStyle name="20% - Акцент5 3" xfId="310"/>
    <cellStyle name="20% - Акцент5 4" xfId="311"/>
    <cellStyle name="20% - Акцент5 5" xfId="312"/>
    <cellStyle name="20% - Акцент5 6" xfId="313"/>
    <cellStyle name="20% - Акцент5 7" xfId="314"/>
    <cellStyle name="20% - Акцент6 2" xfId="315"/>
    <cellStyle name="20% - Акцент6 2 2" xfId="316"/>
    <cellStyle name="20% - Акцент6 3" xfId="317"/>
    <cellStyle name="20% - Акцент6 4" xfId="318"/>
    <cellStyle name="20% - Акцент6 5" xfId="319"/>
    <cellStyle name="20% - Акцент6 6" xfId="320"/>
    <cellStyle name="20% - Акцент6 7" xfId="321"/>
    <cellStyle name="40% - Accent1" xfId="322"/>
    <cellStyle name="40% - Accent2" xfId="323"/>
    <cellStyle name="40% - Accent3" xfId="324"/>
    <cellStyle name="40% - Accent4" xfId="325"/>
    <cellStyle name="40% - Accent5" xfId="326"/>
    <cellStyle name="40% - Accent6" xfId="327"/>
    <cellStyle name="40% - Акцент1 2" xfId="328"/>
    <cellStyle name="40% - Акцент1 2 2" xfId="329"/>
    <cellStyle name="40% - Акцент1 3" xfId="330"/>
    <cellStyle name="40% - Акцент1 4" xfId="331"/>
    <cellStyle name="40% - Акцент1 5" xfId="332"/>
    <cellStyle name="40% - Акцент1 6" xfId="333"/>
    <cellStyle name="40% - Акцент1 7" xfId="334"/>
    <cellStyle name="40% - Акцент2 2" xfId="335"/>
    <cellStyle name="40% - Акцент2 2 2" xfId="336"/>
    <cellStyle name="40% - Акцент2 3" xfId="337"/>
    <cellStyle name="40% - Акцент2 4" xfId="338"/>
    <cellStyle name="40% - Акцент2 5" xfId="339"/>
    <cellStyle name="40% - Акцент2 6" xfId="340"/>
    <cellStyle name="40% - Акцент2 7" xfId="341"/>
    <cellStyle name="40% - Акцент3 2" xfId="342"/>
    <cellStyle name="40% - Акцент3 2 2" xfId="343"/>
    <cellStyle name="40% - Акцент3 3" xfId="344"/>
    <cellStyle name="40% - Акцент3 4" xfId="345"/>
    <cellStyle name="40% - Акцент3 5" xfId="346"/>
    <cellStyle name="40% - Акцент3 6" xfId="347"/>
    <cellStyle name="40% - Акцент3 7" xfId="348"/>
    <cellStyle name="40% - Акцент4 2" xfId="349"/>
    <cellStyle name="40% - Акцент4 2 2" xfId="350"/>
    <cellStyle name="40% - Акцент4 3" xfId="351"/>
    <cellStyle name="40% - Акцент4 4" xfId="352"/>
    <cellStyle name="40% - Акцент4 5" xfId="353"/>
    <cellStyle name="40% - Акцент4 6" xfId="354"/>
    <cellStyle name="40% - Акцент4 7" xfId="355"/>
    <cellStyle name="40% - Акцент5 2" xfId="356"/>
    <cellStyle name="40% - Акцент5 2 2" xfId="357"/>
    <cellStyle name="40% - Акцент5 3" xfId="358"/>
    <cellStyle name="40% - Акцент5 4" xfId="359"/>
    <cellStyle name="40% - Акцент5 5" xfId="360"/>
    <cellStyle name="40% - Акцент5 6" xfId="361"/>
    <cellStyle name="40% - Акцент5 7" xfId="362"/>
    <cellStyle name="40% - Акцент6 2" xfId="363"/>
    <cellStyle name="40% - Акцент6 2 2" xfId="364"/>
    <cellStyle name="40% - Акцент6 3" xfId="365"/>
    <cellStyle name="40% - Акцент6 4" xfId="366"/>
    <cellStyle name="40% - Акцент6 5" xfId="367"/>
    <cellStyle name="40% - Акцент6 6" xfId="368"/>
    <cellStyle name="40% - Акцент6 7" xfId="369"/>
    <cellStyle name="60% - Accent1" xfId="370"/>
    <cellStyle name="60% - Accent2" xfId="371"/>
    <cellStyle name="60% - Accent3" xfId="372"/>
    <cellStyle name="60% - Accent4" xfId="373"/>
    <cellStyle name="60% - Accent5" xfId="374"/>
    <cellStyle name="60% - Accent6" xfId="375"/>
    <cellStyle name="60% - Акцент1 2" xfId="376"/>
    <cellStyle name="60% - Акцент1 2 2" xfId="377"/>
    <cellStyle name="60% - Акцент1 3" xfId="378"/>
    <cellStyle name="60% - Акцент1 4" xfId="379"/>
    <cellStyle name="60% - Акцент1 5" xfId="380"/>
    <cellStyle name="60% - Акцент1 6" xfId="381"/>
    <cellStyle name="60% - Акцент1 7" xfId="382"/>
    <cellStyle name="60% - Акцент2 2" xfId="383"/>
    <cellStyle name="60% - Акцент2 2 2" xfId="384"/>
    <cellStyle name="60% - Акцент2 3" xfId="385"/>
    <cellStyle name="60% - Акцент2 4" xfId="386"/>
    <cellStyle name="60% - Акцент2 5" xfId="387"/>
    <cellStyle name="60% - Акцент2 6" xfId="388"/>
    <cellStyle name="60% - Акцент2 7" xfId="389"/>
    <cellStyle name="60% - Акцент3 2" xfId="390"/>
    <cellStyle name="60% - Акцент3 2 2" xfId="391"/>
    <cellStyle name="60% - Акцент3 3" xfId="392"/>
    <cellStyle name="60% - Акцент3 4" xfId="393"/>
    <cellStyle name="60% - Акцент3 5" xfId="394"/>
    <cellStyle name="60% - Акцент3 6" xfId="395"/>
    <cellStyle name="60% - Акцент3 7" xfId="396"/>
    <cellStyle name="60% - Акцент4 2" xfId="397"/>
    <cellStyle name="60% - Акцент4 2 2" xfId="398"/>
    <cellStyle name="60% - Акцент4 3" xfId="399"/>
    <cellStyle name="60% - Акцент4 4" xfId="400"/>
    <cellStyle name="60% - Акцент4 5" xfId="401"/>
    <cellStyle name="60% - Акцент4 6" xfId="402"/>
    <cellStyle name="60% - Акцент4 7" xfId="403"/>
    <cellStyle name="60% - Акцент5 2" xfId="404"/>
    <cellStyle name="60% - Акцент5 2 2" xfId="405"/>
    <cellStyle name="60% - Акцент5 3" xfId="406"/>
    <cellStyle name="60% - Акцент5 4" xfId="407"/>
    <cellStyle name="60% - Акцент5 5" xfId="408"/>
    <cellStyle name="60% - Акцент5 6" xfId="409"/>
    <cellStyle name="60% - Акцент5 7" xfId="410"/>
    <cellStyle name="60% - Акцент6 2" xfId="411"/>
    <cellStyle name="60% - Акцент6 2 2" xfId="412"/>
    <cellStyle name="60% - Акцент6 3" xfId="413"/>
    <cellStyle name="60% - Акцент6 4" xfId="414"/>
    <cellStyle name="60% - Акцент6 5" xfId="415"/>
    <cellStyle name="60% - Акцент6 6" xfId="416"/>
    <cellStyle name="60% - Акцент6 7" xfId="417"/>
    <cellStyle name="Aaia?iue [0]_?anoiau" xfId="418"/>
    <cellStyle name="Aaia?iue_?anoiau" xfId="419"/>
    <cellStyle name="Accent1" xfId="420"/>
    <cellStyle name="Accent2" xfId="421"/>
    <cellStyle name="Accent3" xfId="422"/>
    <cellStyle name="Accent4" xfId="423"/>
    <cellStyle name="Accent5" xfId="424"/>
    <cellStyle name="Accent6" xfId="425"/>
    <cellStyle name="Aeia?nnueea" xfId="426"/>
    <cellStyle name="Bad" xfId="427"/>
    <cellStyle name="Calc Currency (0)" xfId="428"/>
    <cellStyle name="Calculation" xfId="429"/>
    <cellStyle name="Check Cell" xfId="430"/>
    <cellStyle name="Comma 2" xfId="431"/>
    <cellStyle name="Euro" xfId="432"/>
    <cellStyle name="Explanatory Text" xfId="433"/>
    <cellStyle name="Good" xfId="434"/>
    <cellStyle name="Header1" xfId="435"/>
    <cellStyle name="Header2" xfId="436"/>
    <cellStyle name="Heading 1" xfId="437"/>
    <cellStyle name="Heading 2" xfId="438"/>
    <cellStyle name="Heading 3" xfId="439"/>
    <cellStyle name="Heading 4" xfId="440"/>
    <cellStyle name="Iau?iue_?anoiau" xfId="441"/>
    <cellStyle name="Input" xfId="442"/>
    <cellStyle name="Ioe?uaaaoayny aeia?nnueea" xfId="443"/>
    <cellStyle name="ISO" xfId="444"/>
    <cellStyle name="Linked Cell" xfId="445"/>
    <cellStyle name="Neutral" xfId="446"/>
    <cellStyle name="Normal 2" xfId="447"/>
    <cellStyle name="Normal 3" xfId="448"/>
    <cellStyle name="Normal 4" xfId="449"/>
    <cellStyle name="Normal 5" xfId="450"/>
    <cellStyle name="Normal 6" xfId="451"/>
    <cellStyle name="normбlnм_laroux" xfId="452"/>
    <cellStyle name="Note" xfId="453"/>
    <cellStyle name="Oeiainiaue [0]_?anoiau" xfId="454"/>
    <cellStyle name="Oeiainiaue_?anoiau" xfId="455"/>
    <cellStyle name="Ouny?e [0]_?anoiau" xfId="456"/>
    <cellStyle name="Ouny?e_?anoiau" xfId="457"/>
    <cellStyle name="Output" xfId="458"/>
    <cellStyle name="Paaotsikko" xfId="459"/>
    <cellStyle name="Percent 2" xfId="460"/>
    <cellStyle name="Percent 3" xfId="461"/>
    <cellStyle name="Pддotsikko" xfId="462"/>
    <cellStyle name="Style 1" xfId="463"/>
    <cellStyle name="Title" xfId="464"/>
    <cellStyle name="Total" xfId="465"/>
    <cellStyle name="Valiotsikko" xfId="466"/>
    <cellStyle name="Vдliotsikko" xfId="467"/>
    <cellStyle name="Warning Text" xfId="468"/>
    <cellStyle name="Акцент1 2" xfId="469"/>
    <cellStyle name="Акцент1 2 2" xfId="470"/>
    <cellStyle name="Акцент1 3" xfId="471"/>
    <cellStyle name="Акцент1 4" xfId="472"/>
    <cellStyle name="Акцент1 5" xfId="473"/>
    <cellStyle name="Акцент1 6" xfId="474"/>
    <cellStyle name="Акцент1 7" xfId="475"/>
    <cellStyle name="Акцент2 2" xfId="476"/>
    <cellStyle name="Акцент2 2 2" xfId="477"/>
    <cellStyle name="Акцент2 3" xfId="478"/>
    <cellStyle name="Акцент2 4" xfId="479"/>
    <cellStyle name="Акцент2 5" xfId="480"/>
    <cellStyle name="Акцент2 6" xfId="481"/>
    <cellStyle name="Акцент2 7" xfId="482"/>
    <cellStyle name="Акцент3 2" xfId="483"/>
    <cellStyle name="Акцент3 2 2" xfId="484"/>
    <cellStyle name="Акцент3 3" xfId="485"/>
    <cellStyle name="Акцент3 4" xfId="486"/>
    <cellStyle name="Акцент3 5" xfId="487"/>
    <cellStyle name="Акцент3 6" xfId="488"/>
    <cellStyle name="Акцент3 7" xfId="489"/>
    <cellStyle name="Акцент4 2" xfId="490"/>
    <cellStyle name="Акцент4 2 2" xfId="491"/>
    <cellStyle name="Акцент4 3" xfId="492"/>
    <cellStyle name="Акцент4 4" xfId="493"/>
    <cellStyle name="Акцент4 5" xfId="494"/>
    <cellStyle name="Акцент4 6" xfId="495"/>
    <cellStyle name="Акцент4 7" xfId="496"/>
    <cellStyle name="Акцент5 2" xfId="497"/>
    <cellStyle name="Акцент5 2 2" xfId="498"/>
    <cellStyle name="Акцент5 3" xfId="499"/>
    <cellStyle name="Акцент5 4" xfId="500"/>
    <cellStyle name="Акцент5 5" xfId="501"/>
    <cellStyle name="Акцент5 6" xfId="502"/>
    <cellStyle name="Акцент5 7" xfId="503"/>
    <cellStyle name="Акцент6 2" xfId="504"/>
    <cellStyle name="Акцент6 2 2" xfId="505"/>
    <cellStyle name="Акцент6 3" xfId="506"/>
    <cellStyle name="Акцент6 4" xfId="507"/>
    <cellStyle name="Акцент6 5" xfId="508"/>
    <cellStyle name="Акцент6 6" xfId="509"/>
    <cellStyle name="Акцент6 7" xfId="510"/>
    <cellStyle name="Блок(жёлт)" xfId="511"/>
    <cellStyle name="Ввод  2" xfId="512"/>
    <cellStyle name="Ввод  2 2" xfId="513"/>
    <cellStyle name="Ввод  2_3.1" xfId="514"/>
    <cellStyle name="Ввод  3" xfId="515"/>
    <cellStyle name="Ввод  4" xfId="516"/>
    <cellStyle name="Ввод  5" xfId="517"/>
    <cellStyle name="Ввод  6" xfId="518"/>
    <cellStyle name="Ввод  7" xfId="519"/>
    <cellStyle name="Вывод 2" xfId="520"/>
    <cellStyle name="Вывод 2 2" xfId="521"/>
    <cellStyle name="Вывод 2_3.1" xfId="522"/>
    <cellStyle name="Вывод 3" xfId="523"/>
    <cellStyle name="Вывод 4" xfId="524"/>
    <cellStyle name="Вывод 5" xfId="525"/>
    <cellStyle name="Вывод 6" xfId="526"/>
    <cellStyle name="Вывод 7" xfId="527"/>
    <cellStyle name="Вычисление 2" xfId="528"/>
    <cellStyle name="Вычисление 2 2" xfId="529"/>
    <cellStyle name="Вычисление 2_3.1" xfId="530"/>
    <cellStyle name="Вычисление 3" xfId="531"/>
    <cellStyle name="Вычисление 4" xfId="532"/>
    <cellStyle name="Вычисление 5" xfId="533"/>
    <cellStyle name="Вычисление 6" xfId="534"/>
    <cellStyle name="Вычисление 7" xfId="535"/>
    <cellStyle name="Гиперссылка" xfId="946" builtinId="8"/>
    <cellStyle name="Гиперссылка 2" xfId="536"/>
    <cellStyle name="Гиперссылка 2 2" xfId="537"/>
    <cellStyle name="Гиперссылка 2 2 2" xfId="538"/>
    <cellStyle name="Гиперссылка 2 2 2 2" xfId="539"/>
    <cellStyle name="Гиперссылка 2 2 2 3" xfId="540"/>
    <cellStyle name="Гиперссылка 2 2 2 4" xfId="541"/>
    <cellStyle name="Гиперссылка 2 2 2 5" xfId="542"/>
    <cellStyle name="Гиперссылка 2 2 3" xfId="543"/>
    <cellStyle name="Гиперссылка 2 2 4" xfId="544"/>
    <cellStyle name="Гиперссылка 2 2 5" xfId="545"/>
    <cellStyle name="Гиперссылка 2 3" xfId="546"/>
    <cellStyle name="Гиперссылка 2 4" xfId="547"/>
    <cellStyle name="Гиперссылка 2 5" xfId="548"/>
    <cellStyle name="Гиперссылка 2 6" xfId="549"/>
    <cellStyle name="Гиперссылка 2_2009_БДР_Сводный новый" xfId="550"/>
    <cellStyle name="Гиперссылка 3" xfId="551"/>
    <cellStyle name="Денежный 2" xfId="552"/>
    <cellStyle name="Денежный 3" xfId="553"/>
    <cellStyle name="Денежный 3 2" xfId="554"/>
    <cellStyle name="Денежный 3 3" xfId="555"/>
    <cellStyle name="Денежный 3 4" xfId="556"/>
    <cellStyle name="Денежный 3 5" xfId="557"/>
    <cellStyle name="Денежный 3 6" xfId="558"/>
    <cellStyle name="Денежный 3 7" xfId="559"/>
    <cellStyle name="Заголовок 1 2" xfId="560"/>
    <cellStyle name="Заголовок 1 2 2" xfId="561"/>
    <cellStyle name="Заголовок 1 2_3.1" xfId="562"/>
    <cellStyle name="Заголовок 1 3" xfId="563"/>
    <cellStyle name="Заголовок 1 4" xfId="564"/>
    <cellStyle name="Заголовок 1 5" xfId="565"/>
    <cellStyle name="Заголовок 1 6" xfId="566"/>
    <cellStyle name="Заголовок 1 7" xfId="567"/>
    <cellStyle name="Заголовок 2 2" xfId="568"/>
    <cellStyle name="Заголовок 2 2 2" xfId="569"/>
    <cellStyle name="Заголовок 2 2_3.1" xfId="570"/>
    <cellStyle name="Заголовок 2 3" xfId="571"/>
    <cellStyle name="Заголовок 2 4" xfId="572"/>
    <cellStyle name="Заголовок 2 5" xfId="573"/>
    <cellStyle name="Заголовок 2 6" xfId="574"/>
    <cellStyle name="Заголовок 2 7" xfId="575"/>
    <cellStyle name="Заголовок 3 2" xfId="576"/>
    <cellStyle name="Заголовок 3 2 2" xfId="577"/>
    <cellStyle name="Заголовок 3 2_3.1" xfId="578"/>
    <cellStyle name="Заголовок 3 3" xfId="579"/>
    <cellStyle name="Заголовок 3 4" xfId="580"/>
    <cellStyle name="Заголовок 3 5" xfId="581"/>
    <cellStyle name="Заголовок 3 6" xfId="582"/>
    <cellStyle name="Заголовок 3 7" xfId="583"/>
    <cellStyle name="Заголовок 4 2" xfId="584"/>
    <cellStyle name="Заголовок 4 2 2" xfId="585"/>
    <cellStyle name="Заголовок 4 3" xfId="586"/>
    <cellStyle name="Заголовок 4 4" xfId="587"/>
    <cellStyle name="Заголовок 4 5" xfId="588"/>
    <cellStyle name="Заголовок 4 6" xfId="589"/>
    <cellStyle name="Заголовок 4 7" xfId="590"/>
    <cellStyle name="Итог 2" xfId="591"/>
    <cellStyle name="Итог 2 2" xfId="592"/>
    <cellStyle name="Итог 2_3.1" xfId="593"/>
    <cellStyle name="Итог 3" xfId="594"/>
    <cellStyle name="Итог 4" xfId="595"/>
    <cellStyle name="Итог 5" xfId="596"/>
    <cellStyle name="Итог 6" xfId="597"/>
    <cellStyle name="Итог 7" xfId="598"/>
    <cellStyle name="Контрольная ячейка 2" xfId="599"/>
    <cellStyle name="Контрольная ячейка 2 2" xfId="600"/>
    <cellStyle name="Контрольная ячейка 2_3.1" xfId="601"/>
    <cellStyle name="Контрольная ячейка 3" xfId="602"/>
    <cellStyle name="Контрольная ячейка 4" xfId="603"/>
    <cellStyle name="Контрольная ячейка 5" xfId="604"/>
    <cellStyle name="Контрольная ячейка 6" xfId="605"/>
    <cellStyle name="Контрольная ячейка 7" xfId="606"/>
    <cellStyle name="Название 2" xfId="607"/>
    <cellStyle name="Название 2 2" xfId="608"/>
    <cellStyle name="Название 3" xfId="609"/>
    <cellStyle name="Название 4" xfId="610"/>
    <cellStyle name="Название 5" xfId="611"/>
    <cellStyle name="Название 6" xfId="612"/>
    <cellStyle name="Название 7" xfId="613"/>
    <cellStyle name="Нейтральный 2" xfId="614"/>
    <cellStyle name="Нейтральный 2 2" xfId="615"/>
    <cellStyle name="Нейтральный 3" xfId="616"/>
    <cellStyle name="Нейтральный 4" xfId="617"/>
    <cellStyle name="Нейтральный 5" xfId="618"/>
    <cellStyle name="Нейтральный 6" xfId="619"/>
    <cellStyle name="Нейтральный 7" xfId="620"/>
    <cellStyle name="Обычный" xfId="0" builtinId="0"/>
    <cellStyle name="Обычный 10" xfId="621"/>
    <cellStyle name="Обычный 11" xfId="622"/>
    <cellStyle name="Обычный 12" xfId="623"/>
    <cellStyle name="Обычный 13" xfId="624"/>
    <cellStyle name="Обычный 14" xfId="625"/>
    <cellStyle name="Обычный 15" xfId="626"/>
    <cellStyle name="Обычный 16" xfId="627"/>
    <cellStyle name="Обычный 17" xfId="628"/>
    <cellStyle name="Обычный 18" xfId="629"/>
    <cellStyle name="Обычный 19" xfId="630"/>
    <cellStyle name="Обычный 2" xfId="2"/>
    <cellStyle name="Обычный 2 10" xfId="631"/>
    <cellStyle name="Обычный 2 11" xfId="632"/>
    <cellStyle name="Обычный 2 11 2" xfId="940"/>
    <cellStyle name="Обычный 2 12" xfId="633"/>
    <cellStyle name="Обычный 2 12 2" xfId="941"/>
    <cellStyle name="Обычный 2 13" xfId="634"/>
    <cellStyle name="Обычный 2 14" xfId="635"/>
    <cellStyle name="Обычный 2 15" xfId="938"/>
    <cellStyle name="Обычный 2 2" xfId="636"/>
    <cellStyle name="Обычный 2 2 2" xfId="637"/>
    <cellStyle name="Обычный 2 2 2 2" xfId="638"/>
    <cellStyle name="Обычный 2 2 2 3" xfId="639"/>
    <cellStyle name="Обычный 2 2 2 4" xfId="640"/>
    <cellStyle name="Обычный 2 2 2 5" xfId="641"/>
    <cellStyle name="Обычный 2 2 2 6" xfId="642"/>
    <cellStyle name="Обычный 2 2 2_Книга1" xfId="643"/>
    <cellStyle name="Обычный 2 2 3" xfId="644"/>
    <cellStyle name="Обычный 2 2 4" xfId="645"/>
    <cellStyle name="Обычный 2 2 5" xfId="646"/>
    <cellStyle name="Обычный 2 2 6" xfId="647"/>
    <cellStyle name="Обычный 2 2 7" xfId="648"/>
    <cellStyle name="Обычный 2 2_3.1" xfId="649"/>
    <cellStyle name="Обычный 2 3" xfId="650"/>
    <cellStyle name="Обычный 2 3 2" xfId="651"/>
    <cellStyle name="Обычный 2 3 2 2" xfId="652"/>
    <cellStyle name="Обычный 2 3 2 3" xfId="653"/>
    <cellStyle name="Обычный 2 3 2 4" xfId="654"/>
    <cellStyle name="Обычный 2 3 2 5" xfId="655"/>
    <cellStyle name="Обычный 2 3 3" xfId="656"/>
    <cellStyle name="Обычный 2 3 4" xfId="657"/>
    <cellStyle name="Обычный 2 3 5" xfId="658"/>
    <cellStyle name="Обычный 2 4" xfId="659"/>
    <cellStyle name="Обычный 2 4 2" xfId="660"/>
    <cellStyle name="Обычный 2 4 2 2" xfId="661"/>
    <cellStyle name="Обычный 2 4 2 3" xfId="662"/>
    <cellStyle name="Обычный 2 4 2 4" xfId="663"/>
    <cellStyle name="Обычный 2 4 2 5" xfId="664"/>
    <cellStyle name="Обычный 2 4 3" xfId="665"/>
    <cellStyle name="Обычный 2 4 4" xfId="666"/>
    <cellStyle name="Обычный 2 4 5" xfId="667"/>
    <cellStyle name="Обычный 2 5" xfId="668"/>
    <cellStyle name="Обычный 2 5 2" xfId="669"/>
    <cellStyle name="Обычный 2 5 2 2" xfId="670"/>
    <cellStyle name="Обычный 2 5 2 3" xfId="671"/>
    <cellStyle name="Обычный 2 5 2 4" xfId="672"/>
    <cellStyle name="Обычный 2 5 2 5" xfId="673"/>
    <cellStyle name="Обычный 2 5 3" xfId="674"/>
    <cellStyle name="Обычный 2 5 4" xfId="675"/>
    <cellStyle name="Обычный 2 5 5" xfId="676"/>
    <cellStyle name="Обычный 2 6" xfId="677"/>
    <cellStyle name="Обычный 2 6 2" xfId="678"/>
    <cellStyle name="Обычный 2 6 2 2" xfId="679"/>
    <cellStyle name="Обычный 2 6 2 3" xfId="680"/>
    <cellStyle name="Обычный 2 6 2 4" xfId="681"/>
    <cellStyle name="Обычный 2 6 2 5" xfId="682"/>
    <cellStyle name="Обычный 2 6 3" xfId="683"/>
    <cellStyle name="Обычный 2 6 4" xfId="684"/>
    <cellStyle name="Обычный 2 6 5" xfId="685"/>
    <cellStyle name="Обычный 2 7" xfId="686"/>
    <cellStyle name="Обычный 2 8" xfId="687"/>
    <cellStyle name="Обычный 2 9" xfId="688"/>
    <cellStyle name="Обычный 2 9 2" xfId="942"/>
    <cellStyle name="Обычный 2_3.1" xfId="689"/>
    <cellStyle name="Обычный 20" xfId="690"/>
    <cellStyle name="Обычный 21" xfId="691"/>
    <cellStyle name="Обычный 22" xfId="692"/>
    <cellStyle name="Обычный 23" xfId="693"/>
    <cellStyle name="Обычный 24" xfId="694"/>
    <cellStyle name="Обычный 25" xfId="695"/>
    <cellStyle name="Обычный 26" xfId="696"/>
    <cellStyle name="Обычный 27" xfId="697"/>
    <cellStyle name="Обычный 28" xfId="698"/>
    <cellStyle name="Обычный 29" xfId="699"/>
    <cellStyle name="Обычный 3" xfId="4"/>
    <cellStyle name="Обычный 3 10" xfId="700"/>
    <cellStyle name="Обычный 3 11" xfId="701"/>
    <cellStyle name="Обычный 3 2" xfId="702"/>
    <cellStyle name="Обычный 3 3" xfId="703"/>
    <cellStyle name="Обычный 3 4" xfId="704"/>
    <cellStyle name="Обычный 3 5" xfId="705"/>
    <cellStyle name="Обычный 3 6" xfId="706"/>
    <cellStyle name="Обычный 3 7" xfId="707"/>
    <cellStyle name="Обычный 3 8" xfId="708"/>
    <cellStyle name="Обычный 3 9" xfId="709"/>
    <cellStyle name="Обычный 3_CF and Working Capital targets FY2009 v6" xfId="710"/>
    <cellStyle name="Обычный 30" xfId="711"/>
    <cellStyle name="Обычный 31" xfId="712"/>
    <cellStyle name="Обычный 32" xfId="713"/>
    <cellStyle name="Обычный 32 2" xfId="714"/>
    <cellStyle name="Обычный 32 3" xfId="943"/>
    <cellStyle name="Обычный 32_3.1" xfId="715"/>
    <cellStyle name="Обычный 33" xfId="716"/>
    <cellStyle name="Обычный 34" xfId="717"/>
    <cellStyle name="Обычный 35" xfId="718"/>
    <cellStyle name="Обычный 35 2" xfId="719"/>
    <cellStyle name="Обычный 35 3" xfId="720"/>
    <cellStyle name="Обычный 35 4" xfId="721"/>
    <cellStyle name="Обычный 35 5" xfId="722"/>
    <cellStyle name="Обычный 36" xfId="723"/>
    <cellStyle name="Обычный 36 2" xfId="724"/>
    <cellStyle name="Обычный 36 2 2" xfId="725"/>
    <cellStyle name="Обычный 36 3" xfId="726"/>
    <cellStyle name="Обычный 36_3.1" xfId="727"/>
    <cellStyle name="Обычный 37" xfId="728"/>
    <cellStyle name="Обычный 38" xfId="729"/>
    <cellStyle name="Обычный 39" xfId="730"/>
    <cellStyle name="Обычный 4" xfId="731"/>
    <cellStyle name="Обычный 4 2" xfId="732"/>
    <cellStyle name="Обычный 4 3" xfId="733"/>
    <cellStyle name="Обычный 4 4" xfId="734"/>
    <cellStyle name="Обычный 4 5" xfId="735"/>
    <cellStyle name="Обычный 4 6" xfId="736"/>
    <cellStyle name="Обычный 4_CF and Working Capital targets FY2009 v6" xfId="737"/>
    <cellStyle name="Обычный 40" xfId="936"/>
    <cellStyle name="Обычный 40 2" xfId="944"/>
    <cellStyle name="Обычный 41" xfId="937"/>
    <cellStyle name="Обычный 42" xfId="945"/>
    <cellStyle name="Обычный 43" xfId="947"/>
    <cellStyle name="Обычный 5" xfId="738"/>
    <cellStyle name="Обычный 5 2" xfId="739"/>
    <cellStyle name="Обычный 6" xfId="740"/>
    <cellStyle name="Обычный 6 2" xfId="741"/>
    <cellStyle name="Обычный 6 2 2" xfId="742"/>
    <cellStyle name="Обычный 6 2 3" xfId="743"/>
    <cellStyle name="Обычный 6 2 4" xfId="744"/>
    <cellStyle name="Обычный 6 2 5" xfId="745"/>
    <cellStyle name="Обычный 6 3" xfId="746"/>
    <cellStyle name="Обычный 6 4" xfId="747"/>
    <cellStyle name="Обычный 6 5" xfId="748"/>
    <cellStyle name="Обычный 7" xfId="749"/>
    <cellStyle name="Обычный 7 2" xfId="750"/>
    <cellStyle name="Обычный 7 2 2" xfId="751"/>
    <cellStyle name="Обычный 7 2 3" xfId="752"/>
    <cellStyle name="Обычный 7 2 4" xfId="753"/>
    <cellStyle name="Обычный 7 2 5" xfId="754"/>
    <cellStyle name="Обычный 7 3" xfId="755"/>
    <cellStyle name="Обычный 7 4" xfId="756"/>
    <cellStyle name="Обычный 7 5" xfId="757"/>
    <cellStyle name="Обычный 73 3" xfId="758"/>
    <cellStyle name="Обычный 8" xfId="759"/>
    <cellStyle name="Обычный 8 2" xfId="760"/>
    <cellStyle name="Обычный 8 2 2" xfId="761"/>
    <cellStyle name="Обычный 8 2 3" xfId="762"/>
    <cellStyle name="Обычный 8 2 4" xfId="763"/>
    <cellStyle name="Обычный 8 2 5" xfId="764"/>
    <cellStyle name="Обычный 8 3" xfId="765"/>
    <cellStyle name="Обычный 8 4" xfId="766"/>
    <cellStyle name="Обычный 8 5" xfId="767"/>
    <cellStyle name="Обычный 9" xfId="768"/>
    <cellStyle name="Обычный 9 2" xfId="769"/>
    <cellStyle name="Обычный 9 3" xfId="770"/>
    <cellStyle name="Обычный 9 4" xfId="771"/>
    <cellStyle name="Обычный 9 5" xfId="772"/>
    <cellStyle name="Плохой 2" xfId="773"/>
    <cellStyle name="Плохой 2 2" xfId="774"/>
    <cellStyle name="Плохой 3" xfId="775"/>
    <cellStyle name="Плохой 4" xfId="776"/>
    <cellStyle name="Плохой 5" xfId="777"/>
    <cellStyle name="Плохой 6" xfId="778"/>
    <cellStyle name="Плохой 7" xfId="779"/>
    <cellStyle name="Пояснение 2" xfId="780"/>
    <cellStyle name="Пояснение 2 2" xfId="781"/>
    <cellStyle name="Пояснение 3" xfId="782"/>
    <cellStyle name="Пояснение 4" xfId="783"/>
    <cellStyle name="Пояснение 5" xfId="784"/>
    <cellStyle name="Пояснение 6" xfId="785"/>
    <cellStyle name="Пояснение 7" xfId="786"/>
    <cellStyle name="Примечание 2" xfId="787"/>
    <cellStyle name="Примечание 2 2" xfId="788"/>
    <cellStyle name="Примечание 2 3" xfId="789"/>
    <cellStyle name="Примечание 2 4" xfId="790"/>
    <cellStyle name="Примечание 2 5" xfId="791"/>
    <cellStyle name="Примечание 2 6" xfId="792"/>
    <cellStyle name="Примечание 2_3.1" xfId="793"/>
    <cellStyle name="Примечание 3" xfId="794"/>
    <cellStyle name="Примечание 4" xfId="795"/>
    <cellStyle name="Примечание 5" xfId="796"/>
    <cellStyle name="Примечание 6" xfId="797"/>
    <cellStyle name="Примечание 7" xfId="798"/>
    <cellStyle name="Процентный 10" xfId="6"/>
    <cellStyle name="Процентный 10 2" xfId="799"/>
    <cellStyle name="Процентный 10 3" xfId="800"/>
    <cellStyle name="Процентный 10 4" xfId="801"/>
    <cellStyle name="Процентный 10 5" xfId="802"/>
    <cellStyle name="Процентный 10 6" xfId="803"/>
    <cellStyle name="Процентный 10 7" xfId="804"/>
    <cellStyle name="Процентный 10 8" xfId="805"/>
    <cellStyle name="Процентный 11" xfId="806"/>
    <cellStyle name="Процентный 12" xfId="807"/>
    <cellStyle name="Процентный 13" xfId="808"/>
    <cellStyle name="Процентный 2" xfId="3"/>
    <cellStyle name="Процентный 2 2" xfId="809"/>
    <cellStyle name="Процентный 2 2 2" xfId="810"/>
    <cellStyle name="Процентный 2 2 2 2" xfId="811"/>
    <cellStyle name="Процентный 2 2 2 3" xfId="812"/>
    <cellStyle name="Процентный 2 2 2 4" xfId="813"/>
    <cellStyle name="Процентный 2 2 2 5" xfId="814"/>
    <cellStyle name="Процентный 2 2 2 6" xfId="815"/>
    <cellStyle name="Процентный 2 2 3" xfId="816"/>
    <cellStyle name="Процентный 2 2 4" xfId="817"/>
    <cellStyle name="Процентный 2 2 5" xfId="818"/>
    <cellStyle name="Процентный 2 2 6" xfId="819"/>
    <cellStyle name="Процентный 2 2 7" xfId="820"/>
    <cellStyle name="Процентный 2 3" xfId="821"/>
    <cellStyle name="Процентный 2 4" xfId="822"/>
    <cellStyle name="Процентный 2 4 2" xfId="823"/>
    <cellStyle name="Процентный 2 4 2 2" xfId="824"/>
    <cellStyle name="Процентный 2 4 2 3" xfId="825"/>
    <cellStyle name="Процентный 2 4 2 4" xfId="826"/>
    <cellStyle name="Процентный 2 4 2 5" xfId="827"/>
    <cellStyle name="Процентный 2 4 3" xfId="828"/>
    <cellStyle name="Процентный 2 4 4" xfId="829"/>
    <cellStyle name="Процентный 2 4 5" xfId="830"/>
    <cellStyle name="Процентный 2 5" xfId="831"/>
    <cellStyle name="Процентный 2 6" xfId="832"/>
    <cellStyle name="Процентный 2 7" xfId="833"/>
    <cellStyle name="Процентный 2 8" xfId="939"/>
    <cellStyle name="Процентный 3" xfId="834"/>
    <cellStyle name="Процентный 3 2" xfId="835"/>
    <cellStyle name="Процентный 3 3" xfId="836"/>
    <cellStyle name="Процентный 3 4" xfId="837"/>
    <cellStyle name="Процентный 4" xfId="838"/>
    <cellStyle name="Процентный 4 2" xfId="839"/>
    <cellStyle name="Процентный 5" xfId="840"/>
    <cellStyle name="Процентный 5 2" xfId="841"/>
    <cellStyle name="Процентный 6" xfId="842"/>
    <cellStyle name="Процентный 6 2" xfId="843"/>
    <cellStyle name="Процентный 7" xfId="844"/>
    <cellStyle name="Процентный 7 2" xfId="845"/>
    <cellStyle name="Процентный 8" xfId="846"/>
    <cellStyle name="Процентный 9" xfId="847"/>
    <cellStyle name="Связанная ячейка 2" xfId="848"/>
    <cellStyle name="Связанная ячейка 2 2" xfId="849"/>
    <cellStyle name="Связанная ячейка 2_3.1" xfId="850"/>
    <cellStyle name="Связанная ячейка 3" xfId="851"/>
    <cellStyle name="Связанная ячейка 4" xfId="852"/>
    <cellStyle name="Связанная ячейка 5" xfId="853"/>
    <cellStyle name="Связанная ячейка 6" xfId="854"/>
    <cellStyle name="Связанная ячейка 7" xfId="855"/>
    <cellStyle name="Стиль 1" xfId="856"/>
    <cellStyle name="Стиль 1 2" xfId="857"/>
    <cellStyle name="Стиль 1_CF and Working Capital targets FY2009 v6" xfId="858"/>
    <cellStyle name="Текст предупреждения 2" xfId="859"/>
    <cellStyle name="Текст предупреждения 2 2" xfId="860"/>
    <cellStyle name="Текст предупреждения 3" xfId="861"/>
    <cellStyle name="Текст предупреждения 4" xfId="862"/>
    <cellStyle name="Текст предупреждения 5" xfId="863"/>
    <cellStyle name="Текст предупреждения 6" xfId="864"/>
    <cellStyle name="Текст предупреждения 7" xfId="865"/>
    <cellStyle name="Тысячи [0]_27.02 скоррект. " xfId="866"/>
    <cellStyle name="Тысячи [а]" xfId="867"/>
    <cellStyle name="Тысячи_27.02 скоррект. " xfId="868"/>
    <cellStyle name="Финансовый" xfId="1" builtinId="3"/>
    <cellStyle name="Финансовый 10" xfId="5"/>
    <cellStyle name="Финансовый 11" xfId="869"/>
    <cellStyle name="Финансовый 12" xfId="870"/>
    <cellStyle name="Финансовый 13" xfId="871"/>
    <cellStyle name="Финансовый 13 2 2" xfId="872"/>
    <cellStyle name="Финансовый 14" xfId="873"/>
    <cellStyle name="Финансовый 15" xfId="874"/>
    <cellStyle name="Финансовый 16" xfId="875"/>
    <cellStyle name="Финансовый 17" xfId="876"/>
    <cellStyle name="Финансовый 2" xfId="877"/>
    <cellStyle name="Финансовый 2 2" xfId="878"/>
    <cellStyle name="Финансовый 2 2 2" xfId="879"/>
    <cellStyle name="Финансовый 2 2 2 2" xfId="880"/>
    <cellStyle name="Финансовый 2 2 2 3" xfId="881"/>
    <cellStyle name="Финансовый 2 2 2 4" xfId="882"/>
    <cellStyle name="Финансовый 2 2 2 5" xfId="883"/>
    <cellStyle name="Финансовый 2 2 3" xfId="884"/>
    <cellStyle name="Финансовый 2 2 4" xfId="885"/>
    <cellStyle name="Финансовый 2 2 5" xfId="886"/>
    <cellStyle name="Финансовый 2 3" xfId="887"/>
    <cellStyle name="Финансовый 2 4" xfId="888"/>
    <cellStyle name="Финансовый 2 4 2" xfId="889"/>
    <cellStyle name="Финансовый 2 4 2 2" xfId="890"/>
    <cellStyle name="Финансовый 2 4 2 3" xfId="891"/>
    <cellStyle name="Финансовый 2 4 2 4" xfId="892"/>
    <cellStyle name="Финансовый 2 4 2 5" xfId="893"/>
    <cellStyle name="Финансовый 2 4 3" xfId="894"/>
    <cellStyle name="Финансовый 2 4 4" xfId="895"/>
    <cellStyle name="Финансовый 2 4 5" xfId="896"/>
    <cellStyle name="Финансовый 2 5" xfId="897"/>
    <cellStyle name="Финансовый 2 6" xfId="898"/>
    <cellStyle name="Финансовый 2 7" xfId="899"/>
    <cellStyle name="Финансовый 2 8" xfId="900"/>
    <cellStyle name="Финансовый 2_Кредитный_портфель_ГК_ДОМО_25.02.09" xfId="901"/>
    <cellStyle name="Финансовый 3" xfId="902"/>
    <cellStyle name="Финансовый 3 2" xfId="903"/>
    <cellStyle name="Финансовый 3 3" xfId="904"/>
    <cellStyle name="Финансовый 3 4" xfId="905"/>
    <cellStyle name="Финансовый 3 5" xfId="906"/>
    <cellStyle name="Финансовый 3 6" xfId="907"/>
    <cellStyle name="Финансовый 3 7" xfId="908"/>
    <cellStyle name="Финансовый 4" xfId="909"/>
    <cellStyle name="Финансовый 4 2" xfId="910"/>
    <cellStyle name="Финансовый 4 2 2" xfId="911"/>
    <cellStyle name="Финансовый 4 2 2 2" xfId="912"/>
    <cellStyle name="Финансовый 4 2 2 3" xfId="913"/>
    <cellStyle name="Финансовый 4 2 2 4" xfId="914"/>
    <cellStyle name="Финансовый 4 2 2 5" xfId="915"/>
    <cellStyle name="Финансовый 4 2 3" xfId="916"/>
    <cellStyle name="Финансовый 4 2 4" xfId="917"/>
    <cellStyle name="Финансовый 4 2 5" xfId="918"/>
    <cellStyle name="Финансовый 4 3" xfId="919"/>
    <cellStyle name="Финансовый 5" xfId="920"/>
    <cellStyle name="Финансовый 5 2" xfId="921"/>
    <cellStyle name="Финансовый 6" xfId="922"/>
    <cellStyle name="Финансовый 6 2" xfId="923"/>
    <cellStyle name="Финансовый 7" xfId="924"/>
    <cellStyle name="Финансовый 7 2" xfId="925"/>
    <cellStyle name="Финансовый 8" xfId="926"/>
    <cellStyle name="Финансовый 8 2" xfId="927"/>
    <cellStyle name="Финансовый 9" xfId="928"/>
    <cellStyle name="Хороший 2" xfId="929"/>
    <cellStyle name="Хороший 2 2" xfId="930"/>
    <cellStyle name="Хороший 3" xfId="931"/>
    <cellStyle name="Хороший 4" xfId="932"/>
    <cellStyle name="Хороший 5" xfId="933"/>
    <cellStyle name="Хороший 6" xfId="934"/>
    <cellStyle name="Хороший 7" xfId="935"/>
  </cellStyles>
  <dxfs count="0"/>
  <tableStyles count="0" defaultTableStyle="TableStyleMedium2" defaultPivotStyle="PivotStyleLight16"/>
  <colors>
    <mruColors>
      <color rgb="FFFFCC99"/>
      <color rgb="FFFF9966"/>
      <color rgb="FFFFFFCC"/>
      <color rgb="FFF3EEDB"/>
      <color rgb="FF901818"/>
      <color rgb="FFD83528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40"/>
  <c:chart>
    <c:title>
      <c:tx>
        <c:rich>
          <a:bodyPr/>
          <a:lstStyle/>
          <a:p>
            <a:pPr>
              <a:defRPr/>
            </a:pPr>
            <a:r>
              <a:rPr lang="ru-RU"/>
              <a:t>Денежные</a:t>
            </a:r>
            <a:r>
              <a:rPr lang="ru-RU" baseline="0"/>
              <a:t> потоки</a:t>
            </a:r>
            <a:r>
              <a:rPr lang="ru-RU"/>
              <a:t> нарастающим итогом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6.0578562257320979E-2"/>
          <c:y val="9.3743589175435252E-2"/>
          <c:w val="0.9285066921883387"/>
          <c:h val="0.8118373711718545"/>
        </c:manualLayout>
      </c:layout>
      <c:lineChart>
        <c:grouping val="standard"/>
        <c:ser>
          <c:idx val="0"/>
          <c:order val="0"/>
          <c:tx>
            <c:strRef>
              <c:f>БДДС!$C$13</c:f>
              <c:strCache>
                <c:ptCount val="1"/>
                <c:pt idx="0">
                  <c:v>(+) Инвестиционные доходы</c:v>
                </c:pt>
              </c:strCache>
            </c:strRef>
          </c:tx>
          <c:dLbls>
            <c:dLbl>
              <c:idx val="0"/>
              <c:layout>
                <c:manualLayout>
                  <c:x val="-1.5418787430576699E-2"/>
                  <c:y val="-5.9049385422111314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C23-450C-8F75-0813FC071AA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1635852148315777E-2"/>
                  <c:y val="-4.0103188386248302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C23-450C-8F75-0813FC071AA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68511187482779E-2"/>
                  <c:y val="-5.1589696898166122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C23-450C-8F75-0813FC071AA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7605313148011259E-2"/>
                  <c:y val="-5.6294322952671672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C23-450C-8F75-0813FC071AA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306477574281151E-2"/>
                  <c:y val="-5.5484327842317487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C23-450C-8F75-0813FC071AA0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8532431374254989E-2"/>
                  <c:y val="-5.1655566608777681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C23-450C-8F75-0813FC071AA0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004190774495773E-2"/>
                  <c:y val="-6.6741304017939942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C23-450C-8F75-0813FC071AA0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0602659474195496E-2"/>
                  <c:y val="-5.2563354634204001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C23-450C-8F75-0813FC071AA0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0380359913574375E-2"/>
                  <c:y val="-4.6853147639200343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FC23-450C-8F75-0813FC071AA0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8996026739751411E-2"/>
                  <c:y val="-5.3537012370241784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FC23-450C-8F75-0813FC071AA0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1758457678977982E-2"/>
                  <c:y val="-5.4510670106279593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FC23-450C-8F75-0813FC071AA0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1113310421832678E-2"/>
                  <c:y val="-5.389828412776039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FC23-450C-8F75-0813FC071AA0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9337016574585635E-2"/>
                  <c:y val="-5.1391862955032182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FC23-450C-8F75-0813FC071AA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БДДС!$D$21:$O$21</c:f>
              <c:numCache>
                <c:formatCode>_-* #,##0_р_._-;\-* #,##0_р_._-;_-* "-"??_р_._-;_-@_-</c:formatCode>
                <c:ptCount val="12"/>
                <c:pt idx="0" formatCode="0">
                  <c:v>50</c:v>
                </c:pt>
                <c:pt idx="1">
                  <c:v>107600</c:v>
                </c:pt>
                <c:pt idx="2">
                  <c:v>225150</c:v>
                </c:pt>
                <c:pt idx="3">
                  <c:v>350700</c:v>
                </c:pt>
                <c:pt idx="4">
                  <c:v>443250</c:v>
                </c:pt>
                <c:pt idx="5">
                  <c:v>568800</c:v>
                </c:pt>
                <c:pt idx="6">
                  <c:v>750350</c:v>
                </c:pt>
                <c:pt idx="7">
                  <c:v>875900</c:v>
                </c:pt>
                <c:pt idx="8">
                  <c:v>938450</c:v>
                </c:pt>
                <c:pt idx="9">
                  <c:v>1029500</c:v>
                </c:pt>
                <c:pt idx="10">
                  <c:v>1130550</c:v>
                </c:pt>
                <c:pt idx="11">
                  <c:v>941600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23-450C-8F75-0813FC071AA0}"/>
            </c:ext>
          </c:extLst>
        </c:ser>
        <c:dLbls>
          <c:showVal val="1"/>
        </c:dLbls>
        <c:marker val="1"/>
        <c:axId val="110620672"/>
        <c:axId val="110622208"/>
      </c:lineChart>
      <c:catAx>
        <c:axId val="11062067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600"/>
            </a:pPr>
            <a:endParaRPr lang="ru-RU"/>
          </a:p>
        </c:txPr>
        <c:crossAx val="110622208"/>
        <c:crosses val="autoZero"/>
        <c:auto val="1"/>
        <c:lblAlgn val="ctr"/>
        <c:lblOffset val="100"/>
      </c:catAx>
      <c:valAx>
        <c:axId val="110622208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dash"/>
            </a:ln>
          </c:spPr>
        </c:majorGridlines>
        <c:numFmt formatCode="0" sourceLinked="1"/>
        <c:majorTickMark val="none"/>
        <c:tickLblPos val="nextTo"/>
        <c:txPr>
          <a:bodyPr/>
          <a:lstStyle/>
          <a:p>
            <a:pPr>
              <a:defRPr sz="1200"/>
            </a:pPr>
            <a:endParaRPr lang="ru-RU"/>
          </a:p>
        </c:txPr>
        <c:crossAx val="110620672"/>
        <c:crosses val="autoZero"/>
        <c:crossBetween val="between"/>
      </c:valAx>
    </c:plotArea>
    <c:plotVisOnly val="1"/>
    <c:dispBlanksAs val="gap"/>
  </c:chart>
  <c:printSettings>
    <c:headerFooter/>
    <c:pageMargins b="0.75000000000000344" l="0.70000000000000062" r="0.70000000000000062" t="0.75000000000000344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547917</xdr:colOff>
      <xdr:row>22</xdr:row>
      <xdr:rowOff>40819</xdr:rowOff>
    </xdr:from>
    <xdr:to>
      <xdr:col>15</xdr:col>
      <xdr:colOff>0</xdr:colOff>
      <xdr:row>49</xdr:row>
      <xdr:rowOff>185965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2_srv\finans\common\&#1076;&#1083;&#1103;%20&#1051;&#1080;&#1072;&#1085;&#1099;\&#1044;&#1045;&#1049;&#1057;&#1058;&#1042;&#1059;&#1070;&#1065;&#1048;&#1045;%20&#1050;&#1056;&#1045;&#1044;&#1048;&#1058;&#1067;%20&#1055;&#1054;%20&#1042;&#1057;&#1045;&#1052;%20&#1070;&#1056;.&#1051;&#1048;&#1062;&#1040;&#1052;%20&#1054;&#1058;&#1044;&#1045;&#1051;&#1068;&#1053;&#1054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2_srv\finans\U\&#1041;&#1091;&#1093;&#1075;&#1072;&#1083;&#1090;&#1077;&#1088;&#1080;&#1103;\Account%202008%20&#1080;&#1102;&#1083;&#110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2_srv\finans\U\_Finance\MAB\2008\&#1071;&#1085;&#1074;&#1072;&#1088;&#1100;\MAB\0108%20MAB%20transfomator%20v0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2_srv\finans\Documents%20and%20Settings\oreshkina\Local%20Settings\Temporary%20Internet%20Files\OLK2A7\0308%20MAB%20transfomator%20v0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img.mail.yandex.net/Documents%20and%20Settings/user/Local%20Settings/Temporary%20Internet%20Files/OLK67/&#1041;&#1102;&#1076;&#1078;&#1077;&#1090;%20&#1044;&#1051;%20200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2_srv\finans\Documents%20and%20Settings\oreshkina\Local%20Settings\Temporary%20Internet%20Files\OLK2A7\1208%20MAB%20transfomator%20v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B-Acer03/Desktop/&#1040;&#1051;&#1057;&#1059;/&#1041;&#1048;&#1047;&#1053;&#1045;&#1057;-&#1055;&#1051;&#1040;&#1053;&#1067;/&#1052;&#1080;&#1083;&#1072;%20&#1052;&#1086;&#1090;&#1086;&#1088;&#1089;/18.01.2016/&#1058;&#1069;&#1054;%20&#1052;&#1080;&#1083;&#1072;&#1052;&#1086;&#1090;&#1086;&#1088;&#1089;%2018.01.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2_srv\finans\Documents%20and%20Settings\oreshkina\Local%20Settings\Temporary%20Internet%20Files\OLK2A7\0408%20MAB%20transfomator%20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2_srv\finans\Actual\0401%20jan\0401%20conso%20PL%20actual%20v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2_srv\finans\FEO\&#1052;&#1091;&#1089;&#1080;&#1085;&#1091;...&#1082;%20&#1089;&#1086;&#1074;&#1077;&#1097;&#1072;&#1085;&#1080;&#1103;&#1084;\&#1052;&#1091;&#1089;&#1080;&#1085;&#1091;...&#1041;&#1044;&#1056;%20&#1087;&#1083;&#1072;&#1085;%20&#1089;&#1077;&#1085;&#1090;2008-2009=19-08-08\&#1042;&#1089;&#1087;&#1086;&#1084;&#1086;&#1075;&#1072;&#1090;&#1077;&#1083;&#1100;&#1085;&#1099;&#1077;\offshore_gec_Ilqsat_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2_srv\finans\U\&#1041;&#1091;&#1093;&#1075;&#1072;&#1083;&#1090;&#1077;&#1088;&#1080;&#1103;\Account%202008%20&#1080;&#1102;&#1085;&#110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OOR-5-PG\C\&#1052;&#1086;&#1080;%20&#1076;&#1086;&#1082;&#1091;&#1084;&#1077;&#1085;&#1090;&#1099;\&#1041;&#1080;&#1079;&#1085;&#1077;&#1089;-&#1087;&#1083;&#1072;&#1085;%202002\&#1052;&#1086;&#1076;&#1077;&#1083;&#1100;_&#1055;&#1077;&#1089;&#1089;&#1080;&#1084;_&#1087;&#1088;&#1086;&#1073;&#1085;&#1099;&#1081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2_srv\finans\Documents%20and%20Settings\baeva\Local%20Settings\Temporary%20Internet%20Files\OLK5D\&#1041;&#1102;&#1076;&#1078;&#1077;&#1090;%207&#1071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Users\!\Desktop\JOB\kaz\Documents%20and%20Settings\dgafurova\Local%20Settings\Temporary%20Internet%20Files\Content.Outlook\SR2LTX67\&#1057;&#1072;&#1090;&#1077;&#1083;&#1083;&#1080;&#1090;_&#1050;&#1101;&#1096;-&#1092;&#1083;&#1086;%20&#1076;&#1083;&#1103;%20&#1087;&#1077;&#1095;&#1072;&#1090;&#108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ДОМО-Вятка"/>
      <sheetName val="Айсберг"/>
      <sheetName val="Прогресс"/>
      <sheetName val="Бытовая Электроника"/>
      <sheetName val="Комфорт"/>
      <sheetName val="Техника"/>
      <sheetName val="ККН"/>
      <sheetName val="Абрис"/>
      <sheetName val="Траверз"/>
      <sheetName val="Реестр кредитных договоров"/>
      <sheetName val="Кредитный портфель"/>
      <sheetName val="Свод"/>
      <sheetName val="расчет % по сост. на 18.02.09"/>
      <sheetName val="Расчет %% по дог.493"/>
      <sheetName val="Динамика кред портфеля "/>
      <sheetName val="Динамика процентов"/>
      <sheetName val="Динамика (вариант2)"/>
      <sheetName val="Динамика (вариант1)"/>
      <sheetName val="АРИС"/>
      <sheetName val="Лист1"/>
      <sheetName val="БЫТ. ЭЛ."/>
      <sheetName val="ОБЩИЙ ИТОГ"/>
      <sheetName val="Реестр кредитных договоров (2)"/>
      <sheetName val="ДОМО"/>
      <sheetName val="ЭЛЕКТРОНИКА"/>
      <sheetName val="ГЛОБУС"/>
      <sheetName val="Для Дамира (1)"/>
      <sheetName val="Для Дамира (с гарант и аккред)"/>
      <sheetName val="Для Дамира (3)"/>
      <sheetName val="по банкам отдельно"/>
      <sheetName val="20.02.08"/>
      <sheetName val="18.02.08"/>
      <sheetName val="ТФБ"/>
      <sheetName val="АББ"/>
      <sheetName val="АББ ТФБ"/>
      <sheetName val="СБ"/>
      <sheetName val="СБ1"/>
      <sheetName val="Для Дамира (2)"/>
      <sheetName val="Для Дамира"/>
      <sheetName val="Лист3"/>
      <sheetName val="Лист2"/>
      <sheetName val="Апсел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>
        <row r="1">
          <cell r="L1">
            <v>25.262599999999999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Реестр платежей (2)"/>
      <sheetName val="РЕЕСТР платежей"/>
      <sheetName val="Сводная"/>
      <sheetName val="Сводная М"/>
      <sheetName val="Кредиты"/>
      <sheetName val="Отложенные. НЕ ПЛАТИМ"/>
      <sheetName val="Списки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Авдеева</v>
          </cell>
        </row>
        <row r="3">
          <cell r="A3" t="str">
            <v>Александров</v>
          </cell>
        </row>
        <row r="4">
          <cell r="A4" t="str">
            <v>Бобылева</v>
          </cell>
        </row>
        <row r="5">
          <cell r="A5" t="str">
            <v>Буканов</v>
          </cell>
        </row>
        <row r="6">
          <cell r="A6" t="str">
            <v>Бунжуков</v>
          </cell>
        </row>
        <row r="7">
          <cell r="A7" t="str">
            <v>Вершинина</v>
          </cell>
        </row>
        <row r="8">
          <cell r="A8" t="str">
            <v>Гостев</v>
          </cell>
        </row>
        <row r="9">
          <cell r="A9" t="str">
            <v xml:space="preserve">Грязнова </v>
          </cell>
        </row>
        <row r="10">
          <cell r="A10" t="str">
            <v>Гурьева</v>
          </cell>
        </row>
        <row r="11">
          <cell r="A11" t="str">
            <v>Дюмина</v>
          </cell>
        </row>
        <row r="12">
          <cell r="A12" t="str">
            <v>Елизаров</v>
          </cell>
        </row>
        <row r="13">
          <cell r="A13" t="str">
            <v>Калиновский</v>
          </cell>
        </row>
        <row r="14">
          <cell r="A14" t="str">
            <v>Ковалева Т.</v>
          </cell>
        </row>
        <row r="15">
          <cell r="A15" t="str">
            <v>Костина</v>
          </cell>
        </row>
        <row r="16">
          <cell r="A16" t="str">
            <v>Лебедкина</v>
          </cell>
        </row>
        <row r="17">
          <cell r="A17" t="str">
            <v>Левина</v>
          </cell>
        </row>
        <row r="18">
          <cell r="A18" t="str">
            <v>Лихов</v>
          </cell>
        </row>
        <row r="19">
          <cell r="A19" t="str">
            <v>Марков</v>
          </cell>
        </row>
        <row r="20">
          <cell r="A20" t="str">
            <v>Милешина</v>
          </cell>
        </row>
        <row r="21">
          <cell r="A21" t="str">
            <v>Непочатых</v>
          </cell>
        </row>
        <row r="22">
          <cell r="A22" t="str">
            <v>Новиков</v>
          </cell>
        </row>
        <row r="23">
          <cell r="A23" t="str">
            <v>Осокин</v>
          </cell>
        </row>
        <row r="24">
          <cell r="A24" t="str">
            <v>Паняев</v>
          </cell>
        </row>
        <row r="25">
          <cell r="A25" t="str">
            <v>Пахомова</v>
          </cell>
        </row>
        <row r="26">
          <cell r="A26" t="str">
            <v>Подобная</v>
          </cell>
        </row>
        <row r="27">
          <cell r="A27" t="str">
            <v>Потанин</v>
          </cell>
        </row>
        <row r="28">
          <cell r="A28" t="str">
            <v>Разумова</v>
          </cell>
        </row>
        <row r="29">
          <cell r="A29" t="str">
            <v>Ромашова</v>
          </cell>
        </row>
        <row r="30">
          <cell r="A30" t="str">
            <v>Савин</v>
          </cell>
        </row>
        <row r="31">
          <cell r="A31" t="str">
            <v>Семенов</v>
          </cell>
        </row>
        <row r="32">
          <cell r="A32" t="str">
            <v>Синельников</v>
          </cell>
        </row>
        <row r="33">
          <cell r="A33" t="str">
            <v>Советкин</v>
          </cell>
        </row>
        <row r="34">
          <cell r="A34" t="str">
            <v>Степанян</v>
          </cell>
        </row>
        <row r="35">
          <cell r="A35" t="str">
            <v>Тарасова</v>
          </cell>
        </row>
        <row r="36">
          <cell r="A36" t="str">
            <v>Тимченко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Аналитика"/>
      <sheetName val="общее ср-е"/>
      <sheetName val="0108 vs 0107EXCL VAT"/>
      <sheetName val="0108 vs 0107EXCL VAT_ret"/>
      <sheetName val="0108 vs YB EXCL VAT"/>
      <sheetName val="0108 vs YB EXCL VAT_ret"/>
      <sheetName val="retail EXCL VAT"/>
      <sheetName val="0108 vs YBEXCL VAT conso"/>
      <sheetName val="vert EXCL VAT"/>
      <sheetName val="заготовка"/>
      <sheetName val="заготовка2"/>
      <sheetName val="BSact"/>
      <sheetName val="BSactEXCL_VAT"/>
      <sheetName val="CFS"/>
      <sheetName val="CFS_EXCL VAT"/>
      <sheetName val="CF"/>
      <sheetName val="Financing Activity 0108"/>
      <sheetName val="Store perf06"/>
      <sheetName val="Store perf_EXCL_VAT"/>
      <sheetName val="Store perf07"/>
      <sheetName val="1.1"/>
      <sheetName val="1.4"/>
      <sheetName val="1.2"/>
      <sheetName val="2.01"/>
      <sheetName val="2.02"/>
      <sheetName val="2.03"/>
      <sheetName val="2.04"/>
      <sheetName val="2.05"/>
      <sheetName val="2.06"/>
      <sheetName val="2.06_01"/>
      <sheetName val="2.06_"/>
      <sheetName val="2.06_2"/>
      <sheetName val="2.07"/>
      <sheetName val="2.10"/>
      <sheetName val="2.08"/>
      <sheetName val="2.08_1"/>
      <sheetName val="2.09"/>
      <sheetName val="2.10_"/>
      <sheetName val="2.11"/>
      <sheetName val="2.12"/>
      <sheetName val="2.13"/>
      <sheetName val="2.14"/>
      <sheetName val="2.20"/>
      <sheetName val="2.20 (2)"/>
      <sheetName val="2.23"/>
      <sheetName val="2.24"/>
      <sheetName val="РКО"/>
      <sheetName val="2.23_"/>
      <sheetName val="2.25"/>
      <sheetName val="2.26"/>
      <sheetName val="2.27"/>
      <sheetName val="0108 vs YBEXCL VAT conso (2)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 refreshError="1">
        <row r="3">
          <cell r="C3">
            <v>26.5</v>
          </cell>
        </row>
      </sheetData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Аналитика"/>
      <sheetName val="общее ср-е"/>
      <sheetName val="0308 vs 0307EXCL VAT"/>
      <sheetName val="0308 vs 0307EXCL VAT_ret"/>
      <sheetName val="0308 vs YB EXCL VAT"/>
      <sheetName val="0308 vs YB EXCL VAT_ret"/>
      <sheetName val="retail EXCL VAT"/>
      <sheetName val="0308 vs YBEXCL VAT conso"/>
      <sheetName val="08 vs YBEXCL VAT conso"/>
      <sheetName val="vert EXCL VAT"/>
      <sheetName val="заготовка"/>
      <sheetName val="заготовка2"/>
      <sheetName val="BSact"/>
      <sheetName val="BSactEXCL_VAT"/>
      <sheetName val="CFS"/>
      <sheetName val="CFS_EXCL VAT"/>
      <sheetName val="CF"/>
      <sheetName val="Financing Activity 0308"/>
      <sheetName val="Store perf07"/>
      <sheetName val="Store perf_EXCL_VAT"/>
      <sheetName val="Store perf08"/>
      <sheetName val="1.1"/>
      <sheetName val="1.4"/>
      <sheetName val="1.2"/>
      <sheetName val="2.01"/>
      <sheetName val="2.02"/>
      <sheetName val="2.03"/>
      <sheetName val="2.03old"/>
      <sheetName val="capex_марк"/>
      <sheetName val="2.04"/>
      <sheetName val="2.05"/>
      <sheetName val="2.06"/>
      <sheetName val="2.06_01"/>
      <sheetName val="2.06_"/>
      <sheetName val="2.06_2"/>
      <sheetName val="2.07"/>
      <sheetName val="2.10"/>
      <sheetName val="2.08"/>
      <sheetName val="2.08_1"/>
      <sheetName val="2.09"/>
      <sheetName val="2.10_2"/>
      <sheetName val="2.10_"/>
      <sheetName val="2.11"/>
      <sheetName val="2.12"/>
      <sheetName val="2.13"/>
      <sheetName val="2.14"/>
      <sheetName val="2.20"/>
      <sheetName val="2.20 (2)"/>
      <sheetName val="2.23"/>
      <sheetName val="2.24"/>
      <sheetName val="РКО"/>
      <sheetName val="2.23_"/>
      <sheetName val="2.25_2"/>
      <sheetName val="2.25"/>
      <sheetName val="2.26"/>
      <sheetName val="2.2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3">
          <cell r="C3">
            <v>26.5</v>
          </cell>
        </row>
      </sheetData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св бюджет"/>
      <sheetName val="молком"/>
      <sheetName val="сэ"/>
      <sheetName val="транспорт"/>
      <sheetName val="рег транспорт"/>
      <sheetName val="_"/>
      <sheetName val="sales2006_SKU"/>
      <sheetName val="д2006-2007"/>
      <sheetName val="закупки2007"/>
      <sheetName val="запасы цс"/>
      <sheetName val="new shops"/>
      <sheetName val="д2006-2007(full)"/>
      <sheetName val="д2006"/>
      <sheetName val="д мод8"/>
      <sheetName val="модель (8)"/>
      <sheetName val="д факт_11_2006"/>
      <sheetName val="модель11_2006"/>
      <sheetName val="прогноз_4кв2006"/>
      <sheetName val="молком (1 вар)"/>
    </sheetNames>
    <sheetDataSet>
      <sheetData sheetId="0" refreshError="1">
        <row r="2">
          <cell r="C2">
            <v>26.5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Аналитика"/>
      <sheetName val="общее ср-е"/>
      <sheetName val="1108 vs 1107EXCL VATруб."/>
      <sheetName val="1208 vs 1207EXCL VAT_ret"/>
      <sheetName val="1108 vs 1107EXCL VAT_ret_руб."/>
      <sheetName val="retail EXCL VATrub"/>
      <sheetName val="1208 vs YB EXCL VAT"/>
      <sheetName val="1108 vs YB EXCL VATруб."/>
      <sheetName val="1208 vs YBEXCL VAT conso"/>
      <sheetName val="1108 vs YBEXCL VAT consoруб."/>
      <sheetName val="1208 vs EST EXCL VAT"/>
      <sheetName val="1208 vs EST EXCL VAT conso"/>
      <sheetName val="08 vs YBEXCL VAT conso"/>
      <sheetName val="08 vs YBEXCL VAT conso руб."/>
      <sheetName val="08 vs EST EXCL VAT conso"/>
      <sheetName val="vert EXCL VAT"/>
      <sheetName val="заготовка"/>
      <sheetName val="vert EXCL VATруб."/>
      <sheetName val="заготовка2"/>
      <sheetName val="BSact"/>
      <sheetName val="BSactEXCL_VAT"/>
      <sheetName val="CFS"/>
      <sheetName val="CFS_EXCL VAT"/>
      <sheetName val="CF"/>
      <sheetName val="заготовка_руб."/>
      <sheetName val="metod"/>
      <sheetName val="Financing Activity 1208"/>
      <sheetName val="Store perf_EXCL_VAT"/>
      <sheetName val="Store perf_EXCL_VAT руб."/>
      <sheetName val="Store perf08"/>
      <sheetName val="Store perf_EXCL_VAT руб. (2)"/>
      <sheetName val="1.1"/>
      <sheetName val="1.4"/>
      <sheetName val="1.1 (2)"/>
      <sheetName val="1.2"/>
      <sheetName val="2.01_"/>
      <sheetName val="2.01"/>
      <sheetName val="2.02_"/>
      <sheetName val="2.02"/>
      <sheetName val="2.03"/>
      <sheetName val="2.03old"/>
      <sheetName val="2.03_1"/>
      <sheetName val="2.04"/>
      <sheetName val="2.04 р"/>
      <sheetName val="2.06"/>
      <sheetName val="2.06_"/>
      <sheetName val="2.06_2"/>
      <sheetName val="2.05_1"/>
      <sheetName val="2.05_2"/>
      <sheetName val="2.06_1"/>
      <sheetName val="2.06_3"/>
      <sheetName val="2.07"/>
      <sheetName val="2.10"/>
      <sheetName val="2.08"/>
      <sheetName val="2.07_1"/>
      <sheetName val="2.08_2"/>
      <sheetName val="2.09"/>
      <sheetName val="2.10_3"/>
      <sheetName val="2.10_2"/>
      <sheetName val="2.10_"/>
      <sheetName val="2.11"/>
      <sheetName val="2.11_2"/>
      <sheetName val="2.12"/>
      <sheetName val="2.13"/>
      <sheetName val="2.13_3"/>
      <sheetName val="2.13_2"/>
      <sheetName val="2.13_4"/>
      <sheetName val="2.14"/>
      <sheetName val="2.15"/>
      <sheetName val="2.16"/>
      <sheetName val="2.20"/>
      <sheetName val="2.20_1"/>
      <sheetName val="2.20 (2)"/>
      <sheetName val="2.23"/>
      <sheetName val="2.24"/>
      <sheetName val="РКО"/>
      <sheetName val="инкассац"/>
      <sheetName val="2.23_"/>
      <sheetName val="2.25_2"/>
      <sheetName val="2.25"/>
      <sheetName val="2.26"/>
      <sheetName val="2.27"/>
      <sheetName val="Лист1"/>
      <sheetName val="Лист2"/>
      <sheetName val="2_10_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Содержание"/>
      <sheetName val="ИД"/>
      <sheetName val="1"/>
      <sheetName val="рабочий лист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Лист1"/>
      <sheetName val="15"/>
      <sheetName val="Лист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>
        <row r="14">
          <cell r="B14">
            <v>0</v>
          </cell>
        </row>
      </sheetData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Аналитика"/>
      <sheetName val="общее ср-е"/>
      <sheetName val="0408 vs 0407EXCL VAT"/>
      <sheetName val="0408 vs 0407EXCL VAT_ret"/>
      <sheetName val="0408 vs YB EXCL VAT_ret"/>
      <sheetName val="retail EXCL VAT"/>
      <sheetName val="0408 vs YBEXCL VAT conso"/>
      <sheetName val="08 vs YBEXCL VAT conso"/>
      <sheetName val="vert EXCL VAT"/>
      <sheetName val="заготовка"/>
      <sheetName val="заготовка2"/>
      <sheetName val="BSact"/>
      <sheetName val="BSactEXCL_VAT"/>
      <sheetName val="CFS"/>
      <sheetName val="CFS_EXCL VAT"/>
      <sheetName val="CF"/>
      <sheetName val="Financing Activity 0408"/>
      <sheetName val="Store perf07"/>
      <sheetName val="Store perf_EXCL_VAT"/>
      <sheetName val="Store perf08"/>
      <sheetName val="1.1"/>
      <sheetName val="1.4"/>
      <sheetName val="1.2"/>
      <sheetName val="2.01"/>
      <sheetName val="2.02"/>
      <sheetName val="2.03"/>
      <sheetName val="2.03old"/>
      <sheetName val="2.03_1"/>
      <sheetName val="capex_марк"/>
      <sheetName val="2.04"/>
      <sheetName val="2.05"/>
      <sheetName val="2.06"/>
      <sheetName val="2.06_01"/>
      <sheetName val="2.06_"/>
      <sheetName val="2.06_2"/>
      <sheetName val="2.07"/>
      <sheetName val="2.10"/>
      <sheetName val="2.08"/>
      <sheetName val="2.08_1"/>
      <sheetName val="2.09"/>
      <sheetName val="2.10_2"/>
      <sheetName val="2.10_"/>
      <sheetName val="2.11"/>
      <sheetName val="2.12"/>
      <sheetName val="2.13"/>
      <sheetName val="2.14"/>
      <sheetName val="2.20"/>
      <sheetName val="2.20 (2)"/>
      <sheetName val="2.23"/>
      <sheetName val="2.24"/>
      <sheetName val="РКО"/>
      <sheetName val="инкассац"/>
      <sheetName val="2.23_"/>
      <sheetName val="2.25_2"/>
      <sheetName val="2.25"/>
      <sheetName val="2.26"/>
      <sheetName val="2.27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C3">
            <v>26.5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conso monthly"/>
      <sheetName val="retail"/>
      <sheetName val="ord"/>
      <sheetName val="corp"/>
      <sheetName val="key cl"/>
      <sheetName val="conso jan-dec"/>
      <sheetName val="conso jan-nov"/>
      <sheetName val="conso jan-oct"/>
      <sheetName val="conso jan-sept"/>
      <sheetName val="conso jan-aug"/>
      <sheetName val="conso jan-june"/>
      <sheetName val="jan new"/>
      <sheetName val="jan old"/>
      <sheetName val="LC"/>
      <sheetName val="уточнения"/>
      <sheetName val="feb new"/>
      <sheetName val="feb old"/>
      <sheetName val="marh new"/>
      <sheetName val="mrch old"/>
      <sheetName val="apr new"/>
      <sheetName val="apr old"/>
      <sheetName val="may new"/>
      <sheetName val="may old"/>
      <sheetName val="june new"/>
      <sheetName val="june old"/>
      <sheetName val="july new"/>
      <sheetName val="july old"/>
      <sheetName val="aug new"/>
      <sheetName val="aug old"/>
      <sheetName val="aug old_t"/>
      <sheetName val="sep new"/>
      <sheetName val="sep old"/>
      <sheetName val="oct new"/>
      <sheetName val="oct old"/>
      <sheetName val="nov new"/>
      <sheetName val="nov old"/>
      <sheetName val="dec new"/>
      <sheetName val="dec old"/>
      <sheetName val="conso al"/>
      <sheetName val="retail al"/>
      <sheetName val="corp 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83">
          <cell r="B83">
            <v>30.7</v>
          </cell>
        </row>
      </sheetData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83">
          <cell r="B83">
            <v>29.2</v>
          </cell>
        </row>
      </sheetData>
      <sheetData sheetId="38" refreshError="1"/>
      <sheetData sheetId="39" refreshError="1"/>
      <sheetData sheetId="4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OffShore"/>
      <sheetName val="OffShore (2)"/>
      <sheetName val="OffShore_(2)"/>
    </sheetNames>
    <sheetDataSet>
      <sheetData sheetId="0" refreshError="1">
        <row r="27">
          <cell r="B27" t="str">
            <v>российский рубль</v>
          </cell>
        </row>
        <row r="28">
          <cell r="B28" t="str">
            <v>доллар США</v>
          </cell>
        </row>
        <row r="29">
          <cell r="B29" t="str">
            <v>ЕВРО</v>
          </cell>
        </row>
        <row r="30">
          <cell r="B30" t="str">
            <v>швейцарские франки</v>
          </cell>
        </row>
        <row r="31">
          <cell r="B31" t="str">
            <v>HKD</v>
          </cell>
        </row>
      </sheetData>
      <sheetData sheetId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Реестр платежей (2)"/>
      <sheetName val="РЕЕСТР платежей"/>
      <sheetName val="Сводная"/>
      <sheetName val="Сводная М"/>
      <sheetName val="Кредиты"/>
      <sheetName val="Отложенные. НЕ ПЛАТИМ"/>
      <sheetName val="Списки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Буканов</v>
          </cell>
          <cell r="D2" t="str">
            <v>5-АВЕНЮ</v>
          </cell>
          <cell r="G2" t="str">
            <v>Бор</v>
          </cell>
          <cell r="I2" t="str">
            <v>АБ</v>
          </cell>
          <cell r="J2" t="str">
            <v>БВ</v>
          </cell>
        </row>
        <row r="3">
          <cell r="A3" t="str">
            <v>Бобылева</v>
          </cell>
          <cell r="D3" t="str">
            <v>АКАДЕМИЧЕСКАЯ</v>
          </cell>
          <cell r="G3" t="str">
            <v>Видное</v>
          </cell>
          <cell r="I3" t="str">
            <v>БМ</v>
          </cell>
          <cell r="J3" t="str">
            <v>БВЦ</v>
          </cell>
        </row>
        <row r="4">
          <cell r="A4" t="str">
            <v>Бунжуков</v>
          </cell>
          <cell r="D4" t="str">
            <v>Арсенал</v>
          </cell>
          <cell r="G4" t="str">
            <v>Волгоград</v>
          </cell>
          <cell r="I4" t="str">
            <v>СБ</v>
          </cell>
        </row>
        <row r="5">
          <cell r="A5" t="str">
            <v>Вершинина</v>
          </cell>
          <cell r="D5" t="str">
            <v>Балашиха</v>
          </cell>
          <cell r="G5" t="str">
            <v>Воскресенск</v>
          </cell>
          <cell r="I5" t="str">
            <v>УС</v>
          </cell>
        </row>
        <row r="6">
          <cell r="A6" t="str">
            <v>Гостев</v>
          </cell>
          <cell r="D6" t="str">
            <v>Белая Дача</v>
          </cell>
          <cell r="G6" t="str">
            <v>Дзержинск</v>
          </cell>
          <cell r="I6" t="str">
            <v>МКБ</v>
          </cell>
        </row>
        <row r="7">
          <cell r="A7" t="str">
            <v xml:space="preserve">Грязнова </v>
          </cell>
          <cell r="D7" t="str">
            <v>БИБИРЕВО</v>
          </cell>
          <cell r="G7" t="str">
            <v>Зеленоград</v>
          </cell>
          <cell r="I7" t="str">
            <v>ЛБ</v>
          </cell>
        </row>
        <row r="8">
          <cell r="A8" t="str">
            <v>Гурьева</v>
          </cell>
          <cell r="D8" t="str">
            <v>Вавилон, Ростов</v>
          </cell>
          <cell r="G8" t="str">
            <v>Иваново</v>
          </cell>
          <cell r="I8" t="str">
            <v>БРС</v>
          </cell>
        </row>
        <row r="9">
          <cell r="A9" t="str">
            <v>Дюмина</v>
          </cell>
          <cell r="D9" t="str">
            <v>ВАРШАВСКАЯ</v>
          </cell>
          <cell r="G9" t="str">
            <v>Казань</v>
          </cell>
          <cell r="I9" t="str">
            <v>ФБ</v>
          </cell>
        </row>
        <row r="10">
          <cell r="A10" t="str">
            <v>Елизаров</v>
          </cell>
          <cell r="D10" t="str">
            <v>Вернадский</v>
          </cell>
          <cell r="G10" t="str">
            <v>Калуга</v>
          </cell>
          <cell r="I10" t="str">
            <v>МБ</v>
          </cell>
        </row>
        <row r="11">
          <cell r="A11" t="str">
            <v>Ковалева Т.</v>
          </cell>
          <cell r="D11" t="str">
            <v>Вернисаж</v>
          </cell>
          <cell r="G11" t="str">
            <v>Коломна</v>
          </cell>
          <cell r="I11" t="str">
            <v>ЮК</v>
          </cell>
        </row>
        <row r="12">
          <cell r="A12" t="str">
            <v>Костина</v>
          </cell>
          <cell r="D12" t="str">
            <v>Видное</v>
          </cell>
          <cell r="G12" t="str">
            <v>Курган</v>
          </cell>
        </row>
        <row r="13">
          <cell r="A13" t="str">
            <v>Лебедкина</v>
          </cell>
          <cell r="D13" t="str">
            <v>ВОЙКОВСКАЯ</v>
          </cell>
          <cell r="G13" t="str">
            <v>Липецк</v>
          </cell>
        </row>
        <row r="14">
          <cell r="A14" t="str">
            <v>Левина</v>
          </cell>
          <cell r="D14" t="str">
            <v>ВОЛГОГРАДСКИЙ</v>
          </cell>
          <cell r="G14" t="str">
            <v>Москва</v>
          </cell>
        </row>
        <row r="15">
          <cell r="A15" t="str">
            <v>Лихов</v>
          </cell>
          <cell r="D15" t="str">
            <v>Времена Года</v>
          </cell>
          <cell r="G15" t="str">
            <v>Н. Новгород</v>
          </cell>
        </row>
        <row r="16">
          <cell r="A16" t="str">
            <v>Марков</v>
          </cell>
          <cell r="D16" t="str">
            <v>все магазины</v>
          </cell>
          <cell r="G16" t="str">
            <v>Н. Челны</v>
          </cell>
        </row>
        <row r="17">
          <cell r="A17" t="str">
            <v>Милешина</v>
          </cell>
          <cell r="D17" t="str">
            <v>Галерея Арт (Уфа)</v>
          </cell>
          <cell r="G17" t="str">
            <v>Нижнекамск</v>
          </cell>
        </row>
        <row r="18">
          <cell r="A18" t="str">
            <v>Непочатых</v>
          </cell>
          <cell r="D18" t="str">
            <v>ГиперСити</v>
          </cell>
          <cell r="G18" t="str">
            <v>Новосибирск</v>
          </cell>
        </row>
        <row r="19">
          <cell r="A19" t="str">
            <v>Новиков</v>
          </cell>
          <cell r="D19" t="str">
            <v>ГОРБУШКА</v>
          </cell>
          <cell r="G19" t="str">
            <v>Омск</v>
          </cell>
        </row>
        <row r="20">
          <cell r="A20" t="str">
            <v>Осокин</v>
          </cell>
          <cell r="D20" t="str">
            <v>Горбушка-2000</v>
          </cell>
          <cell r="G20" t="str">
            <v>Орехово-Зуево</v>
          </cell>
        </row>
        <row r="21">
          <cell r="A21" t="str">
            <v>Пахомова</v>
          </cell>
          <cell r="D21" t="str">
            <v>ДРИМ-ХАУЗ</v>
          </cell>
          <cell r="G21" t="str">
            <v>Пенза</v>
          </cell>
        </row>
        <row r="22">
          <cell r="A22" t="str">
            <v>Потанин</v>
          </cell>
          <cell r="D22" t="str">
            <v>Европейский</v>
          </cell>
          <cell r="G22" t="str">
            <v>Питер</v>
          </cell>
        </row>
        <row r="23">
          <cell r="A23" t="str">
            <v>Разумова</v>
          </cell>
          <cell r="D23" t="str">
            <v>Ереван Плаза</v>
          </cell>
          <cell r="G23" t="str">
            <v>Псков</v>
          </cell>
        </row>
        <row r="24">
          <cell r="A24" t="str">
            <v>Ромашова</v>
          </cell>
          <cell r="D24" t="str">
            <v>Зеленоград</v>
          </cell>
          <cell r="G24" t="str">
            <v>Ростов</v>
          </cell>
        </row>
        <row r="25">
          <cell r="A25" t="str">
            <v>Савин</v>
          </cell>
          <cell r="D25" t="str">
            <v>Зеркало, Бор</v>
          </cell>
          <cell r="G25" t="str">
            <v>Самара</v>
          </cell>
        </row>
        <row r="26">
          <cell r="A26" t="str">
            <v>Семенов</v>
          </cell>
          <cell r="D26" t="str">
            <v>Зиг Заг, Москва</v>
          </cell>
          <cell r="G26" t="str">
            <v>Сергиев Посад</v>
          </cell>
        </row>
        <row r="27">
          <cell r="A27" t="str">
            <v>Синельников</v>
          </cell>
          <cell r="D27" t="str">
            <v>Казань Кольцо</v>
          </cell>
          <cell r="G27" t="str">
            <v>Сратов</v>
          </cell>
        </row>
        <row r="28">
          <cell r="A28" t="str">
            <v>Советкин</v>
          </cell>
          <cell r="D28" t="str">
            <v>Казань Мега</v>
          </cell>
          <cell r="G28" t="str">
            <v>Тольятти</v>
          </cell>
        </row>
        <row r="29">
          <cell r="A29" t="str">
            <v>Степанян</v>
          </cell>
          <cell r="D29" t="str">
            <v>Казань офис</v>
          </cell>
        </row>
        <row r="30">
          <cell r="A30" t="str">
            <v>Тарасова</v>
          </cell>
          <cell r="D30" t="str">
            <v>Казань Пхаус</v>
          </cell>
        </row>
        <row r="31">
          <cell r="D31" t="str">
            <v>Калуга</v>
          </cell>
        </row>
        <row r="32">
          <cell r="D32" t="str">
            <v>КАШИРСКАЯ</v>
          </cell>
        </row>
        <row r="33">
          <cell r="D33" t="str">
            <v>КОСМОС, Ярославль</v>
          </cell>
        </row>
        <row r="34">
          <cell r="D34" t="str">
            <v>КРАСНОПРУДНАЯ</v>
          </cell>
        </row>
        <row r="35">
          <cell r="D35" t="str">
            <v>Куба</v>
          </cell>
        </row>
        <row r="36">
          <cell r="D36" t="str">
            <v>ЛЕНИНСКИЙ</v>
          </cell>
        </row>
        <row r="37">
          <cell r="D37" t="str">
            <v>Мадагаскар, Тольятти</v>
          </cell>
        </row>
        <row r="38">
          <cell r="D38" t="str">
            <v>МАЯКОВСКАЯ</v>
          </cell>
        </row>
        <row r="39">
          <cell r="D39" t="str">
            <v>Мега Адыгея</v>
          </cell>
        </row>
        <row r="40">
          <cell r="D40" t="str">
            <v>Мега Омск</v>
          </cell>
        </row>
        <row r="41">
          <cell r="D41" t="str">
            <v>Мега Самара</v>
          </cell>
        </row>
        <row r="42">
          <cell r="D42" t="str">
            <v>Мега Уфа</v>
          </cell>
        </row>
        <row r="43">
          <cell r="D43" t="str">
            <v>Менделеева, Воскресенск</v>
          </cell>
        </row>
        <row r="44">
          <cell r="D44" t="str">
            <v>Молком</v>
          </cell>
        </row>
        <row r="45">
          <cell r="D45" t="str">
            <v>Н Челны</v>
          </cell>
        </row>
        <row r="46">
          <cell r="D46" t="str">
            <v>Н. Новгород офис</v>
          </cell>
        </row>
        <row r="47">
          <cell r="D47" t="str">
            <v>Нижнекамск</v>
          </cell>
        </row>
        <row r="48">
          <cell r="D48" t="str">
            <v>НН Мега</v>
          </cell>
        </row>
        <row r="49">
          <cell r="D49" t="str">
            <v>НН Фантастика</v>
          </cell>
        </row>
        <row r="50">
          <cell r="D50" t="str">
            <v>НН Шоколад</v>
          </cell>
        </row>
        <row r="51">
          <cell r="D51" t="str">
            <v>Новосибирск Мега</v>
          </cell>
        </row>
        <row r="52">
          <cell r="D52" t="str">
            <v>Новосибирск офис</v>
          </cell>
        </row>
        <row r="53">
          <cell r="D53" t="str">
            <v>Новосибирск Роял</v>
          </cell>
        </row>
        <row r="54">
          <cell r="D54" t="str">
            <v>НОВЫЕ ЧЕРЕМУШКИ</v>
          </cell>
        </row>
        <row r="55">
          <cell r="D55" t="str">
            <v>НОВЫЙ АРБАТ</v>
          </cell>
        </row>
        <row r="56">
          <cell r="D56" t="str">
            <v>ОКТЯБРЬСКОЕ ПОЛЕ</v>
          </cell>
        </row>
        <row r="57">
          <cell r="D57" t="str">
            <v>Орехово З</v>
          </cell>
        </row>
        <row r="58">
          <cell r="D58" t="str">
            <v>офис</v>
          </cell>
        </row>
        <row r="59">
          <cell r="D59" t="str">
            <v>Питер офис</v>
          </cell>
        </row>
        <row r="60">
          <cell r="D60" t="str">
            <v>ПОДОЛЬСК</v>
          </cell>
        </row>
        <row r="61">
          <cell r="D61" t="str">
            <v>ПРАЖСКАЯ</v>
          </cell>
        </row>
        <row r="62">
          <cell r="D62" t="str">
            <v>ПРЕОБРАЖЕНСКАЯ</v>
          </cell>
        </row>
        <row r="63">
          <cell r="D63" t="str">
            <v>Реал, Волгоград</v>
          </cell>
        </row>
        <row r="64">
          <cell r="D64" t="str">
            <v>Реал, Липецк</v>
          </cell>
        </row>
        <row r="65">
          <cell r="D65" t="str">
            <v>Регионы</v>
          </cell>
        </row>
        <row r="66">
          <cell r="D66" t="str">
            <v>РИО</v>
          </cell>
        </row>
        <row r="67">
          <cell r="D67" t="str">
            <v>Рио Гранд, Иваново</v>
          </cell>
        </row>
        <row r="68">
          <cell r="D68" t="str">
            <v>Рио Гранд, Ярославль</v>
          </cell>
        </row>
        <row r="69">
          <cell r="D69" t="str">
            <v>Ростов Мега</v>
          </cell>
        </row>
        <row r="70">
          <cell r="D70" t="str">
            <v>Рояль, Дзержинск</v>
          </cell>
        </row>
        <row r="71">
          <cell r="D71" t="str">
            <v>Русь на Волге, Самара</v>
          </cell>
        </row>
        <row r="72">
          <cell r="D72" t="str">
            <v>Русь на Волге, Тольятти</v>
          </cell>
        </row>
        <row r="73">
          <cell r="D73" t="str">
            <v>САВЕЛОВСКИЙ 2</v>
          </cell>
        </row>
        <row r="74">
          <cell r="D74" t="str">
            <v>Самара Дыбенко</v>
          </cell>
        </row>
        <row r="75">
          <cell r="D75" t="str">
            <v>Самара М</v>
          </cell>
        </row>
        <row r="76">
          <cell r="D76" t="str">
            <v>Севастопольский</v>
          </cell>
        </row>
        <row r="77">
          <cell r="D77" t="str">
            <v>Сергиев Посад</v>
          </cell>
        </row>
        <row r="78">
          <cell r="D78" t="str">
            <v>Сибирский Молл</v>
          </cell>
        </row>
        <row r="79">
          <cell r="D79" t="str">
            <v>Сити Молл, Саратов</v>
          </cell>
        </row>
        <row r="80">
          <cell r="D80" t="str">
            <v>Склад Балашиха</v>
          </cell>
        </row>
        <row r="81">
          <cell r="D81" t="str">
            <v>Склад Речников (экспедиции)</v>
          </cell>
        </row>
        <row r="82">
          <cell r="D82" t="str">
            <v>СМОЛЕНСКИЙ</v>
          </cell>
        </row>
        <row r="83">
          <cell r="D83" t="str">
            <v>Солнцево</v>
          </cell>
        </row>
        <row r="84">
          <cell r="D84" t="str">
            <v>СПб Гарден</v>
          </cell>
        </row>
        <row r="85">
          <cell r="D85" t="str">
            <v>СПб Дыбенко</v>
          </cell>
        </row>
        <row r="86">
          <cell r="D86" t="str">
            <v>СПб Июнь</v>
          </cell>
        </row>
        <row r="87">
          <cell r="D87" t="str">
            <v>СПб Парнас</v>
          </cell>
        </row>
        <row r="88">
          <cell r="D88" t="str">
            <v>СПб Радуга</v>
          </cell>
        </row>
        <row r="89">
          <cell r="D89" t="str">
            <v>СПб Рамстор</v>
          </cell>
        </row>
        <row r="90">
          <cell r="D90" t="str">
            <v>Торговый квартал Новосибирск</v>
          </cell>
        </row>
        <row r="91">
          <cell r="D91" t="str">
            <v>ТРК Праздник (Тушино)</v>
          </cell>
        </row>
        <row r="92">
          <cell r="D92" t="str">
            <v>ТРЦ Мегаполис (пр-т Андропова)</v>
          </cell>
        </row>
        <row r="93">
          <cell r="D93" t="str">
            <v>ТРЦ Октябрьский</v>
          </cell>
        </row>
        <row r="94">
          <cell r="D94" t="str">
            <v>ТЦ "Ашан"</v>
          </cell>
        </row>
        <row r="95">
          <cell r="D95" t="str">
            <v>Учебный офис "Бизнес Центр"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ПродажиУКР"/>
      <sheetName val="ПеремУКР"/>
      <sheetName val="ПиУ"/>
      <sheetName val="КолУКР"/>
      <sheetName val="Данные"/>
      <sheetName val="Поступления"/>
      <sheetName val="Дебиторка"/>
      <sheetName val="БДДС"/>
      <sheetName val="Завод 2004  (2)"/>
      <sheetName val="Завод 2004 (3 копия +16,2%)"/>
      <sheetName val="Завод 2004 (3)"/>
      <sheetName val="Завод 2004 (4)"/>
      <sheetName val="Лист1"/>
      <sheetName val="Завод 2004 (5)"/>
      <sheetName val="ВМСидоров"/>
      <sheetName val="Завод 2004(6)_утвержд."/>
      <sheetName val="ВМСидоров 6_утвержд"/>
      <sheetName val="В.М.!!!!"/>
      <sheetName val="Ю.Ю.!!!!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</sheetNames>
    <sheetDataSet>
      <sheetData sheetId="0"/>
      <sheetData sheetId="1"/>
      <sheetData sheetId="2"/>
      <sheetData sheetId="3" refreshError="1">
        <row r="1">
          <cell r="A1" t="str">
            <v>Товарная группа</v>
          </cell>
          <cell r="B1">
            <v>3500</v>
          </cell>
          <cell r="C1">
            <v>3500</v>
          </cell>
          <cell r="D1">
            <v>3500</v>
          </cell>
          <cell r="E1">
            <v>2805</v>
          </cell>
          <cell r="F1">
            <v>2905</v>
          </cell>
          <cell r="G1">
            <v>3060</v>
          </cell>
          <cell r="H1">
            <v>3215</v>
          </cell>
          <cell r="I1">
            <v>3325</v>
          </cell>
          <cell r="J1">
            <v>3535</v>
          </cell>
          <cell r="K1">
            <v>3840</v>
          </cell>
          <cell r="L1">
            <v>4090</v>
          </cell>
          <cell r="M1">
            <v>3985</v>
          </cell>
          <cell r="N1">
            <v>3880</v>
          </cell>
          <cell r="O1">
            <v>3725</v>
          </cell>
          <cell r="P1">
            <v>3610</v>
          </cell>
          <cell r="Q1" t="str">
            <v>Итого</v>
          </cell>
        </row>
        <row r="2">
          <cell r="A2" t="str">
            <v>Датчики</v>
          </cell>
          <cell r="Q2">
            <v>0</v>
          </cell>
        </row>
        <row r="3">
          <cell r="A3" t="str">
            <v>ПРОЧИЕ</v>
          </cell>
          <cell r="Q3">
            <v>0</v>
          </cell>
        </row>
        <row r="5">
          <cell r="A5" t="str">
            <v>Товарная группа</v>
          </cell>
          <cell r="B5">
            <v>1</v>
          </cell>
          <cell r="C5">
            <v>1.009488792934583</v>
          </cell>
          <cell r="D5">
            <v>1.0190676230605216</v>
          </cell>
          <cell r="E5">
            <v>1.0287373447220807</v>
          </cell>
          <cell r="F5">
            <v>1.0384988203702212</v>
          </cell>
          <cell r="G5">
            <v>1.048352920639523</v>
          </cell>
          <cell r="H5">
            <v>1.0583005244258368</v>
          </cell>
          <cell r="I5">
            <v>1.0683425189646742</v>
          </cell>
          <cell r="J5">
            <v>1.0784797999103408</v>
          </cell>
          <cell r="K5">
            <v>1.0887132714158205</v>
          </cell>
          <cell r="L5">
            <v>1.0990438462134178</v>
          </cell>
          <cell r="M5">
            <v>1.1094724456961647</v>
          </cell>
          <cell r="N5">
            <v>1.120000000000001</v>
          </cell>
          <cell r="O5">
            <v>1.130627448086734</v>
          </cell>
          <cell r="P5">
            <v>1.141355737827785</v>
          </cell>
        </row>
        <row r="6">
          <cell r="A6" t="str">
            <v>Датчики</v>
          </cell>
          <cell r="B6">
            <v>1</v>
          </cell>
          <cell r="C6">
            <v>1.0079741404289038</v>
          </cell>
          <cell r="D6">
            <v>1.0160118677733874</v>
          </cell>
          <cell r="E6">
            <v>1.0241136890844451</v>
          </cell>
          <cell r="F6">
            <v>1.0322801154563672</v>
          </cell>
          <cell r="G6">
            <v>1.0405116620589814</v>
          </cell>
          <cell r="H6">
            <v>1.0488088481701519</v>
          </cell>
          <cell r="I6">
            <v>1.0571721972085375</v>
          </cell>
          <cell r="J6">
            <v>1.0656022367666111</v>
          </cell>
          <cell r="K6">
            <v>1.0740994986439421</v>
          </cell>
          <cell r="L6">
            <v>1.082664518880744</v>
          </cell>
          <cell r="M6">
            <v>1.0912978377916907</v>
          </cell>
          <cell r="N6">
            <v>1.1000000000000005</v>
          </cell>
          <cell r="O6">
            <v>1.1087715544717947</v>
          </cell>
          <cell r="P6">
            <v>1.1176130545507266</v>
          </cell>
        </row>
        <row r="7">
          <cell r="A7" t="str">
            <v>ПРОЧИЕ</v>
          </cell>
        </row>
      </sheetData>
      <sheetData sheetId="4" refreshError="1">
        <row r="1">
          <cell r="B1" t="str">
            <v>Цена</v>
          </cell>
          <cell r="C1" t="str">
            <v>Завод</v>
          </cell>
          <cell r="D1" t="str">
            <v>ПКИ</v>
          </cell>
          <cell r="E1" t="str">
            <v>ОП</v>
          </cell>
          <cell r="F1" t="str">
            <v>З/П</v>
          </cell>
          <cell r="G1" t="str">
            <v>Итого</v>
          </cell>
        </row>
        <row r="2">
          <cell r="A2" t="str">
            <v>Датчики</v>
          </cell>
          <cell r="B2">
            <v>11056</v>
          </cell>
          <cell r="C2">
            <v>2170.0487670182997</v>
          </cell>
          <cell r="D2">
            <v>2723.2733356541644</v>
          </cell>
          <cell r="E2">
            <v>1916.2551821177308</v>
          </cell>
          <cell r="F2">
            <v>266.26271520980578</v>
          </cell>
          <cell r="G2">
            <v>7296.96</v>
          </cell>
        </row>
        <row r="3">
          <cell r="A3" t="str">
            <v>ПРОЧИЕ</v>
          </cell>
          <cell r="B3">
            <v>1000</v>
          </cell>
          <cell r="C3">
            <v>0</v>
          </cell>
          <cell r="D3">
            <v>0</v>
          </cell>
          <cell r="E3">
            <v>740</v>
          </cell>
          <cell r="F3">
            <v>0</v>
          </cell>
          <cell r="G3">
            <v>740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7Я"/>
      <sheetName val="Свет+Керамика"/>
      <sheetName val="Лист3"/>
      <sheetName val="Свет_Керамика"/>
    </sheetNames>
    <sheetDataSet>
      <sheetData sheetId="0" refreshError="1"/>
      <sheetData sheetId="1">
        <row r="3">
          <cell r="B3" t="str">
            <v xml:space="preserve">- светильник ARCTIC 236 </v>
          </cell>
        </row>
        <row r="4">
          <cell r="B4" t="str">
            <v>- светильники люминисцентные, TL2004B-2 WH</v>
          </cell>
        </row>
        <row r="5">
          <cell r="B5" t="str">
            <v>- светильники люминисцентные, WL4001A T3</v>
          </cell>
        </row>
        <row r="6">
          <cell r="B6" t="str">
            <v>- светильники люминисцентные, WL4001A T4</v>
          </cell>
        </row>
        <row r="7">
          <cell r="B7" t="str">
            <v xml:space="preserve">- подвесной светильник OPTIC </v>
          </cell>
        </row>
        <row r="8">
          <cell r="B8" t="str">
            <v xml:space="preserve">- светильник Halla, </v>
          </cell>
        </row>
        <row r="9">
          <cell r="B9" t="str">
            <v xml:space="preserve">- встроенный светильник hony </v>
          </cell>
        </row>
        <row r="10">
          <cell r="B10" t="str">
            <v>- подвесной светильник JUMBO</v>
          </cell>
        </row>
        <row r="11">
          <cell r="B11" t="str">
            <v xml:space="preserve">- светильник FLIPPER, </v>
          </cell>
        </row>
        <row r="12">
          <cell r="B12" t="str">
            <v>-светильник OPL/R 418</v>
          </cell>
        </row>
        <row r="19">
          <cell r="B19" t="str">
            <v>- Торговый зал Венеция</v>
          </cell>
        </row>
        <row r="20">
          <cell r="B20" t="str">
            <v>- Торговый зал Huiy Ceramics P6700</v>
          </cell>
        </row>
      </sheetData>
      <sheetData sheetId="2" refreshError="1"/>
      <sheetData sheetId="3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План БДР Satellit"/>
      <sheetName val="Адель"/>
      <sheetName val="Закупки и оплата"/>
      <sheetName val="CF"/>
      <sheetName val="БДР"/>
      <sheetName val="БДДС прогноз"/>
      <sheetName val="Первые оплаты"/>
      <sheetName val="долги все"/>
      <sheetName val="Закупки и оплата печать"/>
      <sheetName val="График оплат"/>
      <sheetName val="Лист6"/>
      <sheetName val="План оплаты"/>
      <sheetName val="План оплаты (2)"/>
    </sheetNames>
    <sheetDataSet>
      <sheetData sheetId="0" refreshError="1"/>
      <sheetData sheetId="1">
        <row r="71">
          <cell r="T71">
            <v>1716445000</v>
          </cell>
        </row>
        <row r="73">
          <cell r="J73">
            <v>518203000</v>
          </cell>
        </row>
      </sheetData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kea.com/ru/ru/catalog/products/S49230047/" TargetMode="External"/><Relationship Id="rId2" Type="http://schemas.openxmlformats.org/officeDocument/2006/relationships/hyperlink" Target="https://www.ikea.com/ru/ru/catalog/products/S29251347/" TargetMode="External"/><Relationship Id="rId1" Type="http://schemas.openxmlformats.org/officeDocument/2006/relationships/hyperlink" Target="https://www.ikea.com/ru/ru/catalog/products/10359791/" TargetMode="External"/><Relationship Id="rId6" Type="http://schemas.openxmlformats.org/officeDocument/2006/relationships/hyperlink" Target="https://www.ikea.com/ru/ru/p/linnmon-adils-stol-belyy-s19279573/" TargetMode="External"/><Relationship Id="rId5" Type="http://schemas.openxmlformats.org/officeDocument/2006/relationships/hyperlink" Target="https://www.ikea.com/ru/ru/catalog/products/S89251269/" TargetMode="External"/><Relationship Id="rId4" Type="http://schemas.openxmlformats.org/officeDocument/2006/relationships/hyperlink" Target="https://www.ikea.com/ru/ru/catalog/products/00344333/?_ga=2.229543388.1568456472.1563529944-839631498.1563529944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BJ22"/>
  <sheetViews>
    <sheetView zoomScale="90" zoomScaleNormal="90" workbookViewId="0">
      <selection activeCell="J11" sqref="J11"/>
    </sheetView>
  </sheetViews>
  <sheetFormatPr defaultColWidth="15.140625" defaultRowHeight="15" customHeight="1"/>
  <cols>
    <col min="1" max="1" width="6.7109375" style="23" customWidth="1"/>
    <col min="2" max="2" width="20.5703125" style="23" customWidth="1"/>
    <col min="3" max="3" width="14.28515625" style="23" customWidth="1"/>
    <col min="4" max="4" width="12.85546875" style="23" customWidth="1"/>
    <col min="5" max="6" width="7.5703125" style="23" customWidth="1"/>
    <col min="7" max="7" width="5.42578125" style="23" customWidth="1"/>
    <col min="8" max="8" width="25.7109375" style="23" customWidth="1"/>
    <col min="9" max="9" width="11.85546875" style="23" customWidth="1"/>
    <col min="10" max="10" width="23" style="23" customWidth="1"/>
    <col min="11" max="16384" width="15.140625" style="23"/>
  </cols>
  <sheetData>
    <row r="1" spans="2:62" ht="11.25" customHeight="1" thickBot="1">
      <c r="C1" s="24"/>
      <c r="D1" s="24"/>
      <c r="E1" s="24"/>
      <c r="F1" s="24"/>
      <c r="G1" s="24"/>
      <c r="H1" s="25"/>
      <c r="I1" s="25"/>
      <c r="J1" s="25"/>
    </row>
    <row r="2" spans="2:62" ht="14.25">
      <c r="B2" s="26"/>
      <c r="C2" s="27"/>
      <c r="D2" s="27"/>
      <c r="E2" s="27"/>
      <c r="F2" s="27"/>
      <c r="G2" s="27"/>
      <c r="H2" s="28"/>
      <c r="I2" s="28"/>
      <c r="J2" s="29"/>
    </row>
    <row r="3" spans="2:62" ht="22.5">
      <c r="B3" s="291"/>
      <c r="C3" s="292"/>
      <c r="D3" s="292"/>
      <c r="E3" s="292"/>
      <c r="F3" s="292"/>
      <c r="G3" s="292"/>
      <c r="H3" s="292"/>
      <c r="I3" s="292"/>
      <c r="J3" s="293"/>
    </row>
    <row r="4" spans="2:62" ht="22.5">
      <c r="B4" s="289"/>
      <c r="C4" s="290"/>
      <c r="D4" s="290"/>
      <c r="E4" s="290"/>
      <c r="F4" s="290"/>
      <c r="G4" s="290"/>
      <c r="H4" s="290"/>
      <c r="I4" s="290"/>
      <c r="J4" s="294"/>
    </row>
    <row r="5" spans="2:62" ht="14.25">
      <c r="B5" s="30"/>
      <c r="C5" s="24"/>
      <c r="D5" s="24"/>
      <c r="E5" s="24"/>
      <c r="F5" s="24"/>
      <c r="G5" s="24"/>
      <c r="H5" s="31"/>
      <c r="I5" s="31"/>
      <c r="J5" s="32"/>
    </row>
    <row r="6" spans="2:62" ht="23.25" thickBot="1">
      <c r="B6" s="30"/>
      <c r="C6" s="34"/>
      <c r="D6" s="35"/>
      <c r="E6" s="35"/>
      <c r="F6" s="35"/>
      <c r="G6" s="35"/>
      <c r="H6" s="36"/>
      <c r="I6" s="36" t="s">
        <v>13</v>
      </c>
      <c r="J6" s="37"/>
      <c r="K6" s="33"/>
      <c r="L6" s="33"/>
      <c r="BH6" s="331"/>
      <c r="BI6" s="331"/>
      <c r="BJ6" s="331"/>
    </row>
    <row r="7" spans="2:62" ht="15" customHeight="1">
      <c r="B7" s="30"/>
      <c r="C7" s="38"/>
      <c r="D7" s="33"/>
      <c r="E7" s="33"/>
      <c r="F7" s="33"/>
      <c r="G7" s="33"/>
      <c r="H7" s="39"/>
      <c r="I7" s="77"/>
      <c r="J7" s="46" t="s">
        <v>11</v>
      </c>
      <c r="K7" s="40"/>
      <c r="L7" s="33"/>
      <c r="BH7" s="331"/>
      <c r="BI7" s="332"/>
      <c r="BJ7" s="331"/>
    </row>
    <row r="8" spans="2:62" ht="15.75" customHeight="1">
      <c r="B8" s="30"/>
      <c r="C8" s="38"/>
      <c r="D8" s="33"/>
      <c r="E8" s="33"/>
      <c r="F8" s="33"/>
      <c r="G8" s="33"/>
      <c r="H8" s="33"/>
      <c r="I8" s="174"/>
      <c r="J8" s="46" t="s">
        <v>12</v>
      </c>
      <c r="K8" s="40"/>
      <c r="L8" s="33"/>
      <c r="BH8" s="331"/>
      <c r="BI8" s="333" t="s">
        <v>148</v>
      </c>
      <c r="BJ8" s="331"/>
    </row>
    <row r="9" spans="2:62" ht="15.75" customHeight="1">
      <c r="B9" s="30"/>
      <c r="C9" s="33"/>
      <c r="D9" s="33"/>
      <c r="E9" s="33"/>
      <c r="F9" s="33"/>
      <c r="G9" s="33"/>
      <c r="H9" s="31"/>
      <c r="I9" s="31"/>
      <c r="J9" s="37"/>
      <c r="L9" s="33"/>
      <c r="BH9" s="331"/>
      <c r="BI9" s="333" t="s">
        <v>149</v>
      </c>
      <c r="BJ9" s="331"/>
    </row>
    <row r="10" spans="2:62" ht="15.75" customHeight="1" thickBot="1">
      <c r="B10" s="30"/>
      <c r="C10" s="188" t="s">
        <v>7</v>
      </c>
      <c r="D10" s="189"/>
      <c r="E10" s="189"/>
      <c r="F10" s="189"/>
      <c r="G10" s="189"/>
      <c r="H10" s="41" t="s">
        <v>8</v>
      </c>
      <c r="I10" s="42"/>
      <c r="J10" s="335" t="s">
        <v>153</v>
      </c>
      <c r="BH10" s="331"/>
      <c r="BI10" s="333" t="s">
        <v>150</v>
      </c>
      <c r="BJ10" s="331"/>
    </row>
    <row r="11" spans="2:62" ht="22.5" customHeight="1" thickBot="1">
      <c r="B11" s="30"/>
      <c r="C11" s="295" t="s">
        <v>28</v>
      </c>
      <c r="D11" s="296"/>
      <c r="E11" s="296"/>
      <c r="F11" s="296"/>
      <c r="G11" s="296"/>
      <c r="H11" s="180">
        <v>50</v>
      </c>
      <c r="I11" s="207"/>
      <c r="J11" s="330" t="s">
        <v>152</v>
      </c>
      <c r="BH11" s="331"/>
      <c r="BI11" s="333" t="s">
        <v>151</v>
      </c>
      <c r="BJ11" s="331"/>
    </row>
    <row r="12" spans="2:62" ht="22.5" customHeight="1" thickBot="1">
      <c r="B12" s="30"/>
      <c r="C12" s="297" t="s">
        <v>27</v>
      </c>
      <c r="D12" s="298"/>
      <c r="E12" s="298"/>
      <c r="F12" s="298"/>
      <c r="G12" s="298"/>
      <c r="H12" s="78">
        <v>1000</v>
      </c>
      <c r="I12" s="70"/>
      <c r="J12" s="71"/>
      <c r="BH12" s="331"/>
      <c r="BI12" s="334" t="s">
        <v>152</v>
      </c>
      <c r="BJ12" s="331"/>
    </row>
    <row r="13" spans="2:62" ht="24" customHeight="1" thickBot="1">
      <c r="B13" s="30"/>
      <c r="C13" s="33"/>
      <c r="D13" s="33"/>
      <c r="E13" s="33"/>
      <c r="F13" s="33"/>
      <c r="G13" s="33"/>
      <c r="H13" s="33"/>
      <c r="I13" s="33"/>
      <c r="J13" s="37"/>
      <c r="BH13" s="331"/>
      <c r="BI13" s="331"/>
      <c r="BJ13" s="331"/>
    </row>
    <row r="14" spans="2:62" ht="20.25" customHeight="1" thickBot="1">
      <c r="B14" s="30"/>
      <c r="C14" s="185" t="s">
        <v>25</v>
      </c>
      <c r="D14" s="186"/>
      <c r="E14" s="186"/>
      <c r="F14" s="186"/>
      <c r="G14" s="186"/>
      <c r="H14" s="187"/>
      <c r="I14" s="33"/>
      <c r="J14" s="37"/>
      <c r="BH14" s="331"/>
      <c r="BI14" s="331"/>
      <c r="BJ14" s="331"/>
    </row>
    <row r="15" spans="2:62" s="72" customFormat="1" ht="20.25" customHeight="1">
      <c r="B15" s="30"/>
      <c r="C15" s="190" t="s">
        <v>31</v>
      </c>
      <c r="D15" s="191"/>
      <c r="E15" s="191"/>
      <c r="F15" s="191"/>
      <c r="G15" s="191"/>
      <c r="H15" s="171">
        <f>Затраты!H14</f>
        <v>1081059.8</v>
      </c>
      <c r="I15" s="33"/>
      <c r="J15" s="37"/>
      <c r="BH15" s="331"/>
      <c r="BI15" s="331"/>
      <c r="BJ15" s="331"/>
    </row>
    <row r="16" spans="2:62" ht="22.5" customHeight="1">
      <c r="B16" s="30"/>
      <c r="C16" s="181" t="s">
        <v>23</v>
      </c>
      <c r="D16" s="182"/>
      <c r="E16" s="182"/>
      <c r="F16" s="182"/>
      <c r="G16" s="182"/>
      <c r="H16" s="172">
        <f>SUM(БДР!D9:O9)/12</f>
        <v>295208.33333333331</v>
      </c>
      <c r="I16" s="33"/>
      <c r="J16" s="37"/>
    </row>
    <row r="17" spans="2:10" ht="22.5" customHeight="1">
      <c r="B17" s="30"/>
      <c r="C17" s="181" t="s">
        <v>14</v>
      </c>
      <c r="D17" s="182"/>
      <c r="E17" s="182"/>
      <c r="F17" s="182"/>
      <c r="G17" s="182"/>
      <c r="H17" s="172">
        <f>SUM(БДР!D23:O23)/12</f>
        <v>101800</v>
      </c>
      <c r="I17" s="33"/>
      <c r="J17" s="37"/>
    </row>
    <row r="18" spans="2:10" ht="22.5" customHeight="1" thickBot="1">
      <c r="B18" s="30"/>
      <c r="C18" s="183" t="s">
        <v>24</v>
      </c>
      <c r="D18" s="184"/>
      <c r="E18" s="184"/>
      <c r="F18" s="184"/>
      <c r="G18" s="184"/>
      <c r="H18" s="173">
        <f>Затраты!H14/AVERAGE(БДР!D23:O23)</f>
        <v>10.619447937131632</v>
      </c>
      <c r="I18" s="33"/>
      <c r="J18" s="37"/>
    </row>
    <row r="19" spans="2:10" ht="15" customHeight="1" thickBot="1">
      <c r="B19" s="43"/>
      <c r="C19" s="44"/>
      <c r="D19" s="44"/>
      <c r="E19" s="44"/>
      <c r="F19" s="44"/>
      <c r="G19" s="44"/>
      <c r="H19" s="44"/>
      <c r="I19" s="44"/>
      <c r="J19" s="45"/>
    </row>
    <row r="22" spans="2:10" ht="15" customHeight="1">
      <c r="C22" s="23" t="s">
        <v>70</v>
      </c>
    </row>
  </sheetData>
  <sheetProtection formatCells="0" sort="0" autoFilter="0" pivotTables="0"/>
  <mergeCells count="10">
    <mergeCell ref="C16:G16"/>
    <mergeCell ref="C17:G17"/>
    <mergeCell ref="C18:G18"/>
    <mergeCell ref="C14:H14"/>
    <mergeCell ref="B3:J3"/>
    <mergeCell ref="B4:J4"/>
    <mergeCell ref="C12:G12"/>
    <mergeCell ref="C10:G10"/>
    <mergeCell ref="C11:G11"/>
    <mergeCell ref="C15:G15"/>
  </mergeCells>
  <dataValidations count="1">
    <dataValidation type="list" allowBlank="1" showInputMessage="1" showErrorMessage="1" sqref="J11">
      <formula1>Население</formula1>
    </dataValidation>
  </dataValidations>
  <pageMargins left="0.7" right="0.7" top="0.75" bottom="0.75" header="0.3" footer="0.3"/>
  <pageSetup paperSize="9" orientation="portrait" r:id="rId1"/>
  <ignoredErrors>
    <ignoredError sqref="H18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B1:N36"/>
  <sheetViews>
    <sheetView tabSelected="1" topLeftCell="A10" zoomScale="90" zoomScaleNormal="90" workbookViewId="0">
      <selection activeCell="M23" sqref="M23:M25"/>
    </sheetView>
  </sheetViews>
  <sheetFormatPr defaultColWidth="15.140625" defaultRowHeight="14.25"/>
  <cols>
    <col min="1" max="1" width="7" style="23" customWidth="1"/>
    <col min="2" max="2" width="6.42578125" style="23" customWidth="1"/>
    <col min="3" max="3" width="10.7109375" style="23" customWidth="1"/>
    <col min="4" max="4" width="7.5703125" style="23" customWidth="1"/>
    <col min="5" max="5" width="8" style="23" customWidth="1"/>
    <col min="6" max="6" width="8.7109375" style="23" customWidth="1"/>
    <col min="7" max="7" width="39.140625" style="23" customWidth="1"/>
    <col min="8" max="8" width="44.85546875" style="23" customWidth="1"/>
    <col min="9" max="9" width="6.85546875" style="23" customWidth="1"/>
    <col min="10" max="10" width="7.5703125" style="139" customWidth="1"/>
    <col min="11" max="11" width="16" style="23" customWidth="1"/>
    <col min="12" max="12" width="8.7109375" style="23" customWidth="1"/>
    <col min="13" max="13" width="15.42578125" style="23" bestFit="1" customWidth="1"/>
    <col min="14" max="14" width="11.7109375" style="23" customWidth="1"/>
    <col min="15" max="16384" width="15.140625" style="23"/>
  </cols>
  <sheetData>
    <row r="1" spans="2:11" ht="15" thickBot="1"/>
    <row r="2" spans="2:11" ht="15" thickBot="1">
      <c r="B2" s="26"/>
      <c r="C2" s="47"/>
      <c r="D2" s="47"/>
      <c r="E2" s="47"/>
      <c r="F2" s="47"/>
      <c r="G2" s="47"/>
      <c r="H2" s="47"/>
      <c r="I2" s="48"/>
      <c r="J2" s="33"/>
    </row>
    <row r="3" spans="2:11" ht="22.5">
      <c r="B3" s="30"/>
      <c r="C3" s="305"/>
      <c r="D3" s="306"/>
      <c r="E3" s="306"/>
      <c r="F3" s="306"/>
      <c r="G3" s="306"/>
      <c r="H3" s="307"/>
      <c r="I3" s="37"/>
      <c r="J3" s="33"/>
    </row>
    <row r="4" spans="2:11" ht="23.25" thickBot="1">
      <c r="B4" s="30"/>
      <c r="C4" s="308"/>
      <c r="D4" s="309"/>
      <c r="E4" s="309"/>
      <c r="F4" s="309"/>
      <c r="G4" s="309"/>
      <c r="H4" s="310"/>
      <c r="I4" s="37"/>
      <c r="J4" s="33"/>
    </row>
    <row r="5" spans="2:11" ht="15" thickBot="1">
      <c r="B5" s="30"/>
      <c r="C5" s="33"/>
      <c r="D5" s="33"/>
      <c r="E5" s="33"/>
      <c r="F5" s="33"/>
      <c r="G5" s="33"/>
      <c r="H5" s="33"/>
      <c r="I5" s="37"/>
      <c r="J5" s="33"/>
    </row>
    <row r="6" spans="2:11" ht="20.25" thickBot="1">
      <c r="B6" s="30"/>
      <c r="C6" s="303" t="s">
        <v>37</v>
      </c>
      <c r="D6" s="196"/>
      <c r="E6" s="196"/>
      <c r="F6" s="196"/>
      <c r="G6" s="196"/>
      <c r="H6" s="304"/>
      <c r="I6" s="49"/>
      <c r="J6" s="141"/>
    </row>
    <row r="7" spans="2:11" ht="19.5">
      <c r="B7" s="30"/>
      <c r="C7" s="299" t="s">
        <v>85</v>
      </c>
      <c r="D7" s="300"/>
      <c r="E7" s="300"/>
      <c r="F7" s="300"/>
      <c r="G7" s="301"/>
      <c r="H7" s="302">
        <v>25000</v>
      </c>
      <c r="I7" s="50"/>
      <c r="J7" s="142"/>
      <c r="K7" s="139"/>
    </row>
    <row r="8" spans="2:11" s="76" customFormat="1">
      <c r="B8" s="30"/>
      <c r="C8" s="209" t="s">
        <v>80</v>
      </c>
      <c r="D8" s="208"/>
      <c r="E8" s="208"/>
      <c r="F8" s="208"/>
      <c r="G8" s="208"/>
      <c r="H8" s="329" t="s">
        <v>70</v>
      </c>
      <c r="I8" s="37"/>
      <c r="J8" s="33"/>
      <c r="K8" s="25"/>
    </row>
    <row r="9" spans="2:11">
      <c r="B9" s="30"/>
      <c r="C9" s="193" t="s">
        <v>82</v>
      </c>
      <c r="D9" s="197"/>
      <c r="E9" s="197"/>
      <c r="F9" s="197"/>
      <c r="G9" s="197"/>
      <c r="H9" s="212">
        <f>'Оборудование и мебель'!G24</f>
        <v>86861</v>
      </c>
      <c r="I9" s="37"/>
      <c r="J9" s="33"/>
      <c r="K9" s="25"/>
    </row>
    <row r="10" spans="2:11">
      <c r="B10" s="30"/>
      <c r="C10" s="285" t="s">
        <v>123</v>
      </c>
      <c r="D10" s="283"/>
      <c r="E10" s="283"/>
      <c r="F10" s="283"/>
      <c r="G10" s="284"/>
      <c r="H10" s="212">
        <f>'Оборудование и мебель'!G10</f>
        <v>387948.79999999999</v>
      </c>
      <c r="I10" s="37"/>
      <c r="J10" s="33"/>
      <c r="K10" s="25"/>
    </row>
    <row r="11" spans="2:11">
      <c r="B11" s="30"/>
      <c r="C11" s="198" t="s">
        <v>9</v>
      </c>
      <c r="D11" s="199"/>
      <c r="E11" s="199"/>
      <c r="F11" s="199"/>
      <c r="G11" s="199"/>
      <c r="H11" s="336">
        <v>400000</v>
      </c>
      <c r="I11" s="37"/>
      <c r="J11" s="33"/>
      <c r="K11" s="25"/>
    </row>
    <row r="12" spans="2:11" s="135" customFormat="1">
      <c r="B12" s="30"/>
      <c r="C12" s="198" t="s">
        <v>83</v>
      </c>
      <c r="D12" s="199"/>
      <c r="E12" s="199"/>
      <c r="F12" s="199"/>
      <c r="G12" s="199"/>
      <c r="H12" s="213">
        <f>'Оборудование и мебель'!G16</f>
        <v>171250</v>
      </c>
      <c r="I12" s="37"/>
      <c r="J12" s="33"/>
      <c r="K12" s="25"/>
    </row>
    <row r="13" spans="2:11" s="138" customFormat="1" ht="15" thickBot="1">
      <c r="B13" s="30"/>
      <c r="C13" s="211" t="s">
        <v>84</v>
      </c>
      <c r="D13" s="140"/>
      <c r="E13" s="210"/>
      <c r="F13" s="140"/>
      <c r="G13" s="140"/>
      <c r="H13" s="213">
        <v>35000</v>
      </c>
      <c r="I13" s="37"/>
      <c r="J13" s="33"/>
      <c r="K13" s="25"/>
    </row>
    <row r="14" spans="2:11" ht="15" thickBot="1">
      <c r="B14" s="30"/>
      <c r="C14" s="195" t="s">
        <v>10</v>
      </c>
      <c r="D14" s="196"/>
      <c r="E14" s="196"/>
      <c r="F14" s="196"/>
      <c r="G14" s="196"/>
      <c r="H14" s="170">
        <f>SUM(H8:H13)</f>
        <v>1081059.8</v>
      </c>
      <c r="I14" s="37"/>
      <c r="J14" s="33"/>
      <c r="K14" s="25"/>
    </row>
    <row r="15" spans="2:11" s="80" customFormat="1">
      <c r="B15" s="30"/>
      <c r="C15" s="56"/>
      <c r="D15" s="57"/>
      <c r="E15" s="57"/>
      <c r="F15" s="57"/>
      <c r="G15" s="57"/>
      <c r="H15" s="123"/>
      <c r="I15" s="37"/>
      <c r="J15" s="33"/>
      <c r="K15" s="25"/>
    </row>
    <row r="16" spans="2:11" ht="15" thickBot="1">
      <c r="B16" s="30"/>
      <c r="C16" s="33"/>
      <c r="D16" s="33"/>
      <c r="E16" s="31"/>
      <c r="F16" s="33"/>
      <c r="G16" s="33"/>
      <c r="H16" s="31"/>
      <c r="I16" s="37"/>
      <c r="J16" s="33"/>
      <c r="K16" s="25"/>
    </row>
    <row r="17" spans="2:14" ht="19.5">
      <c r="B17" s="30"/>
      <c r="C17" s="200" t="s">
        <v>38</v>
      </c>
      <c r="D17" s="201"/>
      <c r="E17" s="201"/>
      <c r="F17" s="201"/>
      <c r="G17" s="201"/>
      <c r="H17" s="202"/>
      <c r="I17" s="51"/>
      <c r="J17" s="143"/>
      <c r="K17" s="25"/>
    </row>
    <row r="18" spans="2:14">
      <c r="B18" s="30"/>
      <c r="C18" s="193" t="s">
        <v>39</v>
      </c>
      <c r="D18" s="194"/>
      <c r="E18" s="194"/>
      <c r="F18" s="194"/>
      <c r="G18" s="194"/>
      <c r="H18" s="167">
        <f>Титул!H11*Титул!H12</f>
        <v>50000</v>
      </c>
      <c r="I18" s="52"/>
      <c r="J18" s="144"/>
      <c r="K18" s="25"/>
    </row>
    <row r="19" spans="2:14" s="80" customFormat="1">
      <c r="B19" s="30"/>
      <c r="C19" s="193" t="s">
        <v>147</v>
      </c>
      <c r="D19" s="194"/>
      <c r="E19" s="194"/>
      <c r="F19" s="194"/>
      <c r="G19" s="194"/>
      <c r="H19" s="166">
        <f>SUM(БДР!D13:O13)/12</f>
        <v>15625</v>
      </c>
      <c r="I19" s="52"/>
      <c r="J19" s="144"/>
      <c r="K19" s="25"/>
    </row>
    <row r="20" spans="2:14" ht="15" thickBot="1">
      <c r="B20" s="30"/>
      <c r="C20" s="193" t="s">
        <v>70</v>
      </c>
      <c r="D20" s="194"/>
      <c r="E20" s="194"/>
      <c r="F20" s="194"/>
      <c r="G20" s="194"/>
      <c r="H20" s="166" t="s">
        <v>70</v>
      </c>
      <c r="I20" s="52"/>
      <c r="J20" s="144"/>
      <c r="K20" s="25"/>
    </row>
    <row r="21" spans="2:14" ht="15" thickBot="1">
      <c r="B21" s="30"/>
      <c r="C21" s="193" t="s">
        <v>71</v>
      </c>
      <c r="D21" s="194"/>
      <c r="E21" s="194"/>
      <c r="F21" s="194"/>
      <c r="G21" s="194"/>
      <c r="H21" s="337">
        <f>N26</f>
        <v>82450</v>
      </c>
      <c r="I21" s="52"/>
      <c r="J21" s="144"/>
      <c r="K21" s="152" t="s">
        <v>72</v>
      </c>
      <c r="L21" s="153"/>
      <c r="M21" s="153"/>
      <c r="N21" s="151"/>
    </row>
    <row r="22" spans="2:14" s="76" customFormat="1">
      <c r="B22" s="30"/>
      <c r="C22" s="193" t="s">
        <v>40</v>
      </c>
      <c r="D22" s="194"/>
      <c r="E22" s="194"/>
      <c r="F22" s="194"/>
      <c r="G22" s="194"/>
      <c r="H22" s="176">
        <v>7000</v>
      </c>
      <c r="I22" s="52"/>
      <c r="J22" s="144"/>
      <c r="K22" s="163" t="s">
        <v>75</v>
      </c>
      <c r="L22" s="164" t="s">
        <v>76</v>
      </c>
      <c r="M22" s="164" t="s">
        <v>79</v>
      </c>
      <c r="N22" s="165" t="s">
        <v>77</v>
      </c>
    </row>
    <row r="23" spans="2:14">
      <c r="B23" s="178"/>
      <c r="C23" s="193" t="s">
        <v>87</v>
      </c>
      <c r="D23" s="194"/>
      <c r="E23" s="194"/>
      <c r="F23" s="194"/>
      <c r="G23" s="194"/>
      <c r="H23" s="166">
        <v>5000</v>
      </c>
      <c r="I23" s="53"/>
      <c r="J23" s="146"/>
      <c r="K23" s="155" t="s">
        <v>73</v>
      </c>
      <c r="L23" s="154">
        <v>1</v>
      </c>
      <c r="M23" s="340">
        <v>25000</v>
      </c>
      <c r="N23" s="156">
        <f>M23*L23</f>
        <v>25000</v>
      </c>
    </row>
    <row r="24" spans="2:14">
      <c r="B24" s="30"/>
      <c r="C24" s="193" t="s">
        <v>84</v>
      </c>
      <c r="D24" s="194"/>
      <c r="E24" s="194"/>
      <c r="F24" s="194"/>
      <c r="G24" s="194"/>
      <c r="H24" s="166">
        <v>20000</v>
      </c>
      <c r="I24" s="52" t="s">
        <v>70</v>
      </c>
      <c r="J24" s="145" t="s">
        <v>70</v>
      </c>
      <c r="K24" s="155" t="s">
        <v>86</v>
      </c>
      <c r="L24" s="154">
        <v>2</v>
      </c>
      <c r="M24" s="341">
        <f>Продажи!B10*0.3</f>
        <v>54450</v>
      </c>
      <c r="N24" s="156">
        <f>M24</f>
        <v>54450</v>
      </c>
    </row>
    <row r="25" spans="2:14" s="80" customFormat="1" ht="15" thickBot="1">
      <c r="B25" s="30"/>
      <c r="C25" s="285" t="s">
        <v>124</v>
      </c>
      <c r="D25" s="311"/>
      <c r="E25" s="311"/>
      <c r="F25" s="311"/>
      <c r="G25" s="312"/>
      <c r="H25" s="166">
        <v>5000</v>
      </c>
      <c r="I25" s="192" t="s">
        <v>70</v>
      </c>
      <c r="J25" s="144"/>
      <c r="K25" s="157" t="s">
        <v>74</v>
      </c>
      <c r="L25" s="158">
        <v>1</v>
      </c>
      <c r="M25" s="342">
        <v>3000</v>
      </c>
      <c r="N25" s="159">
        <f>M25*L25</f>
        <v>3000</v>
      </c>
    </row>
    <row r="26" spans="2:14" s="73" customFormat="1" ht="15" thickBot="1">
      <c r="B26" s="30"/>
      <c r="C26" s="193" t="s">
        <v>41</v>
      </c>
      <c r="D26" s="194"/>
      <c r="E26" s="194"/>
      <c r="F26" s="194"/>
      <c r="G26" s="194"/>
      <c r="H26" s="166">
        <v>3000</v>
      </c>
      <c r="I26" s="192"/>
      <c r="J26" s="146"/>
      <c r="K26" s="160" t="s">
        <v>78</v>
      </c>
      <c r="L26" s="161">
        <f>SUM(L23:L25)</f>
        <v>4</v>
      </c>
      <c r="M26" s="161"/>
      <c r="N26" s="162">
        <f>SUM(N23:N25)</f>
        <v>82450</v>
      </c>
    </row>
    <row r="27" spans="2:14">
      <c r="B27" s="30"/>
      <c r="C27" s="193" t="s">
        <v>70</v>
      </c>
      <c r="D27" s="194"/>
      <c r="E27" s="194"/>
      <c r="F27" s="194"/>
      <c r="G27" s="194"/>
      <c r="H27" s="166" t="s">
        <v>70</v>
      </c>
      <c r="I27" s="53"/>
      <c r="J27" s="146"/>
    </row>
    <row r="28" spans="2:14">
      <c r="B28" s="30"/>
      <c r="C28" s="193" t="s">
        <v>70</v>
      </c>
      <c r="D28" s="194"/>
      <c r="E28" s="194"/>
      <c r="F28" s="194"/>
      <c r="G28" s="194"/>
      <c r="H28" s="166" t="s">
        <v>70</v>
      </c>
      <c r="I28" s="54"/>
      <c r="J28" s="147"/>
      <c r="K28" s="25"/>
    </row>
    <row r="29" spans="2:14">
      <c r="B29" s="30"/>
      <c r="C29" s="193" t="s">
        <v>70</v>
      </c>
      <c r="D29" s="194"/>
      <c r="E29" s="194"/>
      <c r="F29" s="194"/>
      <c r="G29" s="194"/>
      <c r="H29" s="166" t="s">
        <v>70</v>
      </c>
      <c r="I29" s="52"/>
      <c r="J29" s="144"/>
      <c r="K29" s="25"/>
    </row>
    <row r="30" spans="2:14" s="76" customFormat="1">
      <c r="B30" s="179"/>
      <c r="C30" s="193" t="s">
        <v>42</v>
      </c>
      <c r="D30" s="194"/>
      <c r="E30" s="194"/>
      <c r="F30" s="194"/>
      <c r="G30" s="194"/>
      <c r="H30" s="166">
        <v>10000</v>
      </c>
      <c r="I30" s="52"/>
      <c r="J30" s="144"/>
      <c r="K30" s="25"/>
    </row>
    <row r="31" spans="2:14">
      <c r="B31" s="30"/>
      <c r="C31" s="193" t="s">
        <v>81</v>
      </c>
      <c r="D31" s="194"/>
      <c r="E31" s="194"/>
      <c r="F31" s="194"/>
      <c r="G31" s="194"/>
      <c r="H31" s="166">
        <f>БДР!D22</f>
        <v>2000</v>
      </c>
      <c r="I31" s="52"/>
      <c r="K31" s="25"/>
    </row>
    <row r="32" spans="2:14" ht="15" thickBot="1">
      <c r="B32" s="30"/>
      <c r="C32" s="198" t="s">
        <v>70</v>
      </c>
      <c r="D32" s="199"/>
      <c r="E32" s="199"/>
      <c r="F32" s="199"/>
      <c r="G32" s="199"/>
      <c r="H32" s="168" t="s">
        <v>70</v>
      </c>
      <c r="I32" s="52"/>
      <c r="J32" s="144"/>
      <c r="K32" s="25"/>
    </row>
    <row r="33" spans="2:11" ht="15" thickBot="1">
      <c r="B33" s="30"/>
      <c r="C33" s="195" t="s">
        <v>10</v>
      </c>
      <c r="D33" s="196"/>
      <c r="E33" s="196"/>
      <c r="F33" s="196"/>
      <c r="G33" s="196"/>
      <c r="H33" s="169">
        <f>SUM(H18:H32)</f>
        <v>200075</v>
      </c>
      <c r="I33" s="55"/>
      <c r="J33" s="58"/>
      <c r="K33" s="25"/>
    </row>
    <row r="34" spans="2:11">
      <c r="B34" s="30"/>
      <c r="C34" s="56"/>
      <c r="D34" s="57"/>
      <c r="E34" s="57"/>
      <c r="F34" s="57"/>
      <c r="G34" s="57"/>
      <c r="H34" s="58"/>
      <c r="I34" s="37"/>
      <c r="J34" s="33"/>
      <c r="K34" s="25"/>
    </row>
    <row r="35" spans="2:11">
      <c r="B35" s="30"/>
      <c r="C35" s="33"/>
      <c r="D35" s="33"/>
      <c r="E35" s="33"/>
      <c r="F35" s="33"/>
      <c r="G35" s="33"/>
      <c r="H35" s="133"/>
      <c r="I35" s="37"/>
      <c r="J35" s="33"/>
    </row>
    <row r="36" spans="2:11" ht="15" thickBot="1">
      <c r="B36" s="43"/>
      <c r="C36" s="44"/>
      <c r="D36" s="44"/>
      <c r="E36" s="44"/>
      <c r="F36" s="44"/>
      <c r="G36" s="44"/>
      <c r="H36" s="44"/>
      <c r="I36" s="45"/>
      <c r="J36" s="33"/>
    </row>
  </sheetData>
  <sheetProtection formatCells="0" autoFilter="0" pivotTables="0"/>
  <mergeCells count="28">
    <mergeCell ref="C4:H4"/>
    <mergeCell ref="C3:H3"/>
    <mergeCell ref="C32:G32"/>
    <mergeCell ref="C17:H17"/>
    <mergeCell ref="C18:G18"/>
    <mergeCell ref="C24:G24"/>
    <mergeCell ref="C31:G31"/>
    <mergeCell ref="C29:G29"/>
    <mergeCell ref="C9:G9"/>
    <mergeCell ref="C14:G14"/>
    <mergeCell ref="C8:G8"/>
    <mergeCell ref="C22:G22"/>
    <mergeCell ref="C19:G19"/>
    <mergeCell ref="C12:G12"/>
    <mergeCell ref="C7:G7"/>
    <mergeCell ref="I25:I26"/>
    <mergeCell ref="C30:G30"/>
    <mergeCell ref="C6:H6"/>
    <mergeCell ref="C33:G33"/>
    <mergeCell ref="C20:G20"/>
    <mergeCell ref="C23:G23"/>
    <mergeCell ref="C27:G27"/>
    <mergeCell ref="C28:G28"/>
    <mergeCell ref="C21:G21"/>
    <mergeCell ref="C26:G26"/>
    <mergeCell ref="C10:G10"/>
    <mergeCell ref="C11:G11"/>
    <mergeCell ref="C25:G2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4"/>
  <sheetViews>
    <sheetView topLeftCell="A10" workbookViewId="0">
      <selection activeCell="D4" sqref="D4"/>
    </sheetView>
  </sheetViews>
  <sheetFormatPr defaultRowHeight="15"/>
  <cols>
    <col min="1" max="1" width="3.28515625" bestFit="1" customWidth="1"/>
    <col min="3" max="3" width="62.85546875" customWidth="1"/>
    <col min="4" max="4" width="4" bestFit="1" customWidth="1"/>
    <col min="5" max="6" width="10.5703125" bestFit="1" customWidth="1"/>
    <col min="7" max="7" width="11.5703125" bestFit="1" customWidth="1"/>
  </cols>
  <sheetData>
    <row r="1" spans="1:8" ht="15.75" thickBot="1">
      <c r="A1" s="214"/>
      <c r="B1" s="214"/>
      <c r="C1" s="218"/>
      <c r="D1" s="219"/>
      <c r="E1" s="220"/>
      <c r="F1" s="221"/>
      <c r="G1" s="220"/>
      <c r="H1" s="220"/>
    </row>
    <row r="2" spans="1:8" ht="30.75" thickBot="1">
      <c r="A2" s="223" t="s">
        <v>88</v>
      </c>
      <c r="B2" s="224" t="s">
        <v>89</v>
      </c>
      <c r="C2" s="225" t="s">
        <v>90</v>
      </c>
      <c r="D2" s="225" t="s">
        <v>91</v>
      </c>
      <c r="E2" s="226" t="s">
        <v>92</v>
      </c>
      <c r="F2" s="227">
        <v>-0.2</v>
      </c>
      <c r="G2" s="228" t="s">
        <v>93</v>
      </c>
      <c r="H2" s="229"/>
    </row>
    <row r="3" spans="1:8" ht="15.75" thickBot="1">
      <c r="A3" s="277" t="s">
        <v>94</v>
      </c>
      <c r="B3" s="278"/>
      <c r="C3" s="278"/>
      <c r="D3" s="278"/>
      <c r="E3" s="278"/>
      <c r="F3" s="278"/>
      <c r="G3" s="279"/>
      <c r="H3" s="229"/>
    </row>
    <row r="4" spans="1:8">
      <c r="A4" s="216">
        <v>1</v>
      </c>
      <c r="B4" s="230">
        <v>9656</v>
      </c>
      <c r="C4" s="231" t="s">
        <v>95</v>
      </c>
      <c r="D4" s="232">
        <v>8</v>
      </c>
      <c r="E4" s="233">
        <v>13900</v>
      </c>
      <c r="F4" s="233">
        <v>11120</v>
      </c>
      <c r="G4" s="234">
        <v>88960</v>
      </c>
      <c r="H4" s="222"/>
    </row>
    <row r="5" spans="1:8">
      <c r="A5" s="215">
        <v>2</v>
      </c>
      <c r="B5" s="235">
        <v>9689</v>
      </c>
      <c r="C5" s="236" t="s">
        <v>96</v>
      </c>
      <c r="D5" s="237">
        <v>8</v>
      </c>
      <c r="E5" s="238">
        <v>5500</v>
      </c>
      <c r="F5" s="233">
        <v>4400</v>
      </c>
      <c r="G5" s="239">
        <v>35200</v>
      </c>
      <c r="H5" s="222"/>
    </row>
    <row r="6" spans="1:8">
      <c r="A6" s="215">
        <v>3</v>
      </c>
      <c r="B6" s="235">
        <v>9580</v>
      </c>
      <c r="C6" s="236" t="s">
        <v>97</v>
      </c>
      <c r="D6" s="237">
        <v>8</v>
      </c>
      <c r="E6" s="238">
        <v>12342</v>
      </c>
      <c r="F6" s="233">
        <v>9873.6</v>
      </c>
      <c r="G6" s="239">
        <v>78988.800000000003</v>
      </c>
      <c r="H6" s="222"/>
    </row>
    <row r="7" spans="1:8">
      <c r="A7" s="215">
        <v>4</v>
      </c>
      <c r="B7" s="235">
        <v>9585</v>
      </c>
      <c r="C7" s="236" t="s">
        <v>98</v>
      </c>
      <c r="D7" s="237">
        <v>2</v>
      </c>
      <c r="E7" s="240">
        <v>3900</v>
      </c>
      <c r="F7" s="233">
        <v>3120</v>
      </c>
      <c r="G7" s="239">
        <v>6240</v>
      </c>
      <c r="H7" s="241"/>
    </row>
    <row r="8" spans="1:8">
      <c r="A8" s="215">
        <v>5</v>
      </c>
      <c r="B8" s="235">
        <v>45544</v>
      </c>
      <c r="C8" s="236" t="s">
        <v>99</v>
      </c>
      <c r="D8" s="237">
        <v>6</v>
      </c>
      <c r="E8" s="238">
        <v>36200</v>
      </c>
      <c r="F8" s="233">
        <v>28960</v>
      </c>
      <c r="G8" s="239">
        <v>173760</v>
      </c>
      <c r="H8" s="222"/>
    </row>
    <row r="9" spans="1:8" ht="15.75" thickBot="1">
      <c r="A9" s="242">
        <v>7</v>
      </c>
      <c r="B9" s="243">
        <v>45517</v>
      </c>
      <c r="C9" s="244" t="s">
        <v>100</v>
      </c>
      <c r="D9" s="245">
        <v>2</v>
      </c>
      <c r="E9" s="246">
        <v>3000</v>
      </c>
      <c r="F9" s="233">
        <v>2400</v>
      </c>
      <c r="G9" s="247">
        <v>4800</v>
      </c>
      <c r="H9" s="222"/>
    </row>
    <row r="10" spans="1:8" ht="15.75" thickBot="1">
      <c r="A10" s="217"/>
      <c r="B10" s="248"/>
      <c r="C10" s="249" t="s">
        <v>101</v>
      </c>
      <c r="D10" s="250"/>
      <c r="E10" s="251"/>
      <c r="F10" s="251"/>
      <c r="G10" s="252">
        <v>387948.79999999999</v>
      </c>
      <c r="H10" s="222"/>
    </row>
    <row r="11" spans="1:8" ht="15.75" thickBot="1">
      <c r="A11" s="280" t="s">
        <v>102</v>
      </c>
      <c r="B11" s="281"/>
      <c r="C11" s="281"/>
      <c r="D11" s="281"/>
      <c r="E11" s="281"/>
      <c r="F11" s="281"/>
      <c r="G11" s="282"/>
      <c r="H11" s="222"/>
    </row>
    <row r="12" spans="1:8" ht="30">
      <c r="A12" s="216">
        <v>8</v>
      </c>
      <c r="B12" s="230"/>
      <c r="C12" s="253" t="s">
        <v>103</v>
      </c>
      <c r="D12" s="232">
        <v>8</v>
      </c>
      <c r="E12" s="233">
        <v>16000</v>
      </c>
      <c r="F12" s="254"/>
      <c r="G12" s="255">
        <v>128000</v>
      </c>
      <c r="H12" s="222"/>
    </row>
    <row r="13" spans="1:8">
      <c r="A13" s="215">
        <v>9</v>
      </c>
      <c r="B13" s="235"/>
      <c r="C13" s="256" t="s">
        <v>104</v>
      </c>
      <c r="D13" s="235">
        <v>9</v>
      </c>
      <c r="E13" s="257">
        <v>250</v>
      </c>
      <c r="F13" s="258"/>
      <c r="G13" s="258">
        <v>2250</v>
      </c>
      <c r="H13" s="214"/>
    </row>
    <row r="14" spans="1:8">
      <c r="A14" s="215">
        <v>10</v>
      </c>
      <c r="B14" s="235"/>
      <c r="C14" s="256" t="s">
        <v>105</v>
      </c>
      <c r="D14" s="235">
        <v>1</v>
      </c>
      <c r="E14" s="257">
        <v>25000</v>
      </c>
      <c r="F14" s="258"/>
      <c r="G14" s="258">
        <v>25000</v>
      </c>
      <c r="H14" s="214"/>
    </row>
    <row r="15" spans="1:8" ht="30">
      <c r="A15" s="215">
        <v>11</v>
      </c>
      <c r="B15" s="235"/>
      <c r="C15" s="256" t="s">
        <v>106</v>
      </c>
      <c r="D15" s="235">
        <v>1</v>
      </c>
      <c r="E15" s="238">
        <v>16000</v>
      </c>
      <c r="F15" s="258"/>
      <c r="G15" s="258">
        <v>16000</v>
      </c>
      <c r="H15" s="214"/>
    </row>
    <row r="16" spans="1:8" ht="15.75" thickBot="1">
      <c r="A16" s="270"/>
      <c r="B16" s="271"/>
      <c r="C16" s="272" t="s">
        <v>107</v>
      </c>
      <c r="D16" s="273"/>
      <c r="E16" s="274"/>
      <c r="F16" s="275"/>
      <c r="G16" s="276">
        <v>171250</v>
      </c>
      <c r="H16" s="214"/>
    </row>
    <row r="17" spans="1:8" ht="15.75" thickBot="1">
      <c r="A17" s="280" t="s">
        <v>108</v>
      </c>
      <c r="B17" s="281"/>
      <c r="C17" s="281"/>
      <c r="D17" s="281"/>
      <c r="E17" s="281"/>
      <c r="F17" s="281"/>
      <c r="G17" s="282"/>
      <c r="H17" s="214"/>
    </row>
    <row r="18" spans="1:8">
      <c r="A18" s="216">
        <v>12</v>
      </c>
      <c r="B18" s="230" t="s">
        <v>109</v>
      </c>
      <c r="C18" s="263" t="s">
        <v>110</v>
      </c>
      <c r="D18" s="230">
        <v>10</v>
      </c>
      <c r="E18" s="264">
        <v>2999</v>
      </c>
      <c r="F18" s="254"/>
      <c r="G18" s="264">
        <v>29990</v>
      </c>
      <c r="H18" s="214"/>
    </row>
    <row r="19" spans="1:8">
      <c r="A19" s="215">
        <v>13</v>
      </c>
      <c r="B19" s="235" t="s">
        <v>111</v>
      </c>
      <c r="C19" s="265" t="s">
        <v>112</v>
      </c>
      <c r="D19" s="235">
        <v>20</v>
      </c>
      <c r="E19" s="257">
        <v>699</v>
      </c>
      <c r="F19" s="258"/>
      <c r="G19" s="257">
        <v>13980</v>
      </c>
      <c r="H19" s="214"/>
    </row>
    <row r="20" spans="1:8">
      <c r="A20" s="216">
        <v>14</v>
      </c>
      <c r="B20" s="235" t="s">
        <v>113</v>
      </c>
      <c r="C20" s="265" t="s">
        <v>114</v>
      </c>
      <c r="D20" s="235">
        <v>2</v>
      </c>
      <c r="E20" s="257">
        <v>4649</v>
      </c>
      <c r="F20" s="258"/>
      <c r="G20" s="257">
        <v>9298</v>
      </c>
      <c r="H20" s="214"/>
    </row>
    <row r="21" spans="1:8">
      <c r="A21" s="215">
        <v>15</v>
      </c>
      <c r="B21" s="235" t="s">
        <v>115</v>
      </c>
      <c r="C21" s="265" t="s">
        <v>116</v>
      </c>
      <c r="D21" s="235">
        <v>1</v>
      </c>
      <c r="E21" s="257">
        <v>5999</v>
      </c>
      <c r="F21" s="258"/>
      <c r="G21" s="257">
        <v>5999</v>
      </c>
      <c r="H21" s="266" t="s">
        <v>117</v>
      </c>
    </row>
    <row r="22" spans="1:8">
      <c r="A22" s="216">
        <v>16</v>
      </c>
      <c r="B22" s="235" t="s">
        <v>118</v>
      </c>
      <c r="C22" s="265" t="s">
        <v>119</v>
      </c>
      <c r="D22" s="235">
        <v>2</v>
      </c>
      <c r="E22" s="257">
        <v>12999</v>
      </c>
      <c r="F22" s="258"/>
      <c r="G22" s="257">
        <v>25998</v>
      </c>
      <c r="H22" s="266" t="s">
        <v>117</v>
      </c>
    </row>
    <row r="23" spans="1:8" ht="15.75" thickBot="1">
      <c r="A23" s="215">
        <v>17</v>
      </c>
      <c r="B23" s="243" t="s">
        <v>120</v>
      </c>
      <c r="C23" s="267" t="s">
        <v>121</v>
      </c>
      <c r="D23" s="243">
        <v>4</v>
      </c>
      <c r="E23" s="259">
        <v>399</v>
      </c>
      <c r="F23" s="260"/>
      <c r="G23" s="259">
        <v>1596</v>
      </c>
      <c r="H23" s="214"/>
    </row>
    <row r="24" spans="1:8" ht="15.75" thickBot="1">
      <c r="A24" s="217"/>
      <c r="B24" s="248"/>
      <c r="C24" s="261" t="s">
        <v>122</v>
      </c>
      <c r="D24" s="248"/>
      <c r="E24" s="268"/>
      <c r="F24" s="262"/>
      <c r="G24" s="269">
        <v>86861</v>
      </c>
      <c r="H24" s="214"/>
    </row>
  </sheetData>
  <mergeCells count="3">
    <mergeCell ref="A3:G3"/>
    <mergeCell ref="A11:G11"/>
    <mergeCell ref="A17:G17"/>
  </mergeCells>
  <hyperlinks>
    <hyperlink ref="C19" r:id="rId1"/>
    <hyperlink ref="C20" r:id="rId2"/>
    <hyperlink ref="C23" r:id="rId3"/>
    <hyperlink ref="C22" r:id="rId4"/>
    <hyperlink ref="C21" r:id="rId5"/>
    <hyperlink ref="C18" r:id="rId6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N13"/>
  <sheetViews>
    <sheetView zoomScale="80" zoomScaleNormal="80" workbookViewId="0">
      <selection activeCell="E6" sqref="E6"/>
    </sheetView>
  </sheetViews>
  <sheetFormatPr defaultColWidth="15.140625" defaultRowHeight="15" customHeight="1"/>
  <cols>
    <col min="1" max="1" width="53.85546875" style="23" customWidth="1"/>
    <col min="2" max="12" width="11" style="23" bestFit="1" customWidth="1"/>
    <col min="13" max="13" width="6.140625" style="23" customWidth="1"/>
    <col min="14" max="14" width="12.85546875" style="23" bestFit="1" customWidth="1"/>
    <col min="15" max="15" width="14.85546875" style="23" bestFit="1" customWidth="1"/>
    <col min="16" max="16" width="5.42578125" style="23" customWidth="1"/>
    <col min="17" max="16384" width="15.140625" style="23"/>
  </cols>
  <sheetData>
    <row r="2" spans="1:14" ht="20.25" customHeight="1">
      <c r="A2" s="327" t="s">
        <v>126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0"/>
    </row>
    <row r="3" spans="1:14" ht="25.5" customHeight="1">
      <c r="A3" s="321" t="s">
        <v>127</v>
      </c>
      <c r="B3" s="321" t="s">
        <v>128</v>
      </c>
      <c r="C3" s="321" t="s">
        <v>129</v>
      </c>
      <c r="D3" s="321" t="s">
        <v>130</v>
      </c>
      <c r="E3" s="321" t="s">
        <v>131</v>
      </c>
      <c r="F3" s="321" t="s">
        <v>132</v>
      </c>
      <c r="G3" s="321" t="s">
        <v>133</v>
      </c>
      <c r="H3" s="321" t="s">
        <v>134</v>
      </c>
      <c r="I3" s="321" t="s">
        <v>135</v>
      </c>
      <c r="J3" s="321" t="s">
        <v>136</v>
      </c>
      <c r="K3" s="321" t="s">
        <v>137</v>
      </c>
      <c r="L3" s="321" t="s">
        <v>138</v>
      </c>
      <c r="M3" s="321" t="s">
        <v>139</v>
      </c>
      <c r="N3" s="322" t="s">
        <v>140</v>
      </c>
    </row>
    <row r="4" spans="1:14" ht="23.25" customHeight="1">
      <c r="A4" s="321"/>
      <c r="B4" s="326"/>
      <c r="C4" s="326"/>
      <c r="D4" s="326"/>
      <c r="E4" s="326"/>
      <c r="F4" s="326"/>
      <c r="G4" s="326"/>
      <c r="H4" s="326"/>
      <c r="I4" s="326"/>
      <c r="J4" s="326"/>
      <c r="K4" s="326"/>
      <c r="L4" s="326"/>
      <c r="M4" s="326"/>
      <c r="N4" s="323"/>
    </row>
    <row r="5" spans="1:14" ht="15" customHeight="1">
      <c r="A5" s="321" t="s">
        <v>141</v>
      </c>
      <c r="B5" s="338">
        <v>39600</v>
      </c>
      <c r="C5" s="338">
        <v>50400</v>
      </c>
      <c r="D5" s="338">
        <v>64800</v>
      </c>
      <c r="E5" s="338">
        <v>72000</v>
      </c>
      <c r="F5" s="338">
        <v>64800</v>
      </c>
      <c r="G5" s="338">
        <v>72000</v>
      </c>
      <c r="H5" s="338">
        <v>72000</v>
      </c>
      <c r="I5" s="338">
        <v>72000</v>
      </c>
      <c r="J5" s="338">
        <v>57600</v>
      </c>
      <c r="K5" s="338">
        <v>0</v>
      </c>
      <c r="L5" s="338">
        <v>0</v>
      </c>
      <c r="M5" s="338">
        <v>0</v>
      </c>
      <c r="N5" s="323">
        <v>565200</v>
      </c>
    </row>
    <row r="6" spans="1:14">
      <c r="A6" s="321" t="s">
        <v>142</v>
      </c>
      <c r="B6" s="338">
        <v>30800.000000000004</v>
      </c>
      <c r="C6" s="338">
        <v>39199.999999999993</v>
      </c>
      <c r="D6" s="338">
        <v>50400</v>
      </c>
      <c r="E6" s="338">
        <v>56000</v>
      </c>
      <c r="F6" s="338">
        <v>50400</v>
      </c>
      <c r="G6" s="338">
        <v>56000</v>
      </c>
      <c r="H6" s="338">
        <v>56000</v>
      </c>
      <c r="I6" s="338">
        <v>56000</v>
      </c>
      <c r="J6" s="338">
        <v>44800.000000000007</v>
      </c>
      <c r="K6" s="338">
        <v>0</v>
      </c>
      <c r="L6" s="338">
        <v>0</v>
      </c>
      <c r="M6" s="338">
        <v>0</v>
      </c>
      <c r="N6" s="323">
        <v>439600</v>
      </c>
    </row>
    <row r="7" spans="1:14" ht="27" customHeight="1">
      <c r="A7" s="321" t="s">
        <v>143</v>
      </c>
      <c r="B7" s="338">
        <v>61600.000000000007</v>
      </c>
      <c r="C7" s="338">
        <v>78399.999999999985</v>
      </c>
      <c r="D7" s="338">
        <v>100800</v>
      </c>
      <c r="E7" s="338">
        <v>112000</v>
      </c>
      <c r="F7" s="338">
        <v>100800</v>
      </c>
      <c r="G7" s="338">
        <v>112000</v>
      </c>
      <c r="H7" s="338">
        <v>112000</v>
      </c>
      <c r="I7" s="338">
        <v>112000</v>
      </c>
      <c r="J7" s="338">
        <v>89600.000000000015</v>
      </c>
      <c r="K7" s="338">
        <v>0</v>
      </c>
      <c r="L7" s="338">
        <v>0</v>
      </c>
      <c r="M7" s="338">
        <v>0</v>
      </c>
      <c r="N7" s="323">
        <v>879200</v>
      </c>
    </row>
    <row r="8" spans="1:14">
      <c r="A8" s="321" t="s">
        <v>144</v>
      </c>
      <c r="B8" s="338">
        <v>49500</v>
      </c>
      <c r="C8" s="338">
        <v>63000</v>
      </c>
      <c r="D8" s="338">
        <v>81000</v>
      </c>
      <c r="E8" s="338">
        <v>90000</v>
      </c>
      <c r="F8" s="338">
        <v>81000</v>
      </c>
      <c r="G8" s="338">
        <v>90000</v>
      </c>
      <c r="H8" s="338">
        <v>90000</v>
      </c>
      <c r="I8" s="338">
        <v>90000</v>
      </c>
      <c r="J8" s="338">
        <v>72000</v>
      </c>
      <c r="K8" s="338">
        <v>0</v>
      </c>
      <c r="L8" s="338">
        <v>0</v>
      </c>
      <c r="M8" s="338">
        <v>0</v>
      </c>
      <c r="N8" s="323">
        <v>706500</v>
      </c>
    </row>
    <row r="9" spans="1:14" s="137" customFormat="1" ht="21.95" customHeight="1">
      <c r="A9" s="328" t="s">
        <v>145</v>
      </c>
      <c r="B9" s="338">
        <v>0</v>
      </c>
      <c r="C9" s="338">
        <v>56000</v>
      </c>
      <c r="D9" s="338">
        <v>0</v>
      </c>
      <c r="E9" s="338">
        <v>0</v>
      </c>
      <c r="F9" s="338">
        <v>0</v>
      </c>
      <c r="G9" s="338">
        <v>0</v>
      </c>
      <c r="H9" s="338">
        <v>56000</v>
      </c>
      <c r="I9" s="338">
        <v>0</v>
      </c>
      <c r="J9" s="338">
        <v>0</v>
      </c>
      <c r="K9" s="338">
        <v>280000</v>
      </c>
      <c r="L9" s="338">
        <v>280000</v>
      </c>
      <c r="M9" s="338">
        <v>0</v>
      </c>
      <c r="N9" s="323">
        <v>672000</v>
      </c>
    </row>
    <row r="10" spans="1:14" s="137" customFormat="1" ht="31.5" customHeight="1">
      <c r="A10" s="325" t="s">
        <v>140</v>
      </c>
      <c r="B10" s="339">
        <v>181500</v>
      </c>
      <c r="C10" s="339">
        <v>287000</v>
      </c>
      <c r="D10" s="339">
        <v>297000</v>
      </c>
      <c r="E10" s="339">
        <v>330000</v>
      </c>
      <c r="F10" s="339">
        <v>297000</v>
      </c>
      <c r="G10" s="339">
        <v>330000</v>
      </c>
      <c r="H10" s="339">
        <v>386000</v>
      </c>
      <c r="I10" s="339">
        <v>330000</v>
      </c>
      <c r="J10" s="339">
        <v>264000</v>
      </c>
      <c r="K10" s="339">
        <v>280000</v>
      </c>
      <c r="L10" s="339">
        <v>280000</v>
      </c>
      <c r="M10" s="339">
        <v>0</v>
      </c>
      <c r="N10" s="324">
        <v>3262500</v>
      </c>
    </row>
    <row r="11" spans="1:14" s="137" customFormat="1" ht="31.5" customHeight="1"/>
    <row r="12" spans="1:14" s="59" customFormat="1" ht="21.95" customHeight="1"/>
    <row r="13" spans="1:14" ht="14.25"/>
  </sheetData>
  <sheetProtection formatCells="0"/>
  <pageMargins left="0.70866141732283472" right="0.70866141732283472" top="0.74803149606299213" bottom="0.74803149606299213" header="0.31496062992125984" footer="0.31496062992125984"/>
  <pageSetup paperSize="9" scale="57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P41"/>
  <sheetViews>
    <sheetView topLeftCell="C1" zoomScale="70" zoomScaleNormal="70" workbookViewId="0">
      <selection activeCell="D15" sqref="D15"/>
    </sheetView>
  </sheetViews>
  <sheetFormatPr defaultColWidth="15.140625" defaultRowHeight="15" customHeight="1"/>
  <cols>
    <col min="1" max="1" width="5.28515625" style="60" customWidth="1"/>
    <col min="2" max="2" width="3.42578125" style="60" customWidth="1"/>
    <col min="3" max="3" width="55.7109375" style="60" bestFit="1" customWidth="1"/>
    <col min="4" max="15" width="14.42578125" style="60" bestFit="1" customWidth="1"/>
    <col min="16" max="16" width="3" style="60" customWidth="1"/>
    <col min="17" max="16384" width="15.140625" style="60"/>
  </cols>
  <sheetData>
    <row r="1" spans="2:16" ht="15" customHeight="1" thickBot="1"/>
    <row r="2" spans="2:16" ht="15" customHeight="1">
      <c r="B2" s="61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3"/>
    </row>
    <row r="3" spans="2:16" ht="25.5" customHeight="1">
      <c r="B3" s="64"/>
      <c r="C3" s="286" t="s">
        <v>70</v>
      </c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65"/>
    </row>
    <row r="4" spans="2:16" ht="24.75" customHeight="1">
      <c r="B4" s="64"/>
      <c r="C4" s="287" t="s">
        <v>70</v>
      </c>
      <c r="D4" s="287"/>
      <c r="E4" s="287"/>
      <c r="F4" s="287"/>
      <c r="G4" s="287"/>
      <c r="H4" s="287"/>
      <c r="I4" s="287"/>
      <c r="J4" s="287"/>
      <c r="K4" s="287"/>
      <c r="L4" s="287"/>
      <c r="M4" s="288"/>
      <c r="N4" s="288"/>
      <c r="O4" s="288"/>
      <c r="P4" s="65"/>
    </row>
    <row r="5" spans="2:16" ht="15" customHeight="1">
      <c r="B5" s="64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5"/>
    </row>
    <row r="6" spans="2:16" ht="15" customHeight="1" thickBot="1">
      <c r="B6" s="64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5"/>
    </row>
    <row r="7" spans="2:16" ht="29.25" customHeight="1" thickBot="1">
      <c r="B7" s="64"/>
      <c r="C7" s="203" t="s">
        <v>0</v>
      </c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5"/>
      <c r="P7" s="65"/>
    </row>
    <row r="8" spans="2:16" ht="15.75" thickBot="1">
      <c r="B8" s="64"/>
      <c r="C8" s="92" t="s">
        <v>43</v>
      </c>
      <c r="D8" s="81" t="s">
        <v>1</v>
      </c>
      <c r="E8" s="81" t="s">
        <v>2</v>
      </c>
      <c r="F8" s="81" t="s">
        <v>3</v>
      </c>
      <c r="G8" s="81" t="s">
        <v>4</v>
      </c>
      <c r="H8" s="81" t="s">
        <v>5</v>
      </c>
      <c r="I8" s="81" t="s">
        <v>16</v>
      </c>
      <c r="J8" s="81" t="s">
        <v>17</v>
      </c>
      <c r="K8" s="81" t="s">
        <v>18</v>
      </c>
      <c r="L8" s="81" t="s">
        <v>19</v>
      </c>
      <c r="M8" s="81" t="s">
        <v>20</v>
      </c>
      <c r="N8" s="81" t="s">
        <v>21</v>
      </c>
      <c r="O8" s="313" t="s">
        <v>22</v>
      </c>
      <c r="P8" s="65"/>
    </row>
    <row r="9" spans="2:16" ht="18.75" customHeight="1">
      <c r="B9" s="64"/>
      <c r="C9" s="85" t="s">
        <v>6</v>
      </c>
      <c r="D9" s="91">
        <f>Продажи!B10</f>
        <v>181500</v>
      </c>
      <c r="E9" s="91">
        <f>Продажи!C10</f>
        <v>287000</v>
      </c>
      <c r="F9" s="91">
        <f>Продажи!D10</f>
        <v>297000</v>
      </c>
      <c r="G9" s="91">
        <f>Продажи!E10</f>
        <v>330000</v>
      </c>
      <c r="H9" s="91">
        <f>Продажи!F10</f>
        <v>297000</v>
      </c>
      <c r="I9" s="91">
        <f>Продажи!G10</f>
        <v>330000</v>
      </c>
      <c r="J9" s="91">
        <f>Продажи!H10</f>
        <v>386000</v>
      </c>
      <c r="K9" s="91">
        <f>Продажи!I10</f>
        <v>330000</v>
      </c>
      <c r="L9" s="91">
        <f>Продажи!J10</f>
        <v>264000</v>
      </c>
      <c r="M9" s="91">
        <f>Продажи!K10</f>
        <v>280000</v>
      </c>
      <c r="N9" s="91">
        <f>Продажи!L10</f>
        <v>280000</v>
      </c>
      <c r="O9" s="91">
        <v>280000</v>
      </c>
      <c r="P9" s="65"/>
    </row>
    <row r="10" spans="2:16">
      <c r="B10" s="64"/>
      <c r="C10" s="83" t="s">
        <v>70</v>
      </c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314"/>
      <c r="P10" s="65"/>
    </row>
    <row r="11" spans="2:16">
      <c r="B11" s="64"/>
      <c r="C11" s="149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315"/>
      <c r="P11" s="65"/>
    </row>
    <row r="12" spans="2:16" ht="18.75" customHeight="1">
      <c r="B12" s="64"/>
      <c r="C12" s="82" t="s">
        <v>44</v>
      </c>
      <c r="D12" s="90">
        <f>SUM(D13:D20)</f>
        <v>179450</v>
      </c>
      <c r="E12" s="90">
        <f>SUM(E13:E20)</f>
        <v>177450</v>
      </c>
      <c r="F12" s="90">
        <f t="shared" ref="F12:O12" si="0">SUM(F13:F20)</f>
        <v>177450</v>
      </c>
      <c r="G12" s="90">
        <f t="shared" si="0"/>
        <v>202450</v>
      </c>
      <c r="H12" s="90">
        <f t="shared" si="0"/>
        <v>202450</v>
      </c>
      <c r="I12" s="90">
        <f t="shared" si="0"/>
        <v>202450</v>
      </c>
      <c r="J12" s="90">
        <f t="shared" si="0"/>
        <v>202450</v>
      </c>
      <c r="K12" s="90">
        <f t="shared" si="0"/>
        <v>202450</v>
      </c>
      <c r="L12" s="90">
        <f t="shared" si="0"/>
        <v>199450</v>
      </c>
      <c r="M12" s="90">
        <f t="shared" si="0"/>
        <v>186950</v>
      </c>
      <c r="N12" s="90">
        <f t="shared" si="0"/>
        <v>176950</v>
      </c>
      <c r="O12" s="90">
        <f t="shared" si="0"/>
        <v>186950</v>
      </c>
      <c r="P12" s="65"/>
    </row>
    <row r="13" spans="2:16">
      <c r="B13" s="64"/>
      <c r="C13" s="177" t="s">
        <v>15</v>
      </c>
      <c r="D13" s="148">
        <v>0</v>
      </c>
      <c r="E13" s="148">
        <v>0</v>
      </c>
      <c r="F13" s="148">
        <v>0</v>
      </c>
      <c r="G13" s="148">
        <v>25000</v>
      </c>
      <c r="H13" s="148">
        <v>25000</v>
      </c>
      <c r="I13" s="148">
        <v>25000</v>
      </c>
      <c r="J13" s="148">
        <v>25000</v>
      </c>
      <c r="K13" s="148">
        <v>25000</v>
      </c>
      <c r="L13" s="148">
        <v>25000</v>
      </c>
      <c r="M13" s="148">
        <v>12500</v>
      </c>
      <c r="N13" s="148">
        <v>12500</v>
      </c>
      <c r="O13" s="148">
        <v>12500</v>
      </c>
      <c r="P13" s="65"/>
    </row>
    <row r="14" spans="2:16">
      <c r="B14" s="64"/>
      <c r="C14" s="84" t="s">
        <v>45</v>
      </c>
      <c r="D14" s="87">
        <f>Затраты!$H$18</f>
        <v>50000</v>
      </c>
      <c r="E14" s="87">
        <f>Затраты!$H$18</f>
        <v>50000</v>
      </c>
      <c r="F14" s="87">
        <f>Затраты!$H$18</f>
        <v>50000</v>
      </c>
      <c r="G14" s="87">
        <f>Затраты!$H$18</f>
        <v>50000</v>
      </c>
      <c r="H14" s="87">
        <f>Затраты!$H$18</f>
        <v>50000</v>
      </c>
      <c r="I14" s="87">
        <f>Затраты!$H$18</f>
        <v>50000</v>
      </c>
      <c r="J14" s="87">
        <f>Затраты!$H$18</f>
        <v>50000</v>
      </c>
      <c r="K14" s="87">
        <f>Затраты!$H$18</f>
        <v>50000</v>
      </c>
      <c r="L14" s="87">
        <f>Затраты!$H$18</f>
        <v>50000</v>
      </c>
      <c r="M14" s="87">
        <f>Затраты!$H$18</f>
        <v>50000</v>
      </c>
      <c r="N14" s="87">
        <f>Затраты!$H$18</f>
        <v>50000</v>
      </c>
      <c r="O14" s="316">
        <f>Затраты!$H$18</f>
        <v>50000</v>
      </c>
      <c r="P14" s="65"/>
    </row>
    <row r="15" spans="2:16">
      <c r="B15" s="175"/>
      <c r="C15" s="86" t="s">
        <v>46</v>
      </c>
      <c r="D15" s="88">
        <f>Затраты!H21</f>
        <v>82450</v>
      </c>
      <c r="E15" s="88">
        <f>Затраты!H21</f>
        <v>82450</v>
      </c>
      <c r="F15" s="88">
        <f>Затраты!H21</f>
        <v>82450</v>
      </c>
      <c r="G15" s="88">
        <f>Затраты!H21</f>
        <v>82450</v>
      </c>
      <c r="H15" s="88">
        <f>Затраты!H21</f>
        <v>82450</v>
      </c>
      <c r="I15" s="88">
        <f>Затраты!H21</f>
        <v>82450</v>
      </c>
      <c r="J15" s="88">
        <f>Затраты!H21</f>
        <v>82450</v>
      </c>
      <c r="K15" s="88">
        <f>Затраты!H21</f>
        <v>82450</v>
      </c>
      <c r="L15" s="88">
        <f>Затраты!H21</f>
        <v>82450</v>
      </c>
      <c r="M15" s="88">
        <f>Затраты!H21</f>
        <v>82450</v>
      </c>
      <c r="N15" s="88">
        <f>Затраты!H21</f>
        <v>82450</v>
      </c>
      <c r="O15" s="317">
        <f>Затраты!H21</f>
        <v>82450</v>
      </c>
      <c r="P15" s="65"/>
    </row>
    <row r="16" spans="2:16">
      <c r="B16" s="64"/>
      <c r="C16" s="86" t="s">
        <v>40</v>
      </c>
      <c r="D16" s="88">
        <v>4000</v>
      </c>
      <c r="E16" s="88">
        <f>Затраты!$H$22</f>
        <v>7000</v>
      </c>
      <c r="F16" s="88">
        <f>Затраты!$H$22</f>
        <v>7000</v>
      </c>
      <c r="G16" s="88">
        <f>Затраты!$H$22</f>
        <v>7000</v>
      </c>
      <c r="H16" s="88">
        <f>Затраты!$H$22</f>
        <v>7000</v>
      </c>
      <c r="I16" s="88">
        <f>Затраты!$H$22</f>
        <v>7000</v>
      </c>
      <c r="J16" s="88">
        <f>Затраты!$H$22</f>
        <v>7000</v>
      </c>
      <c r="K16" s="88">
        <f>Затраты!$H$22</f>
        <v>7000</v>
      </c>
      <c r="L16" s="88">
        <v>4000</v>
      </c>
      <c r="M16" s="88">
        <v>4000</v>
      </c>
      <c r="N16" s="88">
        <v>4000</v>
      </c>
      <c r="O16" s="88">
        <v>4000</v>
      </c>
      <c r="P16" s="65"/>
    </row>
    <row r="17" spans="2:16">
      <c r="B17" s="64"/>
      <c r="C17" s="177" t="s">
        <v>125</v>
      </c>
      <c r="D17" s="88">
        <v>5000</v>
      </c>
      <c r="E17" s="88">
        <v>5000</v>
      </c>
      <c r="F17" s="88">
        <v>5000</v>
      </c>
      <c r="G17" s="88">
        <v>5000</v>
      </c>
      <c r="H17" s="88">
        <v>5000</v>
      </c>
      <c r="I17" s="88">
        <v>5000</v>
      </c>
      <c r="J17" s="88">
        <v>5000</v>
      </c>
      <c r="K17" s="88">
        <v>5000</v>
      </c>
      <c r="L17" s="88">
        <v>5000</v>
      </c>
      <c r="M17" s="88">
        <v>5000</v>
      </c>
      <c r="N17" s="88">
        <v>5000</v>
      </c>
      <c r="O17" s="317">
        <v>5000</v>
      </c>
      <c r="P17" s="65"/>
    </row>
    <row r="18" spans="2:16">
      <c r="B18" s="64"/>
      <c r="C18" s="84" t="s">
        <v>84</v>
      </c>
      <c r="D18" s="89">
        <v>25000</v>
      </c>
      <c r="E18" s="89">
        <f>Затраты!$H$24</f>
        <v>20000</v>
      </c>
      <c r="F18" s="89">
        <f>Затраты!$H$24</f>
        <v>20000</v>
      </c>
      <c r="G18" s="89">
        <f>Затраты!$H$24</f>
        <v>20000</v>
      </c>
      <c r="H18" s="89">
        <f>Затраты!$H$24</f>
        <v>20000</v>
      </c>
      <c r="I18" s="89">
        <f>Затраты!$H$24</f>
        <v>20000</v>
      </c>
      <c r="J18" s="89">
        <f>Затраты!$H$24</f>
        <v>20000</v>
      </c>
      <c r="K18" s="89">
        <f>Затраты!$H$24</f>
        <v>20000</v>
      </c>
      <c r="L18" s="89">
        <f>Затраты!$H$24</f>
        <v>20000</v>
      </c>
      <c r="M18" s="89">
        <f>Затраты!$H$24</f>
        <v>20000</v>
      </c>
      <c r="N18" s="89">
        <v>10000</v>
      </c>
      <c r="O18" s="318">
        <f>Затраты!$H$24</f>
        <v>20000</v>
      </c>
      <c r="P18" s="65"/>
    </row>
    <row r="19" spans="2:16">
      <c r="B19" s="64"/>
      <c r="C19" s="86" t="s">
        <v>47</v>
      </c>
      <c r="D19" s="88">
        <v>3000</v>
      </c>
      <c r="E19" s="88">
        <v>3000</v>
      </c>
      <c r="F19" s="88">
        <v>3000</v>
      </c>
      <c r="G19" s="88">
        <v>3000</v>
      </c>
      <c r="H19" s="88">
        <v>3000</v>
      </c>
      <c r="I19" s="88">
        <v>3000</v>
      </c>
      <c r="J19" s="88">
        <v>3000</v>
      </c>
      <c r="K19" s="88">
        <v>3000</v>
      </c>
      <c r="L19" s="88">
        <v>3000</v>
      </c>
      <c r="M19" s="88">
        <v>3000</v>
      </c>
      <c r="N19" s="88">
        <v>3000</v>
      </c>
      <c r="O19" s="317">
        <v>3000</v>
      </c>
      <c r="P19" s="65"/>
    </row>
    <row r="20" spans="2:16">
      <c r="B20" s="64"/>
      <c r="C20" s="177" t="s">
        <v>42</v>
      </c>
      <c r="D20" s="89">
        <v>10000</v>
      </c>
      <c r="E20" s="89">
        <v>10000</v>
      </c>
      <c r="F20" s="89">
        <v>10000</v>
      </c>
      <c r="G20" s="89">
        <v>10000</v>
      </c>
      <c r="H20" s="89">
        <v>10000</v>
      </c>
      <c r="I20" s="89">
        <v>10000</v>
      </c>
      <c r="J20" s="89">
        <v>10000</v>
      </c>
      <c r="K20" s="89">
        <v>10000</v>
      </c>
      <c r="L20" s="89">
        <v>10000</v>
      </c>
      <c r="M20" s="89">
        <v>10000</v>
      </c>
      <c r="N20" s="89">
        <v>10000</v>
      </c>
      <c r="O20" s="318">
        <v>10000</v>
      </c>
      <c r="P20" s="65"/>
    </row>
    <row r="21" spans="2:16">
      <c r="B21" s="64"/>
      <c r="C21" s="82" t="s">
        <v>48</v>
      </c>
      <c r="D21" s="79">
        <f>D9-D12</f>
        <v>2050</v>
      </c>
      <c r="E21" s="79">
        <f>E9-E12</f>
        <v>109550</v>
      </c>
      <c r="F21" s="79">
        <f>F9-F12</f>
        <v>119550</v>
      </c>
      <c r="G21" s="79">
        <f>G9-G12</f>
        <v>127550</v>
      </c>
      <c r="H21" s="79">
        <f>H9-H12</f>
        <v>94550</v>
      </c>
      <c r="I21" s="79">
        <f>I9-I12</f>
        <v>127550</v>
      </c>
      <c r="J21" s="79">
        <f>J9-J12</f>
        <v>183550</v>
      </c>
      <c r="K21" s="79">
        <f>K9-K12</f>
        <v>127550</v>
      </c>
      <c r="L21" s="79">
        <f>L9-L12</f>
        <v>64550</v>
      </c>
      <c r="M21" s="79">
        <f>M9-M12</f>
        <v>93050</v>
      </c>
      <c r="N21" s="79">
        <f>N9-N12</f>
        <v>103050</v>
      </c>
      <c r="O21" s="79">
        <f>O9-O12</f>
        <v>93050</v>
      </c>
      <c r="P21" s="65"/>
    </row>
    <row r="22" spans="2:16">
      <c r="B22" s="150"/>
      <c r="C22" s="82" t="s">
        <v>146</v>
      </c>
      <c r="D22" s="79">
        <v>2000</v>
      </c>
      <c r="E22" s="79">
        <v>2000</v>
      </c>
      <c r="F22" s="79">
        <v>2000</v>
      </c>
      <c r="G22" s="79">
        <v>2000</v>
      </c>
      <c r="H22" s="79">
        <v>2000</v>
      </c>
      <c r="I22" s="79">
        <v>2000</v>
      </c>
      <c r="J22" s="79">
        <v>2000</v>
      </c>
      <c r="K22" s="79">
        <v>2000</v>
      </c>
      <c r="L22" s="79">
        <v>2000</v>
      </c>
      <c r="M22" s="79">
        <v>2000</v>
      </c>
      <c r="N22" s="79">
        <v>2000</v>
      </c>
      <c r="O22" s="79">
        <v>2000</v>
      </c>
      <c r="P22" s="65"/>
    </row>
    <row r="23" spans="2:16" ht="15" customHeight="1" thickBot="1">
      <c r="B23" s="64"/>
      <c r="C23" s="136" t="s">
        <v>49</v>
      </c>
      <c r="D23" s="93">
        <f>D21-D22</f>
        <v>50</v>
      </c>
      <c r="E23" s="93">
        <f t="shared" ref="E23:O23" si="1">E21-E22</f>
        <v>107550</v>
      </c>
      <c r="F23" s="93">
        <f t="shared" si="1"/>
        <v>117550</v>
      </c>
      <c r="G23" s="93">
        <f t="shared" si="1"/>
        <v>125550</v>
      </c>
      <c r="H23" s="93">
        <f t="shared" si="1"/>
        <v>92550</v>
      </c>
      <c r="I23" s="93">
        <f t="shared" si="1"/>
        <v>125550</v>
      </c>
      <c r="J23" s="93">
        <f t="shared" si="1"/>
        <v>181550</v>
      </c>
      <c r="K23" s="93">
        <f t="shared" si="1"/>
        <v>125550</v>
      </c>
      <c r="L23" s="93">
        <f t="shared" si="1"/>
        <v>62550</v>
      </c>
      <c r="M23" s="93">
        <f t="shared" si="1"/>
        <v>91050</v>
      </c>
      <c r="N23" s="93">
        <f t="shared" si="1"/>
        <v>101050</v>
      </c>
      <c r="O23" s="319">
        <f t="shared" si="1"/>
        <v>91050</v>
      </c>
      <c r="P23" s="65"/>
    </row>
    <row r="24" spans="2:16" ht="15" customHeight="1">
      <c r="B24" s="64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5"/>
    </row>
    <row r="25" spans="2:16" ht="15" customHeight="1">
      <c r="B25" s="64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5"/>
    </row>
    <row r="26" spans="2:16" ht="15" customHeight="1">
      <c r="B26" s="64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5"/>
    </row>
    <row r="27" spans="2:16" ht="15" customHeight="1">
      <c r="B27" s="64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5"/>
    </row>
    <row r="28" spans="2:16" ht="15" customHeight="1">
      <c r="B28" s="64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5"/>
    </row>
    <row r="29" spans="2:16" ht="15" customHeight="1">
      <c r="B29" s="64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5"/>
    </row>
    <row r="30" spans="2:16" ht="15" customHeight="1">
      <c r="B30" s="64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5"/>
    </row>
    <row r="31" spans="2:16" ht="15" customHeight="1">
      <c r="B31" s="64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5"/>
    </row>
    <row r="32" spans="2:16" ht="15" customHeight="1">
      <c r="B32" s="64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5"/>
    </row>
    <row r="33" spans="2:16" ht="15" customHeight="1">
      <c r="B33" s="64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5"/>
    </row>
    <row r="34" spans="2:16" ht="15" customHeight="1">
      <c r="B34" s="64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5"/>
    </row>
    <row r="35" spans="2:16" ht="15" customHeight="1">
      <c r="B35" s="64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5"/>
    </row>
    <row r="36" spans="2:16" ht="15" customHeight="1">
      <c r="B36" s="64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5"/>
    </row>
    <row r="37" spans="2:16" ht="15" customHeight="1">
      <c r="B37" s="64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5"/>
    </row>
    <row r="38" spans="2:16" ht="15" customHeight="1">
      <c r="B38" s="64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5"/>
    </row>
    <row r="39" spans="2:16" ht="15" customHeight="1">
      <c r="B39" s="64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5"/>
    </row>
    <row r="40" spans="2:16" ht="15" customHeight="1">
      <c r="B40" s="64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5"/>
    </row>
    <row r="41" spans="2:16" ht="15" customHeight="1" thickBot="1">
      <c r="B41" s="67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9"/>
    </row>
  </sheetData>
  <sheetProtection formatCells="0"/>
  <mergeCells count="5">
    <mergeCell ref="C3:L3"/>
    <mergeCell ref="M3:O3"/>
    <mergeCell ref="C4:L4"/>
    <mergeCell ref="M4:O4"/>
    <mergeCell ref="C7:O7"/>
  </mergeCells>
  <pageMargins left="0.36" right="0.28000000000000003" top="0.74803149606299213" bottom="0.74803149606299213" header="0.31496062992125984" footer="0.31496062992125984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B1:R52"/>
  <sheetViews>
    <sheetView topLeftCell="A4" zoomScale="70" zoomScaleNormal="70" workbookViewId="0">
      <selection activeCell="C4" sqref="C4:L4"/>
    </sheetView>
  </sheetViews>
  <sheetFormatPr defaultColWidth="15.140625" defaultRowHeight="15" customHeight="1"/>
  <cols>
    <col min="1" max="1" width="5.28515625" style="60" customWidth="1"/>
    <col min="2" max="2" width="3.42578125" style="60" customWidth="1"/>
    <col min="3" max="3" width="48.140625" style="60" customWidth="1"/>
    <col min="4" max="4" width="17.42578125" style="60" bestFit="1" customWidth="1"/>
    <col min="5" max="5" width="15.140625" style="60" bestFit="1" customWidth="1"/>
    <col min="6" max="15" width="17.28515625" style="60" bestFit="1" customWidth="1"/>
    <col min="16" max="16" width="3.7109375" style="60" customWidth="1"/>
    <col min="17" max="16384" width="15.140625" style="60"/>
  </cols>
  <sheetData>
    <row r="1" spans="2:17" ht="15" customHeight="1" thickBot="1"/>
    <row r="2" spans="2:17" s="66" customFormat="1" ht="15" customHeight="1">
      <c r="B2" s="61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3"/>
    </row>
    <row r="3" spans="2:17" ht="25.5" customHeight="1">
      <c r="B3" s="64"/>
      <c r="C3" s="286" t="s">
        <v>70</v>
      </c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65"/>
    </row>
    <row r="4" spans="2:17" ht="24.75" customHeight="1">
      <c r="B4" s="64"/>
      <c r="C4" s="287" t="s">
        <v>70</v>
      </c>
      <c r="D4" s="287"/>
      <c r="E4" s="287"/>
      <c r="F4" s="287"/>
      <c r="G4" s="287"/>
      <c r="H4" s="287"/>
      <c r="I4" s="287"/>
      <c r="J4" s="287"/>
      <c r="K4" s="287"/>
      <c r="L4" s="287"/>
      <c r="M4" s="288"/>
      <c r="N4" s="288"/>
      <c r="O4" s="288"/>
      <c r="P4" s="65"/>
    </row>
    <row r="5" spans="2:17" ht="15" customHeight="1">
      <c r="B5" s="64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5"/>
    </row>
    <row r="6" spans="2:17" ht="15" customHeight="1" thickBot="1">
      <c r="B6" s="64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5"/>
    </row>
    <row r="7" spans="2:17" ht="29.25" customHeight="1" thickBot="1">
      <c r="B7" s="64"/>
      <c r="C7" s="203" t="s">
        <v>62</v>
      </c>
      <c r="D7" s="204"/>
      <c r="E7" s="204"/>
      <c r="F7" s="204"/>
      <c r="G7" s="204"/>
      <c r="H7" s="204"/>
      <c r="I7" s="204"/>
      <c r="J7" s="204"/>
      <c r="K7" s="204"/>
      <c r="L7" s="204"/>
      <c r="M7" s="204"/>
      <c r="N7" s="204"/>
      <c r="O7" s="205"/>
      <c r="P7" s="65"/>
    </row>
    <row r="8" spans="2:17" ht="15.75" customHeight="1" thickBot="1">
      <c r="B8" s="64"/>
      <c r="C8" s="99"/>
      <c r="D8" s="100" t="s">
        <v>1</v>
      </c>
      <c r="E8" s="100" t="s">
        <v>2</v>
      </c>
      <c r="F8" s="100" t="s">
        <v>3</v>
      </c>
      <c r="G8" s="100" t="s">
        <v>4</v>
      </c>
      <c r="H8" s="100" t="s">
        <v>5</v>
      </c>
      <c r="I8" s="100" t="s">
        <v>16</v>
      </c>
      <c r="J8" s="100" t="s">
        <v>17</v>
      </c>
      <c r="K8" s="100" t="s">
        <v>18</v>
      </c>
      <c r="L8" s="100" t="s">
        <v>19</v>
      </c>
      <c r="M8" s="100" t="s">
        <v>20</v>
      </c>
      <c r="N8" s="100" t="s">
        <v>21</v>
      </c>
      <c r="O8" s="101" t="s">
        <v>22</v>
      </c>
      <c r="P8" s="131" t="s">
        <v>66</v>
      </c>
      <c r="Q8" s="130" t="s">
        <v>67</v>
      </c>
    </row>
    <row r="9" spans="2:17" ht="18.75" customHeight="1">
      <c r="B9" s="64"/>
      <c r="C9" s="121" t="s">
        <v>52</v>
      </c>
      <c r="D9" s="102">
        <f>Продажи!B10</f>
        <v>181500</v>
      </c>
      <c r="E9" s="102">
        <f>Продажи!C10</f>
        <v>287000</v>
      </c>
      <c r="F9" s="102">
        <f>Продажи!D10</f>
        <v>297000</v>
      </c>
      <c r="G9" s="102">
        <f>Продажи!E10</f>
        <v>330000</v>
      </c>
      <c r="H9" s="102">
        <f>Продажи!F10</f>
        <v>297000</v>
      </c>
      <c r="I9" s="102">
        <f>Продажи!G10</f>
        <v>330000</v>
      </c>
      <c r="J9" s="102">
        <f>Продажи!H10</f>
        <v>386000</v>
      </c>
      <c r="K9" s="102">
        <f>Продажи!I10</f>
        <v>330000</v>
      </c>
      <c r="L9" s="102">
        <f>Продажи!J10</f>
        <v>264000</v>
      </c>
      <c r="M9" s="102">
        <f>Продажи!K10</f>
        <v>280000</v>
      </c>
      <c r="N9" s="102">
        <f>Продажи!L10</f>
        <v>280000</v>
      </c>
      <c r="O9" s="102">
        <f>Продажи!M10</f>
        <v>0</v>
      </c>
      <c r="P9" s="131"/>
      <c r="Q9" s="130"/>
    </row>
    <row r="10" spans="2:17" ht="18.75" customHeight="1">
      <c r="B10" s="64"/>
      <c r="C10" s="83" t="s">
        <v>50</v>
      </c>
      <c r="D10" s="94">
        <f>БДР!D10+БДР!D12</f>
        <v>179450</v>
      </c>
      <c r="E10" s="94">
        <f>БДР!E10+БДР!E12</f>
        <v>177450</v>
      </c>
      <c r="F10" s="94">
        <f>БДР!F10+БДР!F12</f>
        <v>177450</v>
      </c>
      <c r="G10" s="94">
        <f>БДР!G10+БДР!G12</f>
        <v>202450</v>
      </c>
      <c r="H10" s="94">
        <f>БДР!H10+БДР!H12</f>
        <v>202450</v>
      </c>
      <c r="I10" s="94">
        <f>БДР!I10+БДР!I12</f>
        <v>202450</v>
      </c>
      <c r="J10" s="94">
        <f>БДР!J10+БДР!J12</f>
        <v>202450</v>
      </c>
      <c r="K10" s="94">
        <f>БДР!K10+БДР!K12</f>
        <v>202450</v>
      </c>
      <c r="L10" s="94">
        <f>БДР!L10+БДР!L12</f>
        <v>199450</v>
      </c>
      <c r="M10" s="94">
        <f>БДР!M10+БДР!M12</f>
        <v>186950</v>
      </c>
      <c r="N10" s="94">
        <f>БДР!N10+БДР!N12</f>
        <v>176950</v>
      </c>
      <c r="O10" s="103">
        <f>БДР!O10+БДР!O12</f>
        <v>186950</v>
      </c>
      <c r="P10" s="65"/>
    </row>
    <row r="11" spans="2:17" ht="18.75" customHeight="1" thickBot="1">
      <c r="B11" s="64"/>
      <c r="C11" s="122" t="s">
        <v>51</v>
      </c>
      <c r="D11" s="95">
        <f>БДР!D22</f>
        <v>2000</v>
      </c>
      <c r="E11" s="95">
        <f>БДР!E22</f>
        <v>2000</v>
      </c>
      <c r="F11" s="95">
        <f>БДР!F22</f>
        <v>2000</v>
      </c>
      <c r="G11" s="95">
        <f>БДР!G22</f>
        <v>2000</v>
      </c>
      <c r="H11" s="95">
        <f>БДР!H22</f>
        <v>2000</v>
      </c>
      <c r="I11" s="95">
        <f>БДР!I22</f>
        <v>2000</v>
      </c>
      <c r="J11" s="95">
        <f>БДР!J22</f>
        <v>2000</v>
      </c>
      <c r="K11" s="95">
        <f>БДР!K22</f>
        <v>2000</v>
      </c>
      <c r="L11" s="95">
        <f>БДР!L22</f>
        <v>2000</v>
      </c>
      <c r="M11" s="95">
        <f>БДР!M22</f>
        <v>2000</v>
      </c>
      <c r="N11" s="95">
        <f>БДР!N22</f>
        <v>2000</v>
      </c>
      <c r="O11" s="111">
        <f>БДР!O22</f>
        <v>2000</v>
      </c>
      <c r="P11" s="65"/>
    </row>
    <row r="12" spans="2:17" ht="30.75" thickBot="1">
      <c r="B12" s="64"/>
      <c r="C12" s="96" t="s">
        <v>26</v>
      </c>
      <c r="D12" s="112">
        <f>D9-D10-D11</f>
        <v>50</v>
      </c>
      <c r="E12" s="112">
        <f t="shared" ref="E12:O12" si="0">E9-E10-E11</f>
        <v>107550</v>
      </c>
      <c r="F12" s="112">
        <f t="shared" si="0"/>
        <v>117550</v>
      </c>
      <c r="G12" s="112">
        <f t="shared" si="0"/>
        <v>125550</v>
      </c>
      <c r="H12" s="112">
        <f t="shared" si="0"/>
        <v>92550</v>
      </c>
      <c r="I12" s="112">
        <f t="shared" si="0"/>
        <v>125550</v>
      </c>
      <c r="J12" s="112">
        <f t="shared" si="0"/>
        <v>181550</v>
      </c>
      <c r="K12" s="112">
        <f t="shared" si="0"/>
        <v>125550</v>
      </c>
      <c r="L12" s="112">
        <f t="shared" si="0"/>
        <v>62550</v>
      </c>
      <c r="M12" s="112">
        <f t="shared" si="0"/>
        <v>91050</v>
      </c>
      <c r="N12" s="112">
        <f t="shared" si="0"/>
        <v>101050</v>
      </c>
      <c r="O12" s="113">
        <f t="shared" si="0"/>
        <v>-188950</v>
      </c>
      <c r="P12" s="65"/>
    </row>
    <row r="13" spans="2:17" ht="19.5" customHeight="1">
      <c r="B13" s="64"/>
      <c r="C13" s="119" t="s">
        <v>53</v>
      </c>
      <c r="D13" s="104">
        <v>0</v>
      </c>
      <c r="E13" s="104">
        <v>0</v>
      </c>
      <c r="F13" s="104">
        <v>0</v>
      </c>
      <c r="G13" s="104">
        <v>0</v>
      </c>
      <c r="H13" s="104">
        <v>0</v>
      </c>
      <c r="I13" s="104">
        <v>0</v>
      </c>
      <c r="J13" s="104">
        <v>0</v>
      </c>
      <c r="K13" s="104">
        <v>0</v>
      </c>
      <c r="L13" s="104">
        <v>0</v>
      </c>
      <c r="M13" s="104">
        <v>0</v>
      </c>
      <c r="N13" s="104">
        <v>0</v>
      </c>
      <c r="O13" s="134">
        <v>0</v>
      </c>
      <c r="P13" s="65"/>
    </row>
    <row r="14" spans="2:17" ht="18" customHeight="1" thickBot="1">
      <c r="B14" s="64"/>
      <c r="C14" s="120" t="s">
        <v>54</v>
      </c>
      <c r="D14" s="114">
        <f>Затраты!H14</f>
        <v>1081059.8</v>
      </c>
      <c r="E14" s="105">
        <v>0</v>
      </c>
      <c r="F14" s="105">
        <v>0</v>
      </c>
      <c r="G14" s="105">
        <v>0</v>
      </c>
      <c r="H14" s="105">
        <v>0</v>
      </c>
      <c r="I14" s="105">
        <v>0</v>
      </c>
      <c r="J14" s="105">
        <v>0</v>
      </c>
      <c r="K14" s="105">
        <v>0</v>
      </c>
      <c r="L14" s="105">
        <v>0</v>
      </c>
      <c r="M14" s="105">
        <v>0</v>
      </c>
      <c r="N14" s="105">
        <v>0</v>
      </c>
      <c r="O14" s="106">
        <v>0</v>
      </c>
      <c r="P14" s="65"/>
    </row>
    <row r="15" spans="2:17" ht="37.5" customHeight="1" thickBot="1">
      <c r="B15" s="64"/>
      <c r="C15" s="96" t="s">
        <v>55</v>
      </c>
      <c r="D15" s="115">
        <f>D13-D14</f>
        <v>-1081059.8</v>
      </c>
      <c r="E15" s="115">
        <f>E13-E14</f>
        <v>0</v>
      </c>
      <c r="F15" s="115">
        <f t="shared" ref="F15:O15" si="1">F13-F14</f>
        <v>0</v>
      </c>
      <c r="G15" s="115">
        <f t="shared" si="1"/>
        <v>0</v>
      </c>
      <c r="H15" s="115">
        <f t="shared" si="1"/>
        <v>0</v>
      </c>
      <c r="I15" s="115">
        <f t="shared" si="1"/>
        <v>0</v>
      </c>
      <c r="J15" s="115">
        <f t="shared" si="1"/>
        <v>0</v>
      </c>
      <c r="K15" s="115">
        <f t="shared" si="1"/>
        <v>0</v>
      </c>
      <c r="L15" s="115">
        <f t="shared" si="1"/>
        <v>0</v>
      </c>
      <c r="M15" s="115">
        <f t="shared" si="1"/>
        <v>0</v>
      </c>
      <c r="N15" s="115">
        <f t="shared" si="1"/>
        <v>0</v>
      </c>
      <c r="O15" s="116">
        <f t="shared" si="1"/>
        <v>0</v>
      </c>
      <c r="P15" s="65"/>
    </row>
    <row r="16" spans="2:17" ht="24.75" customHeight="1">
      <c r="B16" s="64"/>
      <c r="C16" s="117" t="s">
        <v>60</v>
      </c>
      <c r="D16" s="109">
        <f>Затраты!H14</f>
        <v>1081059.8</v>
      </c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10"/>
      <c r="P16" s="65"/>
    </row>
    <row r="17" spans="2:18" ht="22.5" customHeight="1">
      <c r="B17" s="64"/>
      <c r="C17" s="84" t="s">
        <v>56</v>
      </c>
      <c r="D17" s="97">
        <v>0</v>
      </c>
      <c r="E17" s="97">
        <v>0</v>
      </c>
      <c r="F17" s="97">
        <v>0</v>
      </c>
      <c r="G17" s="97">
        <v>0</v>
      </c>
      <c r="H17" s="97">
        <v>0</v>
      </c>
      <c r="I17" s="97">
        <v>0</v>
      </c>
      <c r="J17" s="97">
        <v>0</v>
      </c>
      <c r="K17" s="97">
        <v>0</v>
      </c>
      <c r="L17" s="97">
        <v>0</v>
      </c>
      <c r="M17" s="97">
        <v>0</v>
      </c>
      <c r="N17" s="97">
        <v>0</v>
      </c>
      <c r="O17" s="98">
        <v>0</v>
      </c>
      <c r="P17" s="65"/>
    </row>
    <row r="18" spans="2:18" ht="23.25" customHeight="1">
      <c r="B18" s="64"/>
      <c r="C18" s="84" t="s">
        <v>57</v>
      </c>
      <c r="D18" s="97">
        <v>0</v>
      </c>
      <c r="E18" s="97">
        <v>0</v>
      </c>
      <c r="F18" s="97">
        <v>0</v>
      </c>
      <c r="G18" s="97">
        <v>0</v>
      </c>
      <c r="H18" s="97">
        <v>0</v>
      </c>
      <c r="I18" s="97">
        <v>0</v>
      </c>
      <c r="J18" s="97">
        <v>0</v>
      </c>
      <c r="K18" s="97">
        <v>0</v>
      </c>
      <c r="L18" s="97">
        <v>0</v>
      </c>
      <c r="M18" s="97">
        <v>0</v>
      </c>
      <c r="N18" s="97">
        <v>0</v>
      </c>
      <c r="O18" s="98">
        <v>0</v>
      </c>
      <c r="P18" s="65"/>
    </row>
    <row r="19" spans="2:18" ht="21.75" customHeight="1" thickBot="1">
      <c r="B19" s="64"/>
      <c r="C19" s="118" t="s">
        <v>58</v>
      </c>
      <c r="D19" s="105">
        <v>0</v>
      </c>
      <c r="E19" s="105">
        <v>0</v>
      </c>
      <c r="F19" s="105">
        <v>0</v>
      </c>
      <c r="G19" s="105">
        <v>0</v>
      </c>
      <c r="H19" s="105">
        <v>0</v>
      </c>
      <c r="I19" s="105">
        <v>0</v>
      </c>
      <c r="J19" s="105">
        <v>0</v>
      </c>
      <c r="K19" s="105">
        <v>0</v>
      </c>
      <c r="L19" s="105">
        <v>0</v>
      </c>
      <c r="M19" s="105">
        <v>0</v>
      </c>
      <c r="N19" s="105">
        <v>0</v>
      </c>
      <c r="O19" s="106">
        <v>0</v>
      </c>
      <c r="P19" s="65"/>
    </row>
    <row r="20" spans="2:18" ht="30.75" thickBot="1">
      <c r="B20" s="64"/>
      <c r="C20" s="96" t="s">
        <v>59</v>
      </c>
      <c r="D20" s="112">
        <f>D16+D17-D18-D19</f>
        <v>1081059.8</v>
      </c>
      <c r="E20" s="112">
        <f t="shared" ref="E20:O20" si="2">E16+E17-E18-E19</f>
        <v>0</v>
      </c>
      <c r="F20" s="112">
        <f t="shared" si="2"/>
        <v>0</v>
      </c>
      <c r="G20" s="112">
        <f t="shared" si="2"/>
        <v>0</v>
      </c>
      <c r="H20" s="112">
        <f t="shared" si="2"/>
        <v>0</v>
      </c>
      <c r="I20" s="112">
        <f t="shared" si="2"/>
        <v>0</v>
      </c>
      <c r="J20" s="112">
        <f t="shared" si="2"/>
        <v>0</v>
      </c>
      <c r="K20" s="112">
        <f t="shared" si="2"/>
        <v>0</v>
      </c>
      <c r="L20" s="112">
        <f t="shared" si="2"/>
        <v>0</v>
      </c>
      <c r="M20" s="112">
        <f t="shared" si="2"/>
        <v>0</v>
      </c>
      <c r="N20" s="112">
        <f t="shared" si="2"/>
        <v>0</v>
      </c>
      <c r="O20" s="113">
        <f t="shared" si="2"/>
        <v>0</v>
      </c>
      <c r="P20" s="131"/>
      <c r="Q20" s="130"/>
    </row>
    <row r="21" spans="2:18" ht="18.75" customHeight="1" thickBot="1">
      <c r="B21" s="64"/>
      <c r="C21" s="107" t="s">
        <v>61</v>
      </c>
      <c r="D21" s="108">
        <f>D12+D15+D20</f>
        <v>50</v>
      </c>
      <c r="E21" s="124">
        <f>D21+E12+E15+E20</f>
        <v>107600</v>
      </c>
      <c r="F21" s="124">
        <f t="shared" ref="F21:O21" si="3">E21+F12+F15+F20</f>
        <v>225150</v>
      </c>
      <c r="G21" s="124">
        <f t="shared" si="3"/>
        <v>350700</v>
      </c>
      <c r="H21" s="124">
        <f t="shared" si="3"/>
        <v>443250</v>
      </c>
      <c r="I21" s="124">
        <f t="shared" si="3"/>
        <v>568800</v>
      </c>
      <c r="J21" s="124">
        <f t="shared" si="3"/>
        <v>750350</v>
      </c>
      <c r="K21" s="124">
        <f t="shared" si="3"/>
        <v>875900</v>
      </c>
      <c r="L21" s="124">
        <f t="shared" si="3"/>
        <v>938450</v>
      </c>
      <c r="M21" s="124">
        <f t="shared" si="3"/>
        <v>1029500</v>
      </c>
      <c r="N21" s="124">
        <f t="shared" si="3"/>
        <v>1130550</v>
      </c>
      <c r="O21" s="124">
        <f t="shared" si="3"/>
        <v>941600</v>
      </c>
      <c r="P21" s="129">
        <f>204416*12</f>
        <v>2452992</v>
      </c>
      <c r="Q21" s="127">
        <f>204416*12</f>
        <v>2452992</v>
      </c>
      <c r="R21" s="66"/>
    </row>
    <row r="22" spans="2:18" ht="15" customHeight="1">
      <c r="B22" s="64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131"/>
      <c r="Q22" s="130"/>
    </row>
    <row r="23" spans="2:18" ht="15" customHeight="1">
      <c r="B23" s="64"/>
      <c r="C23" s="128" t="s">
        <v>63</v>
      </c>
      <c r="D23" s="127">
        <f>D12+D15+D20</f>
        <v>50</v>
      </c>
      <c r="E23" s="127">
        <f t="shared" ref="E23:O23" si="4">E12+E15+E20</f>
        <v>107550</v>
      </c>
      <c r="F23" s="127">
        <f t="shared" si="4"/>
        <v>117550</v>
      </c>
      <c r="G23" s="127">
        <f t="shared" si="4"/>
        <v>125550</v>
      </c>
      <c r="H23" s="127">
        <f t="shared" si="4"/>
        <v>92550</v>
      </c>
      <c r="I23" s="127">
        <f t="shared" si="4"/>
        <v>125550</v>
      </c>
      <c r="J23" s="127">
        <f t="shared" si="4"/>
        <v>181550</v>
      </c>
      <c r="K23" s="127">
        <f t="shared" si="4"/>
        <v>125550</v>
      </c>
      <c r="L23" s="127">
        <f t="shared" si="4"/>
        <v>62550</v>
      </c>
      <c r="M23" s="127">
        <f t="shared" si="4"/>
        <v>91050</v>
      </c>
      <c r="N23" s="127">
        <f t="shared" si="4"/>
        <v>101050</v>
      </c>
      <c r="O23" s="127">
        <f t="shared" si="4"/>
        <v>-188950</v>
      </c>
      <c r="P23" s="131"/>
      <c r="Q23" s="130"/>
    </row>
    <row r="24" spans="2:18" ht="15" customHeight="1">
      <c r="B24" s="64"/>
      <c r="C24" s="128" t="s">
        <v>64</v>
      </c>
      <c r="D24" s="127">
        <f>-D20</f>
        <v>-1081059.8</v>
      </c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>
        <f>O21/(1+15.7%)^(2016-2016)</f>
        <v>941600</v>
      </c>
      <c r="P24" s="131">
        <f>P21/(1+15.9%)^(2017-2016)</f>
        <v>2116472.8213977567</v>
      </c>
      <c r="Q24" s="128">
        <f>Q21/(1+15.9%)^(2018-2016)</f>
        <v>1826119.7768746819</v>
      </c>
    </row>
    <row r="25" spans="2:18" ht="15" customHeight="1">
      <c r="B25" s="64"/>
      <c r="C25" s="128" t="s">
        <v>69</v>
      </c>
      <c r="D25" s="126">
        <f>SUM(O24:Q24)/D16</f>
        <v>4.5179670895841646</v>
      </c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31"/>
      <c r="Q25" s="128"/>
    </row>
    <row r="26" spans="2:18" ht="15" customHeight="1">
      <c r="B26" s="64"/>
      <c r="C26" s="128" t="s">
        <v>65</v>
      </c>
      <c r="D26" s="127">
        <f>-D16</f>
        <v>-1081059.8</v>
      </c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65"/>
    </row>
    <row r="27" spans="2:18" ht="15" customHeight="1">
      <c r="B27" s="64"/>
      <c r="C27" s="128" t="s">
        <v>68</v>
      </c>
      <c r="D27" s="125">
        <f>IRR(D24:Q24)</f>
        <v>1.1483104297979225</v>
      </c>
      <c r="E27" s="128"/>
      <c r="F27" s="125"/>
      <c r="G27" s="127"/>
      <c r="H27" s="128"/>
      <c r="I27" s="128"/>
      <c r="J27" s="128"/>
      <c r="K27" s="128"/>
      <c r="L27" s="128"/>
      <c r="M27" s="128"/>
      <c r="N27" s="128"/>
      <c r="O27" s="128"/>
      <c r="P27" s="65"/>
    </row>
    <row r="28" spans="2:18" ht="15" customHeight="1">
      <c r="B28" s="64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5"/>
    </row>
    <row r="29" spans="2:18" ht="15" customHeight="1">
      <c r="B29" s="64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5"/>
    </row>
    <row r="30" spans="2:18" ht="15" customHeight="1">
      <c r="B30" s="64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5"/>
    </row>
    <row r="31" spans="2:18" ht="15" customHeight="1">
      <c r="B31" s="64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5"/>
    </row>
    <row r="32" spans="2:18" ht="15" customHeight="1">
      <c r="B32" s="64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5"/>
    </row>
    <row r="33" spans="2:16" ht="15" customHeight="1">
      <c r="B33" s="64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5"/>
    </row>
    <row r="34" spans="2:16" ht="15" customHeight="1">
      <c r="B34" s="64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5"/>
    </row>
    <row r="35" spans="2:16" ht="15" customHeight="1">
      <c r="B35" s="64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5"/>
    </row>
    <row r="36" spans="2:16" ht="15" customHeight="1">
      <c r="B36" s="64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5"/>
    </row>
    <row r="37" spans="2:16" ht="15" customHeight="1">
      <c r="B37" s="64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5"/>
    </row>
    <row r="38" spans="2:16" ht="15" customHeight="1">
      <c r="B38" s="64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5"/>
    </row>
    <row r="39" spans="2:16" ht="15" customHeight="1">
      <c r="B39" s="64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5"/>
    </row>
    <row r="40" spans="2:16" ht="15" customHeight="1">
      <c r="B40" s="64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5"/>
    </row>
    <row r="41" spans="2:16" ht="15" customHeight="1">
      <c r="B41" s="64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5"/>
    </row>
    <row r="42" spans="2:16" ht="15" customHeight="1">
      <c r="B42" s="64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5"/>
    </row>
    <row r="43" spans="2:16" ht="15" customHeight="1">
      <c r="B43" s="64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5"/>
    </row>
    <row r="44" spans="2:16" ht="15" customHeight="1">
      <c r="B44" s="64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5"/>
    </row>
    <row r="45" spans="2:16" ht="15" customHeight="1">
      <c r="B45" s="64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5"/>
    </row>
    <row r="46" spans="2:16" ht="15" customHeight="1">
      <c r="B46" s="64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5"/>
    </row>
    <row r="47" spans="2:16" ht="15" customHeight="1">
      <c r="B47" s="64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5"/>
    </row>
    <row r="48" spans="2:16" ht="15" customHeight="1">
      <c r="B48" s="64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5"/>
    </row>
    <row r="49" spans="2:16" ht="15" customHeight="1">
      <c r="B49" s="64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5"/>
    </row>
    <row r="50" spans="2:16" ht="15" customHeight="1">
      <c r="B50" s="64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5"/>
    </row>
    <row r="51" spans="2:16" ht="15" customHeight="1">
      <c r="B51" s="64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5"/>
    </row>
    <row r="52" spans="2:16" ht="15" customHeight="1" thickBot="1">
      <c r="B52" s="67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9"/>
    </row>
  </sheetData>
  <sheetProtection formatCells="0"/>
  <mergeCells count="5">
    <mergeCell ref="C3:L3"/>
    <mergeCell ref="C4:L4"/>
    <mergeCell ref="C7:O7"/>
    <mergeCell ref="M3:O3"/>
    <mergeCell ref="M4:O4"/>
  </mergeCells>
  <pageMargins left="0.36" right="0.28000000000000003" top="0.54" bottom="0.42" header="0.31496062992125984" footer="0.31496062992125984"/>
  <pageSetup paperSize="9" scale="4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1"/>
  <sheetViews>
    <sheetView workbookViewId="0">
      <selection activeCell="B9" sqref="B9"/>
    </sheetView>
  </sheetViews>
  <sheetFormatPr defaultRowHeight="15"/>
  <cols>
    <col min="1" max="1" width="2.42578125" style="1" customWidth="1"/>
    <col min="2" max="2" width="27.28515625" style="1" customWidth="1"/>
    <col min="3" max="4" width="17.7109375" style="1" customWidth="1"/>
    <col min="5" max="16384" width="9.140625" style="1"/>
  </cols>
  <sheetData>
    <row r="1" spans="1:4" s="2" customFormat="1">
      <c r="A1" s="6">
        <v>1</v>
      </c>
      <c r="B1" s="74" t="s">
        <v>34</v>
      </c>
      <c r="C1" s="206" t="s">
        <v>29</v>
      </c>
      <c r="D1" s="4"/>
    </row>
    <row r="2" spans="1:4" s="3" customFormat="1">
      <c r="A2" s="6">
        <v>2</v>
      </c>
      <c r="B2" s="74" t="s">
        <v>35</v>
      </c>
      <c r="C2" s="206"/>
      <c r="D2" s="4"/>
    </row>
    <row r="3" spans="1:4" s="5" customFormat="1">
      <c r="A3" s="13">
        <v>3</v>
      </c>
      <c r="B3" s="74" t="s">
        <v>36</v>
      </c>
      <c r="C3" s="206"/>
      <c r="D3" s="4"/>
    </row>
    <row r="4" spans="1:4">
      <c r="B4" s="8"/>
      <c r="C4" s="9"/>
      <c r="D4" s="9"/>
    </row>
    <row r="5" spans="1:4">
      <c r="A5" s="22">
        <v>1</v>
      </c>
      <c r="B5" s="20">
        <v>320</v>
      </c>
      <c r="C5" s="206" t="s">
        <v>32</v>
      </c>
      <c r="D5" s="10"/>
    </row>
    <row r="6" spans="1:4">
      <c r="A6" s="22">
        <v>2</v>
      </c>
      <c r="B6" s="20">
        <v>500</v>
      </c>
      <c r="C6" s="206"/>
      <c r="D6" s="10"/>
    </row>
    <row r="7" spans="1:4">
      <c r="A7" s="22">
        <v>3</v>
      </c>
      <c r="B7" s="7">
        <v>600</v>
      </c>
      <c r="C7" s="206"/>
      <c r="D7" s="10"/>
    </row>
    <row r="8" spans="1:4">
      <c r="B8" s="11"/>
      <c r="C8" s="10"/>
      <c r="D8" s="10"/>
    </row>
    <row r="9" spans="1:4" s="15" customFormat="1">
      <c r="A9" s="21">
        <v>1</v>
      </c>
      <c r="B9" s="17">
        <v>200000</v>
      </c>
      <c r="C9" s="206" t="s">
        <v>9</v>
      </c>
    </row>
    <row r="10" spans="1:4" s="16" customFormat="1">
      <c r="A10" s="14">
        <v>2</v>
      </c>
      <c r="B10" s="17">
        <v>350000</v>
      </c>
      <c r="C10" s="206"/>
    </row>
    <row r="11" spans="1:4" s="15" customFormat="1">
      <c r="A11" s="21">
        <v>3</v>
      </c>
      <c r="B11" s="17">
        <v>450000</v>
      </c>
      <c r="C11" s="206"/>
    </row>
    <row r="12" spans="1:4" s="15" customFormat="1"/>
    <row r="13" spans="1:4" s="15" customFormat="1">
      <c r="A13" s="22">
        <v>1</v>
      </c>
      <c r="B13" s="7">
        <v>700</v>
      </c>
      <c r="C13" s="206" t="s">
        <v>33</v>
      </c>
    </row>
    <row r="14" spans="1:4" s="15" customFormat="1">
      <c r="A14" s="22">
        <v>2</v>
      </c>
      <c r="B14" s="7">
        <v>750</v>
      </c>
      <c r="C14" s="206"/>
    </row>
    <row r="15" spans="1:4" s="15" customFormat="1">
      <c r="A15" s="22">
        <v>3</v>
      </c>
      <c r="B15" s="7">
        <v>1000</v>
      </c>
      <c r="C15" s="206"/>
    </row>
    <row r="16" spans="1:4" s="15" customFormat="1"/>
    <row r="17" spans="1:5" s="15" customFormat="1">
      <c r="A17" s="21">
        <v>1</v>
      </c>
      <c r="B17" s="17">
        <v>25000</v>
      </c>
      <c r="C17" s="206" t="s">
        <v>15</v>
      </c>
    </row>
    <row r="18" spans="1:5" s="15" customFormat="1">
      <c r="A18" s="14">
        <v>2</v>
      </c>
      <c r="B18" s="17">
        <v>35000</v>
      </c>
      <c r="C18" s="206"/>
    </row>
    <row r="19" spans="1:5" s="15" customFormat="1">
      <c r="A19" s="21">
        <v>3</v>
      </c>
      <c r="B19" s="17">
        <v>45000</v>
      </c>
      <c r="C19" s="206"/>
      <c r="E19" s="75"/>
    </row>
    <row r="20" spans="1:5" s="5" customFormat="1">
      <c r="B20" s="12"/>
    </row>
    <row r="21" spans="1:5" s="15" customFormat="1">
      <c r="A21" s="22">
        <v>1</v>
      </c>
      <c r="B21" s="20">
        <v>20</v>
      </c>
      <c r="C21" s="206" t="s">
        <v>30</v>
      </c>
    </row>
    <row r="22" spans="1:5" s="15" customFormat="1">
      <c r="A22" s="22">
        <v>2</v>
      </c>
      <c r="B22" s="20">
        <v>45</v>
      </c>
      <c r="C22" s="206"/>
    </row>
    <row r="23" spans="1:5" s="15" customFormat="1">
      <c r="A23" s="22">
        <v>3</v>
      </c>
      <c r="B23" s="7">
        <v>120</v>
      </c>
      <c r="C23" s="206"/>
    </row>
    <row r="24" spans="1:5" s="15" customFormat="1"/>
    <row r="25" spans="1:5" s="15" customFormat="1"/>
    <row r="26" spans="1:5" s="15" customFormat="1"/>
    <row r="27" spans="1:5" s="15" customFormat="1"/>
    <row r="28" spans="1:5" s="15" customFormat="1"/>
    <row r="29" spans="1:5" s="15" customFormat="1"/>
    <row r="30" spans="1:5" s="15" customFormat="1"/>
    <row r="31" spans="1:5" s="15" customFormat="1"/>
    <row r="32" spans="1:5" s="18" customFormat="1"/>
    <row r="34" spans="1:1" s="18" customFormat="1"/>
    <row r="36" spans="1:1" s="15" customFormat="1"/>
    <row r="39" spans="1:1">
      <c r="A39" s="19"/>
    </row>
    <row r="41" spans="1:1" ht="57" customHeight="1"/>
  </sheetData>
  <mergeCells count="6">
    <mergeCell ref="C21:C23"/>
    <mergeCell ref="C1:C3"/>
    <mergeCell ref="C5:C7"/>
    <mergeCell ref="C9:C11"/>
    <mergeCell ref="C13:C15"/>
    <mergeCell ref="C17:C19"/>
  </mergeCells>
  <printOptions horizontalCentered="1"/>
  <pageMargins left="0.19685039370078741" right="0.19685039370078741" top="0.39370078740157483" bottom="0.39370078740157483" header="0" footer="0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Титул</vt:lpstr>
      <vt:lpstr>Затраты</vt:lpstr>
      <vt:lpstr>Оборудование и мебель</vt:lpstr>
      <vt:lpstr>Продажи</vt:lpstr>
      <vt:lpstr>БДР</vt:lpstr>
      <vt:lpstr>БДДС</vt:lpstr>
      <vt:lpstr>экономика ТТ</vt:lpstr>
      <vt:lpstr>Население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Катерина</dc:creator>
  <cp:lastModifiedBy>Admin</cp:lastModifiedBy>
  <cp:lastPrinted>2016-05-05T21:53:35Z</cp:lastPrinted>
  <dcterms:created xsi:type="dcterms:W3CDTF">2015-06-28T20:32:06Z</dcterms:created>
  <dcterms:modified xsi:type="dcterms:W3CDTF">2020-01-21T15:00:07Z</dcterms:modified>
</cp:coreProperties>
</file>