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 обучение\MS Excel Бизнес-анализ и прогнозирование\ДЗ\"/>
    </mc:Choice>
  </mc:AlternateContent>
  <bookViews>
    <workbookView xWindow="0" yWindow="0" windowWidth="28800" windowHeight="12300" tabRatio="859" activeTab="1"/>
  </bookViews>
  <sheets>
    <sheet name="ИСТ_ДАННЫЕ" sheetId="1" r:id="rId1"/>
    <sheet name="Решение" sheetId="3" r:id="rId2"/>
    <sheet name="ФАКТОРЫ_ВЛИЯНИЯ_2017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3" l="1"/>
  <c r="V17" i="3"/>
  <c r="V18" i="3"/>
  <c r="V19" i="3"/>
  <c r="V20" i="3"/>
  <c r="V21" i="3"/>
  <c r="V22" i="3"/>
  <c r="V23" i="3"/>
  <c r="V24" i="3"/>
  <c r="V25" i="3"/>
  <c r="V26" i="3"/>
  <c r="V27" i="3"/>
  <c r="U4" i="3" a="1"/>
  <c r="U6" i="3" s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5" i="3"/>
  <c r="U13" i="3" l="1"/>
  <c r="U4" i="3"/>
  <c r="U19" i="3"/>
  <c r="U26" i="3"/>
  <c r="U10" i="3"/>
  <c r="U17" i="3"/>
  <c r="U9" i="3"/>
  <c r="U21" i="3"/>
  <c r="U5" i="3"/>
  <c r="U20" i="3"/>
  <c r="U12" i="3"/>
  <c r="U27" i="3"/>
  <c r="U11" i="3"/>
  <c r="U18" i="3"/>
  <c r="U25" i="3"/>
  <c r="U24" i="3"/>
  <c r="U16" i="3"/>
  <c r="U8" i="3"/>
  <c r="U23" i="3"/>
  <c r="U15" i="3"/>
  <c r="U7" i="3"/>
  <c r="U22" i="3"/>
  <c r="U14" i="3"/>
  <c r="G39" i="3"/>
  <c r="H11" i="3"/>
  <c r="H9" i="3"/>
  <c r="J15" i="3"/>
  <c r="H8" i="3"/>
  <c r="J11" i="3"/>
  <c r="H6" i="3"/>
  <c r="H13" i="3"/>
  <c r="H5" i="3"/>
  <c r="I9" i="3"/>
  <c r="H14" i="3"/>
  <c r="I10" i="3"/>
  <c r="H12" i="3"/>
  <c r="H4" i="3"/>
  <c r="I8" i="3"/>
  <c r="J7" i="3"/>
  <c r="H10" i="3"/>
  <c r="J14" i="3"/>
  <c r="I6" i="3"/>
  <c r="J5" i="3"/>
  <c r="J13" i="3"/>
  <c r="I5" i="3"/>
  <c r="J12" i="3"/>
  <c r="J9" i="3"/>
  <c r="H7" i="3"/>
  <c r="I11" i="3"/>
  <c r="J8" i="3"/>
  <c r="I15" i="3"/>
  <c r="I7" i="3"/>
  <c r="J10" i="3"/>
  <c r="I12" i="3"/>
  <c r="I14" i="3"/>
  <c r="I13" i="3"/>
  <c r="J6" i="3"/>
  <c r="K4" i="3" l="1"/>
  <c r="K9" i="3"/>
  <c r="K6" i="3"/>
  <c r="K5" i="3"/>
  <c r="K11" i="3"/>
  <c r="K14" i="3"/>
  <c r="K10" i="3"/>
  <c r="K12" i="3"/>
  <c r="K8" i="3"/>
  <c r="K15" i="3"/>
  <c r="K13" i="3"/>
  <c r="K7" i="3"/>
  <c r="L4" i="3" l="1"/>
  <c r="L8" i="3"/>
  <c r="L12" i="3"/>
  <c r="L14" i="3"/>
  <c r="L11" i="3"/>
  <c r="L10" i="3"/>
  <c r="L7" i="3"/>
  <c r="L5" i="3"/>
  <c r="L13" i="3"/>
  <c r="L9" i="3"/>
  <c r="L15" i="3"/>
  <c r="L6" i="3"/>
  <c r="O17" i="3" l="1"/>
  <c r="O5" i="3"/>
  <c r="O29" i="3"/>
  <c r="O19" i="3"/>
  <c r="O7" i="3"/>
  <c r="O31" i="3"/>
  <c r="O18" i="3"/>
  <c r="O6" i="3"/>
  <c r="O30" i="3"/>
  <c r="O26" i="3"/>
  <c r="O38" i="3"/>
  <c r="O14" i="3"/>
  <c r="O10" i="3"/>
  <c r="O34" i="3"/>
  <c r="O22" i="3"/>
  <c r="O27" i="3"/>
  <c r="O15" i="3"/>
  <c r="O39" i="3"/>
  <c r="O24" i="3"/>
  <c r="O36" i="3"/>
  <c r="O12" i="3"/>
  <c r="O21" i="3"/>
  <c r="O9" i="3"/>
  <c r="O33" i="3"/>
  <c r="O8" i="3"/>
  <c r="O32" i="3"/>
  <c r="O20" i="3"/>
  <c r="O35" i="3"/>
  <c r="O23" i="3"/>
  <c r="O11" i="3"/>
  <c r="O13" i="3"/>
  <c r="O25" i="3"/>
  <c r="O37" i="3"/>
  <c r="O16" i="3"/>
  <c r="O28" i="3"/>
</calcChain>
</file>

<file path=xl/sharedStrings.xml><?xml version="1.0" encoding="utf-8"?>
<sst xmlns="http://schemas.openxmlformats.org/spreadsheetml/2006/main" count="248" uniqueCount="65">
  <si>
    <t>Год-Месяц</t>
  </si>
  <si>
    <t>Месяц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</si>
  <si>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</si>
  <si>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</si>
  <si>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</si>
  <si>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</si>
  <si>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</si>
  <si>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</si>
  <si>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</si>
  <si>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</si>
  <si>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</si>
  <si>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</si>
  <si>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</si>
  <si>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НомМесяца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</si>
  <si>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</si>
  <si>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</si>
  <si>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</si>
  <si>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</si>
  <si>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</si>
  <si>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</si>
  <si>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</si>
  <si>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</si>
  <si>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</si>
  <si>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</si>
  <si>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</si>
  <si>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</si>
  <si>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МесяцИмя</t>
  </si>
  <si>
    <t>Год</t>
  </si>
  <si>
    <t>2014-12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</si>
  <si>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</si>
  <si>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</si>
  <si>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</si>
  <si>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</si>
  <si>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</si>
  <si>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</si>
  <si>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</si>
  <si>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</si>
  <si>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</si>
  <si>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</si>
  <si>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</si>
  <si>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</si>
  <si>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</si>
  <si>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</si>
  <si>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</si>
  <si>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</si>
  <si>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</si>
  <si>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</si>
  <si>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</si>
  <si>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</si>
  <si>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</si>
  <si>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</si>
  <si>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</si>
  <si>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Категория-А, шт.</t>
  </si>
  <si>
    <t>ИСТОРИЧЕСКИЕ ДАННЫЕ ПРОДАЖ КОМПАНИИ ПО КАТЕГОРИИ ПРОДУКТА "КАТЕГОРИЯ-А" В ШТ.</t>
  </si>
  <si>
    <t>Вывод с рынка Бренда-В (коэффициент снижения общих продаж в шт, за счет постепенного уменьшения продаж в шт. Бренда-В)</t>
  </si>
  <si>
    <t>Запуск нового бренда "Бренд-С" (помесячный прогноз продаж Бренда-С" в штуках с учетом сезонности)</t>
  </si>
  <si>
    <t>СГЛАЖ</t>
  </si>
  <si>
    <t>Сезонные коэффициенты</t>
  </si>
  <si>
    <t>дек</t>
  </si>
  <si>
    <t>февр-нояб</t>
  </si>
  <si>
    <t>ненормативные</t>
  </si>
  <si>
    <t>за 12 мес.</t>
  </si>
  <si>
    <t>БЕЗ СЕЗОН</t>
  </si>
  <si>
    <t>МОДЕЛЬ</t>
  </si>
  <si>
    <t>Финальный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</si>
</sst>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0" fillId="0" borderId="0" xfId="0" applyNumberFormat="1"/>
    <xf numFmtId="0" fontId="1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8"/>
  <sheetViews>
    <sheetView workbookViewId="0">
      <selection activeCell="G4" sqref="G4"/>
    </sheetView>
  </sheetViews>
  <sheetFormatPr defaultRowHeight="15" x14ac:dyDescent="0.25"/>
  <cols>
    <col min="1" max="2" width="5.85546875" customWidth="1"/>
    <col min="3" max="3" width="8" customWidth="1"/>
    <col min="4" max="4" width="7" bestFit="1" customWidth="1"/>
    <col min="5" max="5" width="7.42578125" customWidth="1"/>
    <col min="6" max="6" width="6.85546875" customWidth="1"/>
    <col min="7" max="7" width="14" customWidth="1"/>
  </cols>
  <sheetData>
    <row r="1" spans="2:7" x14ac:dyDescent="0.25">
      <c r="B1" s="11" t="s">
        <v>53</v>
      </c>
    </row>
    <row r="3" spans="2:7" ht="30" x14ac:dyDescent="0.25">
      <c r="B3" s="1" t="s">
        <v>27</v>
      </c>
      <c r="C3" s="1" t="s">
        <v>0</v>
      </c>
      <c r="D3" s="1" t="s">
        <v>1</v>
      </c>
      <c r="E3" s="1" t="s">
        <v>26</v>
      </c>
      <c r="F3" s="1" t="s">
        <v>13</v>
      </c>
      <c r="G3" s="12" t="s">
        <v>52</v>
      </c>
    </row>
    <row r="4" spans="2:7" x14ac:dyDescent="0.25">
      <c r="B4" s="8">
        <v>2014</v>
      </c>
      <c r="C4" s="2" t="s">
        <v>2</v>
      </c>
      <c r="D4" s="8">
        <v>1</v>
      </c>
      <c r="E4" s="8" t="s">
        <v>14</v>
      </c>
      <c r="F4" s="8">
        <v>1</v>
      </c>
      <c r="G4" s="3">
        <v>206951</v>
      </c>
    </row>
    <row r="5" spans="2:7" x14ac:dyDescent="0.25">
      <c r="B5" s="9">
        <v>2014</v>
      </c>
      <c r="C5" s="4" t="s">
        <v>3</v>
      </c>
      <c r="D5" s="9">
        <v>2</v>
      </c>
      <c r="E5" s="9" t="s">
        <v>15</v>
      </c>
      <c r="F5" s="9">
        <v>2</v>
      </c>
      <c r="G5" s="5">
        <v>317474</v>
      </c>
    </row>
    <row r="6" spans="2:7" x14ac:dyDescent="0.25">
      <c r="B6" s="9">
        <v>2014</v>
      </c>
      <c r="C6" s="4" t="s">
        <v>4</v>
      </c>
      <c r="D6" s="9">
        <v>3</v>
      </c>
      <c r="E6" s="9" t="s">
        <v>16</v>
      </c>
      <c r="F6" s="9">
        <v>3</v>
      </c>
      <c r="G6" s="5">
        <v>495959</v>
      </c>
    </row>
    <row r="7" spans="2:7" x14ac:dyDescent="0.25">
      <c r="B7" s="9">
        <v>2014</v>
      </c>
      <c r="C7" s="4" t="s">
        <v>5</v>
      </c>
      <c r="D7" s="9">
        <v>4</v>
      </c>
      <c r="E7" s="9" t="s">
        <v>17</v>
      </c>
      <c r="F7" s="9">
        <v>4</v>
      </c>
      <c r="G7" s="5">
        <v>393399</v>
      </c>
    </row>
    <row r="8" spans="2:7" x14ac:dyDescent="0.25">
      <c r="B8" s="9">
        <v>2014</v>
      </c>
      <c r="C8" s="4" t="s">
        <v>6</v>
      </c>
      <c r="D8" s="9">
        <v>5</v>
      </c>
      <c r="E8" s="9" t="s">
        <v>18</v>
      </c>
      <c r="F8" s="9">
        <v>5</v>
      </c>
      <c r="G8" s="5">
        <v>456854</v>
      </c>
    </row>
    <row r="9" spans="2:7" x14ac:dyDescent="0.25">
      <c r="B9" s="9">
        <v>2014</v>
      </c>
      <c r="C9" s="4" t="s">
        <v>7</v>
      </c>
      <c r="D9" s="9">
        <v>6</v>
      </c>
      <c r="E9" s="9" t="s">
        <v>19</v>
      </c>
      <c r="F9" s="9">
        <v>6</v>
      </c>
      <c r="G9" s="5">
        <v>390418</v>
      </c>
    </row>
    <row r="10" spans="2:7" x14ac:dyDescent="0.25">
      <c r="B10" s="9">
        <v>2014</v>
      </c>
      <c r="C10" s="4" t="s">
        <v>8</v>
      </c>
      <c r="D10" s="9">
        <v>7</v>
      </c>
      <c r="E10" s="9" t="s">
        <v>20</v>
      </c>
      <c r="F10" s="9">
        <v>7</v>
      </c>
      <c r="G10" s="5">
        <v>384459</v>
      </c>
    </row>
    <row r="11" spans="2:7" x14ac:dyDescent="0.25">
      <c r="B11" s="9">
        <v>2014</v>
      </c>
      <c r="C11" s="4" t="s">
        <v>9</v>
      </c>
      <c r="D11" s="9">
        <v>8</v>
      </c>
      <c r="E11" s="9" t="s">
        <v>21</v>
      </c>
      <c r="F11" s="9">
        <v>8</v>
      </c>
      <c r="G11" s="5">
        <v>425874</v>
      </c>
    </row>
    <row r="12" spans="2:7" x14ac:dyDescent="0.25">
      <c r="B12" s="9">
        <v>2014</v>
      </c>
      <c r="C12" s="4" t="s">
        <v>10</v>
      </c>
      <c r="D12" s="9">
        <v>9</v>
      </c>
      <c r="E12" s="9" t="s">
        <v>22</v>
      </c>
      <c r="F12" s="9">
        <v>9</v>
      </c>
      <c r="G12" s="5">
        <v>368832</v>
      </c>
    </row>
    <row r="13" spans="2:7" x14ac:dyDescent="0.25">
      <c r="B13" s="9">
        <v>2014</v>
      </c>
      <c r="C13" s="4" t="s">
        <v>11</v>
      </c>
      <c r="D13" s="9">
        <v>10</v>
      </c>
      <c r="E13" s="9" t="s">
        <v>23</v>
      </c>
      <c r="F13" s="9">
        <v>10</v>
      </c>
      <c r="G13" s="5">
        <v>406465</v>
      </c>
    </row>
    <row r="14" spans="2:7" x14ac:dyDescent="0.25">
      <c r="B14" s="9">
        <v>2014</v>
      </c>
      <c r="C14" s="4" t="s">
        <v>12</v>
      </c>
      <c r="D14" s="9">
        <v>11</v>
      </c>
      <c r="E14" s="9" t="s">
        <v>24</v>
      </c>
      <c r="F14" s="9">
        <v>11</v>
      </c>
      <c r="G14" s="5">
        <v>290204</v>
      </c>
    </row>
    <row r="15" spans="2:7" x14ac:dyDescent="0.25">
      <c r="B15" s="9">
        <v>2014</v>
      </c>
      <c r="C15" s="4" t="s">
        <v>28</v>
      </c>
      <c r="D15" s="9">
        <v>12</v>
      </c>
      <c r="E15" s="9" t="s">
        <v>25</v>
      </c>
      <c r="F15" s="9">
        <v>12</v>
      </c>
      <c r="G15" s="5">
        <v>419449</v>
      </c>
    </row>
    <row r="16" spans="2:7" x14ac:dyDescent="0.25">
      <c r="B16" s="9">
        <v>2015</v>
      </c>
      <c r="C16" s="4" t="s">
        <v>40</v>
      </c>
      <c r="D16" s="9">
        <v>1</v>
      </c>
      <c r="E16" s="9" t="s">
        <v>14</v>
      </c>
      <c r="F16" s="9">
        <v>13</v>
      </c>
      <c r="G16" s="5">
        <v>271561</v>
      </c>
    </row>
    <row r="17" spans="2:7" x14ac:dyDescent="0.25">
      <c r="B17" s="9">
        <v>2015</v>
      </c>
      <c r="C17" s="4" t="s">
        <v>41</v>
      </c>
      <c r="D17" s="9">
        <v>2</v>
      </c>
      <c r="E17" s="9" t="s">
        <v>15</v>
      </c>
      <c r="F17" s="9">
        <v>14</v>
      </c>
      <c r="G17" s="5">
        <v>361331</v>
      </c>
    </row>
    <row r="18" spans="2:7" x14ac:dyDescent="0.25">
      <c r="B18" s="9">
        <v>2015</v>
      </c>
      <c r="C18" s="4" t="s">
        <v>42</v>
      </c>
      <c r="D18" s="9">
        <v>3</v>
      </c>
      <c r="E18" s="9" t="s">
        <v>16</v>
      </c>
      <c r="F18" s="9">
        <v>15</v>
      </c>
      <c r="G18" s="5">
        <v>586478</v>
      </c>
    </row>
    <row r="19" spans="2:7" x14ac:dyDescent="0.25">
      <c r="B19" s="9">
        <v>2015</v>
      </c>
      <c r="C19" s="4" t="s">
        <v>43</v>
      </c>
      <c r="D19" s="9">
        <v>4</v>
      </c>
      <c r="E19" s="9" t="s">
        <v>17</v>
      </c>
      <c r="F19" s="9">
        <v>16</v>
      </c>
      <c r="G19" s="5">
        <v>275630</v>
      </c>
    </row>
    <row r="20" spans="2:7" x14ac:dyDescent="0.25">
      <c r="B20" s="9">
        <v>2015</v>
      </c>
      <c r="C20" s="4" t="s">
        <v>44</v>
      </c>
      <c r="D20" s="9">
        <v>5</v>
      </c>
      <c r="E20" s="9" t="s">
        <v>18</v>
      </c>
      <c r="F20" s="9">
        <v>17</v>
      </c>
      <c r="G20" s="5">
        <v>531181</v>
      </c>
    </row>
    <row r="21" spans="2:7" x14ac:dyDescent="0.25">
      <c r="B21" s="9">
        <v>2015</v>
      </c>
      <c r="C21" s="4" t="s">
        <v>45</v>
      </c>
      <c r="D21" s="9">
        <v>6</v>
      </c>
      <c r="E21" s="9" t="s">
        <v>19</v>
      </c>
      <c r="F21" s="9">
        <v>18</v>
      </c>
      <c r="G21" s="5">
        <v>200911</v>
      </c>
    </row>
    <row r="22" spans="2:7" x14ac:dyDescent="0.25">
      <c r="B22" s="9">
        <v>2015</v>
      </c>
      <c r="C22" s="4" t="s">
        <v>46</v>
      </c>
      <c r="D22" s="9">
        <v>7</v>
      </c>
      <c r="E22" s="9" t="s">
        <v>20</v>
      </c>
      <c r="F22" s="9">
        <v>19</v>
      </c>
      <c r="G22" s="5">
        <v>564169</v>
      </c>
    </row>
    <row r="23" spans="2:7" x14ac:dyDescent="0.25">
      <c r="B23" s="9">
        <v>2015</v>
      </c>
      <c r="C23" s="4" t="s">
        <v>47</v>
      </c>
      <c r="D23" s="9">
        <v>8</v>
      </c>
      <c r="E23" s="9" t="s">
        <v>21</v>
      </c>
      <c r="F23" s="9">
        <v>20</v>
      </c>
      <c r="G23" s="5">
        <v>244310</v>
      </c>
    </row>
    <row r="24" spans="2:7" x14ac:dyDescent="0.25">
      <c r="B24" s="9">
        <v>2015</v>
      </c>
      <c r="C24" s="4" t="s">
        <v>48</v>
      </c>
      <c r="D24" s="9">
        <v>9</v>
      </c>
      <c r="E24" s="9" t="s">
        <v>22</v>
      </c>
      <c r="F24" s="9">
        <v>21</v>
      </c>
      <c r="G24" s="5">
        <v>257281</v>
      </c>
    </row>
    <row r="25" spans="2:7" x14ac:dyDescent="0.25">
      <c r="B25" s="9">
        <v>2015</v>
      </c>
      <c r="C25" s="4" t="s">
        <v>49</v>
      </c>
      <c r="D25" s="9">
        <v>10</v>
      </c>
      <c r="E25" s="9" t="s">
        <v>23</v>
      </c>
      <c r="F25" s="9">
        <v>22</v>
      </c>
      <c r="G25" s="5">
        <v>602318</v>
      </c>
    </row>
    <row r="26" spans="2:7" x14ac:dyDescent="0.25">
      <c r="B26" s="9">
        <v>2015</v>
      </c>
      <c r="C26" s="4" t="s">
        <v>50</v>
      </c>
      <c r="D26" s="9">
        <v>11</v>
      </c>
      <c r="E26" s="9" t="s">
        <v>24</v>
      </c>
      <c r="F26" s="9">
        <v>23</v>
      </c>
      <c r="G26" s="5">
        <v>186264</v>
      </c>
    </row>
    <row r="27" spans="2:7" x14ac:dyDescent="0.25">
      <c r="B27" s="9">
        <v>2015</v>
      </c>
      <c r="C27" s="4" t="s">
        <v>51</v>
      </c>
      <c r="D27" s="9">
        <v>12</v>
      </c>
      <c r="E27" s="9" t="s">
        <v>25</v>
      </c>
      <c r="F27" s="9">
        <v>24</v>
      </c>
      <c r="G27" s="5">
        <v>348921</v>
      </c>
    </row>
    <row r="28" spans="2:7" x14ac:dyDescent="0.25">
      <c r="B28" s="9">
        <v>2016</v>
      </c>
      <c r="C28" s="4" t="s">
        <v>29</v>
      </c>
      <c r="D28" s="9">
        <v>1</v>
      </c>
      <c r="E28" s="9" t="s">
        <v>14</v>
      </c>
      <c r="F28" s="9">
        <v>25</v>
      </c>
      <c r="G28" s="5">
        <v>133673</v>
      </c>
    </row>
    <row r="29" spans="2:7" x14ac:dyDescent="0.25">
      <c r="B29" s="9">
        <v>2016</v>
      </c>
      <c r="C29" s="4" t="s">
        <v>30</v>
      </c>
      <c r="D29" s="9">
        <v>2</v>
      </c>
      <c r="E29" s="9" t="s">
        <v>15</v>
      </c>
      <c r="F29" s="9">
        <v>26</v>
      </c>
      <c r="G29" s="5">
        <v>222333</v>
      </c>
    </row>
    <row r="30" spans="2:7" x14ac:dyDescent="0.25">
      <c r="B30" s="9">
        <v>2016</v>
      </c>
      <c r="C30" s="4" t="s">
        <v>31</v>
      </c>
      <c r="D30" s="9">
        <v>3</v>
      </c>
      <c r="E30" s="9" t="s">
        <v>16</v>
      </c>
      <c r="F30" s="9">
        <v>27</v>
      </c>
      <c r="G30" s="5">
        <v>498182</v>
      </c>
    </row>
    <row r="31" spans="2:7" x14ac:dyDescent="0.25">
      <c r="B31" s="9">
        <v>2016</v>
      </c>
      <c r="C31" s="4" t="s">
        <v>32</v>
      </c>
      <c r="D31" s="9">
        <v>4</v>
      </c>
      <c r="E31" s="9" t="s">
        <v>17</v>
      </c>
      <c r="F31" s="9">
        <v>28</v>
      </c>
      <c r="G31" s="5">
        <v>294698</v>
      </c>
    </row>
    <row r="32" spans="2:7" x14ac:dyDescent="0.25">
      <c r="B32" s="9">
        <v>2016</v>
      </c>
      <c r="C32" s="4" t="s">
        <v>33</v>
      </c>
      <c r="D32" s="9">
        <v>5</v>
      </c>
      <c r="E32" s="9" t="s">
        <v>18</v>
      </c>
      <c r="F32" s="9">
        <v>29</v>
      </c>
      <c r="G32" s="5">
        <v>272772</v>
      </c>
    </row>
    <row r="33" spans="2:7" x14ac:dyDescent="0.25">
      <c r="B33" s="9">
        <v>2016</v>
      </c>
      <c r="C33" s="4" t="s">
        <v>34</v>
      </c>
      <c r="D33" s="9">
        <v>6</v>
      </c>
      <c r="E33" s="9" t="s">
        <v>19</v>
      </c>
      <c r="F33" s="9">
        <v>30</v>
      </c>
      <c r="G33" s="5">
        <v>433072</v>
      </c>
    </row>
    <row r="34" spans="2:7" x14ac:dyDescent="0.25">
      <c r="B34" s="9">
        <v>2016</v>
      </c>
      <c r="C34" s="4" t="s">
        <v>35</v>
      </c>
      <c r="D34" s="9">
        <v>7</v>
      </c>
      <c r="E34" s="9" t="s">
        <v>20</v>
      </c>
      <c r="F34" s="9">
        <v>31</v>
      </c>
      <c r="G34" s="5">
        <v>245688</v>
      </c>
    </row>
    <row r="35" spans="2:7" x14ac:dyDescent="0.25">
      <c r="B35" s="9">
        <v>2016</v>
      </c>
      <c r="C35" s="4" t="s">
        <v>36</v>
      </c>
      <c r="D35" s="9">
        <v>8</v>
      </c>
      <c r="E35" s="9" t="s">
        <v>21</v>
      </c>
      <c r="F35" s="9">
        <v>32</v>
      </c>
      <c r="G35" s="5">
        <v>381428</v>
      </c>
    </row>
    <row r="36" spans="2:7" x14ac:dyDescent="0.25">
      <c r="B36" s="9">
        <v>2016</v>
      </c>
      <c r="C36" s="4" t="s">
        <v>37</v>
      </c>
      <c r="D36" s="9">
        <v>9</v>
      </c>
      <c r="E36" s="9" t="s">
        <v>22</v>
      </c>
      <c r="F36" s="9">
        <v>33</v>
      </c>
      <c r="G36" s="5">
        <v>367970</v>
      </c>
    </row>
    <row r="37" spans="2:7" x14ac:dyDescent="0.25">
      <c r="B37" s="9">
        <v>2016</v>
      </c>
      <c r="C37" s="4" t="s">
        <v>38</v>
      </c>
      <c r="D37" s="9">
        <v>10</v>
      </c>
      <c r="E37" s="9" t="s">
        <v>23</v>
      </c>
      <c r="F37" s="9">
        <v>34</v>
      </c>
      <c r="G37" s="5">
        <v>333343</v>
      </c>
    </row>
    <row r="38" spans="2:7" x14ac:dyDescent="0.25">
      <c r="B38" s="10">
        <v>2016</v>
      </c>
      <c r="C38" s="6" t="s">
        <v>39</v>
      </c>
      <c r="D38" s="10">
        <v>11</v>
      </c>
      <c r="E38" s="10" t="s">
        <v>24</v>
      </c>
      <c r="F38" s="10">
        <v>35</v>
      </c>
      <c r="G38" s="7">
        <v>291542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tabSelected="1" workbookViewId="0">
      <selection activeCell="V16" sqref="V16"/>
    </sheetView>
  </sheetViews>
  <sheetFormatPr defaultRowHeight="15" x14ac:dyDescent="0.25"/>
  <cols>
    <col min="13" max="13" width="14.5703125" customWidth="1"/>
    <col min="21" max="21" width="10.28515625" bestFit="1" customWidth="1"/>
    <col min="22" max="22" width="12.28515625" customWidth="1"/>
  </cols>
  <sheetData>
    <row r="2" spans="2:23" ht="15" customHeight="1" x14ac:dyDescent="0.25">
      <c r="H2" s="26" t="s">
        <v>57</v>
      </c>
      <c r="I2" s="26"/>
      <c r="J2" s="26"/>
      <c r="K2" s="26"/>
      <c r="L2" s="26"/>
    </row>
    <row r="3" spans="2:23" ht="30" x14ac:dyDescent="0.25">
      <c r="B3" s="1" t="s">
        <v>27</v>
      </c>
      <c r="C3" s="1" t="s">
        <v>0</v>
      </c>
      <c r="D3" s="1" t="s">
        <v>1</v>
      </c>
      <c r="E3" s="1" t="s">
        <v>26</v>
      </c>
      <c r="F3" s="1" t="s">
        <v>13</v>
      </c>
      <c r="G3" s="27" t="s">
        <v>56</v>
      </c>
      <c r="H3" s="24" t="s">
        <v>14</v>
      </c>
      <c r="I3" s="24" t="s">
        <v>58</v>
      </c>
      <c r="J3" s="24" t="s">
        <v>59</v>
      </c>
      <c r="K3" s="24" t="s">
        <v>60</v>
      </c>
      <c r="L3" s="24" t="s">
        <v>61</v>
      </c>
      <c r="O3" s="34" t="s">
        <v>62</v>
      </c>
      <c r="R3" s="33" t="s">
        <v>63</v>
      </c>
      <c r="S3" s="33"/>
      <c r="T3" s="33"/>
      <c r="U3" s="33"/>
      <c r="V3" s="35" t="s">
        <v>64</v>
      </c>
    </row>
    <row r="4" spans="2:23" x14ac:dyDescent="0.25">
      <c r="B4" s="8">
        <v>2014</v>
      </c>
      <c r="C4" s="2" t="s">
        <v>2</v>
      </c>
      <c r="D4" s="8">
        <v>1</v>
      </c>
      <c r="E4" s="8" t="s">
        <v>14</v>
      </c>
      <c r="F4" s="8">
        <v>1</v>
      </c>
      <c r="H4" s="23">
        <f>SUM(G16,G28)</f>
        <v>586802</v>
      </c>
      <c r="K4" s="29">
        <f>H4/AVERAGE(H5:H14)</f>
        <v>0.82478391311406174</v>
      </c>
      <c r="L4" s="29">
        <f>K4/SUM($K$4:$K$15)*12</f>
        <v>0.85004163741490002</v>
      </c>
      <c r="M4" s="31">
        <v>2014</v>
      </c>
      <c r="N4" t="s">
        <v>14</v>
      </c>
      <c r="Q4" s="31">
        <v>2016</v>
      </c>
      <c r="R4" t="s">
        <v>14</v>
      </c>
      <c r="S4" s="25">
        <v>1</v>
      </c>
      <c r="T4" s="28">
        <v>283864.91835131653</v>
      </c>
      <c r="U4" s="28">
        <f t="array" ref="U4:U27">TREND(T4:T15,$S$4:$S$15,$S$4:$S$27)</f>
        <v>278877.84082550299</v>
      </c>
      <c r="V4" s="28"/>
    </row>
    <row r="5" spans="2:23" x14ac:dyDescent="0.25">
      <c r="B5" s="9">
        <v>2014</v>
      </c>
      <c r="C5" s="4" t="s">
        <v>3</v>
      </c>
      <c r="D5" s="9">
        <v>2</v>
      </c>
      <c r="E5" s="9" t="s">
        <v>15</v>
      </c>
      <c r="F5" s="9">
        <v>2</v>
      </c>
      <c r="G5" s="23">
        <f>AVERAGE(ИСТ_ДАННЫЕ!G4:G5)</f>
        <v>262212.5</v>
      </c>
      <c r="H5" s="23">
        <f>SUM(G17,G29)</f>
        <v>494449</v>
      </c>
      <c r="I5" s="23">
        <f>SUM(G5,G17)</f>
        <v>578658.5</v>
      </c>
      <c r="J5" s="23">
        <f>SUM(G5,G17,G29)</f>
        <v>756661.5</v>
      </c>
      <c r="K5" s="29">
        <f>J5/AVERAGE($J$5:$J$14)</f>
        <v>0.68769113380880997</v>
      </c>
      <c r="L5" s="29">
        <f>K5/SUM($K$4:$K$15)*12</f>
        <v>0.70875060500568798</v>
      </c>
      <c r="M5" s="31"/>
      <c r="N5" t="s">
        <v>15</v>
      </c>
      <c r="O5" s="23">
        <f>$G5/INDEX($L$4:$L$15,MATCH($N5,$E$4:$E$38,0))</f>
        <v>369964.41082106117</v>
      </c>
      <c r="Q5" s="31"/>
      <c r="R5" t="s">
        <v>15</v>
      </c>
      <c r="S5" s="25">
        <v>2</v>
      </c>
      <c r="T5" s="28">
        <v>251150.40289605322</v>
      </c>
      <c r="U5" s="28">
        <v>285786.40850760066</v>
      </c>
      <c r="V5" s="28"/>
    </row>
    <row r="6" spans="2:23" x14ac:dyDescent="0.25">
      <c r="B6" s="9">
        <v>2014</v>
      </c>
      <c r="C6" s="4" t="s">
        <v>4</v>
      </c>
      <c r="D6" s="9">
        <v>3</v>
      </c>
      <c r="E6" s="9" t="s">
        <v>16</v>
      </c>
      <c r="F6" s="9">
        <v>3</v>
      </c>
      <c r="G6" s="23">
        <f>AVERAGE(ИСТ_ДАННЫЕ!G5:G6)</f>
        <v>406716.5</v>
      </c>
      <c r="H6" s="23">
        <f>SUM(G18,G30)</f>
        <v>834162</v>
      </c>
      <c r="I6" s="23">
        <f t="shared" ref="I6:I15" si="0">SUM(G6,G18)</f>
        <v>880621</v>
      </c>
      <c r="J6" s="23">
        <f t="shared" ref="J6:J13" si="1">SUM(G6,G18,G30)</f>
        <v>1240878.5</v>
      </c>
      <c r="K6" s="29">
        <f t="shared" ref="K6:K13" si="2">J6/AVERAGE($J$5:$J$14)</f>
        <v>1.1277713252015271</v>
      </c>
      <c r="L6" s="29">
        <f>K6/SUM($K$4:$K$15)*12</f>
        <v>1.1623075676687005</v>
      </c>
      <c r="M6" s="31"/>
      <c r="N6" t="s">
        <v>16</v>
      </c>
      <c r="O6" s="23">
        <f t="shared" ref="O6:O38" si="3">$G6/INDEX($L$4:$L$15,MATCH($N6,$E$4:$E$38,0))</f>
        <v>349921.57954866631</v>
      </c>
      <c r="Q6" s="31"/>
      <c r="R6" t="s">
        <v>16</v>
      </c>
      <c r="S6" s="25">
        <v>3</v>
      </c>
      <c r="T6" s="28">
        <v>309950.23178123741</v>
      </c>
      <c r="U6" s="28">
        <v>292694.97618969838</v>
      </c>
      <c r="V6" s="28"/>
    </row>
    <row r="7" spans="2:23" x14ac:dyDescent="0.25">
      <c r="B7" s="9">
        <v>2014</v>
      </c>
      <c r="C7" s="4" t="s">
        <v>5</v>
      </c>
      <c r="D7" s="9">
        <v>4</v>
      </c>
      <c r="E7" s="9" t="s">
        <v>17</v>
      </c>
      <c r="F7" s="9">
        <v>4</v>
      </c>
      <c r="G7" s="23">
        <f>AVERAGE(ИСТ_ДАННЫЕ!G6:G7)</f>
        <v>444679</v>
      </c>
      <c r="H7" s="23">
        <f>SUM(G19,G31)</f>
        <v>827494</v>
      </c>
      <c r="I7" s="23">
        <f t="shared" si="0"/>
        <v>875733</v>
      </c>
      <c r="J7" s="23">
        <f t="shared" si="1"/>
        <v>1272173</v>
      </c>
      <c r="K7" s="29">
        <f t="shared" si="2"/>
        <v>1.1562133037969491</v>
      </c>
      <c r="L7" s="29">
        <f>K7/SUM($K$4:$K$15)*12</f>
        <v>1.1916205376141127</v>
      </c>
      <c r="M7" s="31"/>
      <c r="N7" t="s">
        <v>17</v>
      </c>
      <c r="O7" s="23">
        <f t="shared" si="3"/>
        <v>373171.6481576807</v>
      </c>
      <c r="Q7" s="31"/>
      <c r="R7" t="s">
        <v>17</v>
      </c>
      <c r="S7" s="25">
        <v>4</v>
      </c>
      <c r="T7" s="28">
        <v>332689.80139748211</v>
      </c>
      <c r="U7" s="28">
        <v>299603.54387179605</v>
      </c>
      <c r="V7" s="28"/>
    </row>
    <row r="8" spans="2:23" x14ac:dyDescent="0.25">
      <c r="B8" s="9">
        <v>2014</v>
      </c>
      <c r="C8" s="4" t="s">
        <v>6</v>
      </c>
      <c r="D8" s="9">
        <v>5</v>
      </c>
      <c r="E8" s="9" t="s">
        <v>18</v>
      </c>
      <c r="F8" s="9">
        <v>5</v>
      </c>
      <c r="G8" s="23">
        <f>AVERAGE(ИСТ_ДАННЫЕ!G7:G8)</f>
        <v>425126.5</v>
      </c>
      <c r="H8" s="23">
        <f>SUM(G20,G32)</f>
        <v>687140.5</v>
      </c>
      <c r="I8" s="23">
        <f t="shared" si="0"/>
        <v>828532</v>
      </c>
      <c r="J8" s="23">
        <f t="shared" si="1"/>
        <v>1112267</v>
      </c>
      <c r="K8" s="29">
        <f t="shared" si="2"/>
        <v>1.0108828773872116</v>
      </c>
      <c r="L8" s="29">
        <f>K8/SUM($K$4:$K$15)*12</f>
        <v>1.0418395929723681</v>
      </c>
      <c r="M8" s="31"/>
      <c r="N8" t="s">
        <v>18</v>
      </c>
      <c r="O8" s="23">
        <f t="shared" si="3"/>
        <v>408053.69931000052</v>
      </c>
      <c r="Q8" s="31"/>
      <c r="R8" t="s">
        <v>18</v>
      </c>
      <c r="S8" s="25">
        <v>5</v>
      </c>
      <c r="T8" s="28">
        <v>272340.38897533558</v>
      </c>
      <c r="U8" s="28">
        <v>306512.11155389372</v>
      </c>
      <c r="V8" s="28"/>
    </row>
    <row r="9" spans="2:23" x14ac:dyDescent="0.25">
      <c r="B9" s="9">
        <v>2014</v>
      </c>
      <c r="C9" s="4" t="s">
        <v>7</v>
      </c>
      <c r="D9" s="9">
        <v>6</v>
      </c>
      <c r="E9" s="9" t="s">
        <v>19</v>
      </c>
      <c r="F9" s="9">
        <v>6</v>
      </c>
      <c r="G9" s="23">
        <f>AVERAGE(ИСТ_ДАННЫЕ!G8:G9)</f>
        <v>423636</v>
      </c>
      <c r="H9" s="23">
        <f>SUM(G21,G33)</f>
        <v>718968</v>
      </c>
      <c r="I9" s="23">
        <f t="shared" si="0"/>
        <v>789682</v>
      </c>
      <c r="J9" s="23">
        <f t="shared" si="1"/>
        <v>1142604</v>
      </c>
      <c r="K9" s="29">
        <f t="shared" si="2"/>
        <v>1.0384546329560596</v>
      </c>
      <c r="L9" s="29">
        <f>K9/SUM($K$4:$K$15)*12</f>
        <v>1.0702556906647411</v>
      </c>
      <c r="M9" s="31"/>
      <c r="N9" t="s">
        <v>19</v>
      </c>
      <c r="O9" s="23">
        <f t="shared" si="3"/>
        <v>395826.90724762937</v>
      </c>
      <c r="Q9" s="31"/>
      <c r="R9" t="s">
        <v>19</v>
      </c>
      <c r="S9" s="25">
        <v>6</v>
      </c>
      <c r="T9" s="28">
        <v>329754.84557414352</v>
      </c>
      <c r="U9" s="28">
        <v>313420.67923599138</v>
      </c>
      <c r="V9" s="28"/>
    </row>
    <row r="10" spans="2:23" x14ac:dyDescent="0.25">
      <c r="B10" s="9">
        <v>2014</v>
      </c>
      <c r="C10" s="4" t="s">
        <v>8</v>
      </c>
      <c r="D10" s="9">
        <v>7</v>
      </c>
      <c r="E10" s="9" t="s">
        <v>20</v>
      </c>
      <c r="F10" s="9">
        <v>7</v>
      </c>
      <c r="G10" s="23">
        <f>AVERAGE(ИСТ_ДАННЫЕ!G9:G10)</f>
        <v>387438.5</v>
      </c>
      <c r="H10" s="23">
        <f>SUM(G22,G34)</f>
        <v>721920</v>
      </c>
      <c r="I10" s="23">
        <f t="shared" si="0"/>
        <v>769978.5</v>
      </c>
      <c r="J10" s="23">
        <f t="shared" si="1"/>
        <v>1109358.5</v>
      </c>
      <c r="K10" s="29">
        <f t="shared" si="2"/>
        <v>1.0082394897393889</v>
      </c>
      <c r="L10" s="29">
        <f>K10/SUM($K$4:$K$15)*12</f>
        <v>1.0391152556898988</v>
      </c>
      <c r="M10" s="31"/>
      <c r="N10" t="s">
        <v>20</v>
      </c>
      <c r="O10" s="23">
        <f t="shared" si="3"/>
        <v>372854.2121564449</v>
      </c>
      <c r="Q10" s="31"/>
      <c r="R10" t="s">
        <v>20</v>
      </c>
      <c r="S10" s="25">
        <v>7</v>
      </c>
      <c r="T10" s="28">
        <v>326604.77087758254</v>
      </c>
      <c r="U10" s="28">
        <v>320329.24691808911</v>
      </c>
      <c r="V10" s="28"/>
    </row>
    <row r="11" spans="2:23" x14ac:dyDescent="0.25">
      <c r="B11" s="9">
        <v>2014</v>
      </c>
      <c r="C11" s="4" t="s">
        <v>9</v>
      </c>
      <c r="D11" s="9">
        <v>8</v>
      </c>
      <c r="E11" s="9" t="s">
        <v>21</v>
      </c>
      <c r="F11" s="9">
        <v>8</v>
      </c>
      <c r="G11" s="23">
        <f>AVERAGE(ИСТ_ДАННЫЕ!G10:G11)</f>
        <v>405166.5</v>
      </c>
      <c r="H11" s="23">
        <f>SUM(G23,G35)</f>
        <v>717797.5</v>
      </c>
      <c r="I11" s="23">
        <f t="shared" si="0"/>
        <v>809406</v>
      </c>
      <c r="J11" s="23">
        <f t="shared" si="1"/>
        <v>1122964</v>
      </c>
      <c r="K11" s="29">
        <f t="shared" si="2"/>
        <v>1.0206048363587634</v>
      </c>
      <c r="L11" s="29">
        <f>K11/SUM($K$4:$K$15)*12</f>
        <v>1.0518592718138922</v>
      </c>
      <c r="M11" s="31"/>
      <c r="N11" t="s">
        <v>21</v>
      </c>
      <c r="O11" s="23">
        <f t="shared" si="3"/>
        <v>385190.78631241748</v>
      </c>
      <c r="Q11" s="31"/>
      <c r="R11" t="s">
        <v>21</v>
      </c>
      <c r="S11" s="25">
        <v>8</v>
      </c>
      <c r="T11" s="28">
        <v>298098.81264751405</v>
      </c>
      <c r="U11" s="28">
        <v>327237.81460018677</v>
      </c>
      <c r="V11" s="28"/>
    </row>
    <row r="12" spans="2:23" x14ac:dyDescent="0.25">
      <c r="B12" s="9">
        <v>2014</v>
      </c>
      <c r="C12" s="4" t="s">
        <v>10</v>
      </c>
      <c r="D12" s="9">
        <v>9</v>
      </c>
      <c r="E12" s="9" t="s">
        <v>22</v>
      </c>
      <c r="F12" s="9">
        <v>9</v>
      </c>
      <c r="G12" s="23">
        <f>AVERAGE(ИСТ_ДАННЫЕ!G11:G12)</f>
        <v>397353</v>
      </c>
      <c r="H12" s="23">
        <f>SUM(G24,G36)</f>
        <v>625494.5</v>
      </c>
      <c r="I12" s="23">
        <f t="shared" si="0"/>
        <v>648148.5</v>
      </c>
      <c r="J12" s="23">
        <f t="shared" si="1"/>
        <v>1022847.5</v>
      </c>
      <c r="K12" s="29">
        <f t="shared" si="2"/>
        <v>0.92961404404546377</v>
      </c>
      <c r="L12" s="29">
        <f>K12/SUM($K$4:$K$15)*12</f>
        <v>0.95808202803176234</v>
      </c>
      <c r="M12" s="31"/>
      <c r="N12" t="s">
        <v>22</v>
      </c>
      <c r="O12" s="23">
        <f t="shared" si="3"/>
        <v>414737.97480191011</v>
      </c>
      <c r="Q12" s="31"/>
      <c r="R12" t="s">
        <v>22</v>
      </c>
      <c r="S12" s="25">
        <v>9</v>
      </c>
      <c r="T12" s="28">
        <v>391092.81777236093</v>
      </c>
      <c r="U12" s="28">
        <v>334146.38228228444</v>
      </c>
      <c r="V12" s="28"/>
    </row>
    <row r="13" spans="2:23" x14ac:dyDescent="0.25">
      <c r="B13" s="9">
        <v>2014</v>
      </c>
      <c r="C13" s="4" t="s">
        <v>11</v>
      </c>
      <c r="D13" s="9">
        <v>10</v>
      </c>
      <c r="E13" s="9" t="s">
        <v>23</v>
      </c>
      <c r="F13" s="9">
        <v>10</v>
      </c>
      <c r="G13" s="23">
        <f>AVERAGE(ИСТ_ДАННЫЕ!G12:G13)</f>
        <v>387648.5</v>
      </c>
      <c r="H13" s="23">
        <f>SUM(G25,G37)</f>
        <v>780456</v>
      </c>
      <c r="I13" s="23">
        <f t="shared" si="0"/>
        <v>817448</v>
      </c>
      <c r="J13" s="23">
        <f t="shared" si="1"/>
        <v>1168104.5</v>
      </c>
      <c r="K13" s="29">
        <f t="shared" si="2"/>
        <v>1.0616307397854563</v>
      </c>
      <c r="L13" s="29">
        <f>K13/SUM($K$4:$K$15)*12</f>
        <v>1.094141529712912</v>
      </c>
      <c r="M13" s="31"/>
      <c r="N13" t="s">
        <v>23</v>
      </c>
      <c r="O13" s="23">
        <f t="shared" si="3"/>
        <v>354294.65884702664</v>
      </c>
      <c r="Q13" s="31"/>
      <c r="R13" t="s">
        <v>23</v>
      </c>
      <c r="S13" s="25">
        <v>10</v>
      </c>
      <c r="T13" s="28">
        <v>320485.50436798384</v>
      </c>
      <c r="U13" s="28">
        <v>341054.9499643821</v>
      </c>
      <c r="V13" s="28"/>
    </row>
    <row r="14" spans="2:23" x14ac:dyDescent="0.25">
      <c r="B14" s="9">
        <v>2014</v>
      </c>
      <c r="C14" s="4" t="s">
        <v>12</v>
      </c>
      <c r="D14" s="9">
        <v>11</v>
      </c>
      <c r="E14" s="9" t="s">
        <v>24</v>
      </c>
      <c r="F14" s="9">
        <v>11</v>
      </c>
      <c r="G14" s="23">
        <f>AVERAGE(ИСТ_ДАННЫЕ!G13:G14)</f>
        <v>348334.5</v>
      </c>
      <c r="H14" s="23">
        <f>SUM(G26,G38)</f>
        <v>706733.5</v>
      </c>
      <c r="I14" s="23">
        <f t="shared" si="0"/>
        <v>742625.5</v>
      </c>
      <c r="J14" s="23">
        <f>SUM(G14,G26,G38)</f>
        <v>1055068</v>
      </c>
      <c r="K14" s="29">
        <f>J14/AVERAGE($J$5:$J$14)</f>
        <v>0.95889761692037123</v>
      </c>
      <c r="L14" s="29">
        <f>K14/SUM($K$4:$K$15)*12</f>
        <v>0.98826236477228058</v>
      </c>
      <c r="M14" s="31"/>
      <c r="N14" t="s">
        <v>24</v>
      </c>
      <c r="O14" s="23">
        <f t="shared" si="3"/>
        <v>352471.68405554397</v>
      </c>
      <c r="Q14" s="31"/>
      <c r="R14" t="s">
        <v>24</v>
      </c>
      <c r="S14" s="25">
        <v>11</v>
      </c>
      <c r="T14" s="28">
        <v>316153.39320545131</v>
      </c>
      <c r="U14" s="28">
        <v>347963.51764647977</v>
      </c>
      <c r="V14" s="28"/>
    </row>
    <row r="15" spans="2:23" x14ac:dyDescent="0.25">
      <c r="B15" s="9">
        <v>2014</v>
      </c>
      <c r="C15" s="4" t="s">
        <v>28</v>
      </c>
      <c r="D15" s="9">
        <v>12</v>
      </c>
      <c r="E15" s="9" t="s">
        <v>25</v>
      </c>
      <c r="F15" s="9">
        <v>12</v>
      </c>
      <c r="G15" s="23">
        <f>AVERAGE(ИСТ_ДАННЫЕ!G14:G15)</f>
        <v>354826.5</v>
      </c>
      <c r="H15" s="23"/>
      <c r="I15" s="23">
        <f t="shared" si="0"/>
        <v>622419</v>
      </c>
      <c r="J15" s="23">
        <f>SUM(G15,G27,G39)</f>
        <v>934861.5</v>
      </c>
      <c r="K15" s="29">
        <f>I15/AVERAGE(I5:I15)</f>
        <v>0.81865391596474679</v>
      </c>
      <c r="L15" s="29">
        <f>K15/SUM($K$4:$K$15)*12</f>
        <v>0.84372391863874374</v>
      </c>
      <c r="M15" s="31"/>
      <c r="N15" t="s">
        <v>25</v>
      </c>
      <c r="O15" s="23">
        <f t="shared" si="3"/>
        <v>420548.11077594402</v>
      </c>
      <c r="Q15" s="31"/>
      <c r="R15" t="s">
        <v>25</v>
      </c>
      <c r="S15" s="25">
        <v>12</v>
      </c>
      <c r="T15" s="28">
        <v>370313.66907802201</v>
      </c>
      <c r="U15" s="28">
        <v>354872.08532857749</v>
      </c>
      <c r="V15" s="28"/>
    </row>
    <row r="16" spans="2:23" x14ac:dyDescent="0.25">
      <c r="B16" s="9">
        <v>2015</v>
      </c>
      <c r="C16" s="4" t="s">
        <v>40</v>
      </c>
      <c r="D16" s="9">
        <v>1</v>
      </c>
      <c r="E16" s="9" t="s">
        <v>14</v>
      </c>
      <c r="F16" s="9">
        <v>13</v>
      </c>
      <c r="G16" s="23">
        <f>AVERAGE(ИСТ_ДАННЫЕ!G15:G16)</f>
        <v>345505</v>
      </c>
      <c r="H16" s="23"/>
      <c r="I16" s="23"/>
      <c r="J16" s="23"/>
      <c r="M16" s="31">
        <v>2015</v>
      </c>
      <c r="N16" t="s">
        <v>14</v>
      </c>
      <c r="O16" s="23">
        <f t="shared" si="3"/>
        <v>406456.56023477961</v>
      </c>
      <c r="Q16" s="31">
        <v>2017</v>
      </c>
      <c r="R16" t="s">
        <v>14</v>
      </c>
      <c r="S16" s="25">
        <v>13</v>
      </c>
      <c r="T16" s="28"/>
      <c r="U16" s="28">
        <v>361780.65301067516</v>
      </c>
      <c r="V16" s="28">
        <f>U16*$L4*ФАКТОРЫ_ВЛИЯНИЯ_2017!C$5</f>
        <v>297995.23149144906</v>
      </c>
      <c r="W16" s="30"/>
    </row>
    <row r="17" spans="2:23" x14ac:dyDescent="0.25">
      <c r="B17" s="9">
        <v>2015</v>
      </c>
      <c r="C17" s="4" t="s">
        <v>41</v>
      </c>
      <c r="D17" s="9">
        <v>2</v>
      </c>
      <c r="E17" s="9" t="s">
        <v>15</v>
      </c>
      <c r="F17" s="9">
        <v>14</v>
      </c>
      <c r="G17" s="23">
        <f>AVERAGE(ИСТ_ДАННЫЕ!G16:G17)</f>
        <v>316446</v>
      </c>
      <c r="H17" s="23"/>
      <c r="I17" s="23"/>
      <c r="J17" s="23"/>
      <c r="M17" s="31"/>
      <c r="N17" t="s">
        <v>15</v>
      </c>
      <c r="O17" s="23">
        <f t="shared" si="3"/>
        <v>446484.27495516621</v>
      </c>
      <c r="Q17" s="31"/>
      <c r="R17" t="s">
        <v>15</v>
      </c>
      <c r="S17" s="25">
        <v>14</v>
      </c>
      <c r="T17" s="28"/>
      <c r="U17" s="28">
        <v>368689.22069277283</v>
      </c>
      <c r="V17" s="28">
        <f>U17*$L5*ФАКТОРЫ_ВЛИЯНИЯ_2017!C$5</f>
        <v>253208.13827010093</v>
      </c>
      <c r="W17" s="30"/>
    </row>
    <row r="18" spans="2:23" x14ac:dyDescent="0.25">
      <c r="B18" s="9">
        <v>2015</v>
      </c>
      <c r="C18" s="4" t="s">
        <v>42</v>
      </c>
      <c r="D18" s="9">
        <v>3</v>
      </c>
      <c r="E18" s="9" t="s">
        <v>16</v>
      </c>
      <c r="F18" s="9">
        <v>15</v>
      </c>
      <c r="G18" s="23">
        <f>AVERAGE(ИСТ_ДАННЫЕ!G17:G18)</f>
        <v>473904.5</v>
      </c>
      <c r="H18" s="23"/>
      <c r="I18" s="23"/>
      <c r="J18" s="23"/>
      <c r="M18" s="31"/>
      <c r="N18" t="s">
        <v>16</v>
      </c>
      <c r="O18" s="23">
        <f t="shared" si="3"/>
        <v>407727.27734237711</v>
      </c>
      <c r="Q18" s="31"/>
      <c r="R18" t="s">
        <v>16</v>
      </c>
      <c r="S18" s="25">
        <v>15</v>
      </c>
      <c r="T18" s="28"/>
      <c r="U18" s="28">
        <v>375597.78837487055</v>
      </c>
      <c r="V18" s="28">
        <f>U18*$L6*ФАКТОРЫ_ВЛИЯНИЯ_2017!C$5</f>
        <v>423026.78712107916</v>
      </c>
      <c r="W18" s="30"/>
    </row>
    <row r="19" spans="2:23" x14ac:dyDescent="0.25">
      <c r="B19" s="9">
        <v>2015</v>
      </c>
      <c r="C19" s="4" t="s">
        <v>43</v>
      </c>
      <c r="D19" s="9">
        <v>4</v>
      </c>
      <c r="E19" s="9" t="s">
        <v>17</v>
      </c>
      <c r="F19" s="9">
        <v>16</v>
      </c>
      <c r="G19" s="23">
        <f>AVERAGE(ИСТ_ДАННЫЕ!G18:G19)</f>
        <v>431054</v>
      </c>
      <c r="H19" s="23"/>
      <c r="I19" s="23"/>
      <c r="J19" s="23"/>
      <c r="M19" s="31"/>
      <c r="N19" t="s">
        <v>17</v>
      </c>
      <c r="O19" s="23">
        <f t="shared" si="3"/>
        <v>361737.63911711797</v>
      </c>
      <c r="Q19" s="31"/>
      <c r="R19" t="s">
        <v>17</v>
      </c>
      <c r="S19" s="25">
        <v>16</v>
      </c>
      <c r="T19" s="28"/>
      <c r="U19" s="28">
        <v>382506.35605696822</v>
      </c>
      <c r="V19" s="28">
        <f>U19*$L7*ФАКТОРЫ_ВЛИЯНИЯ_2017!C$5</f>
        <v>441672.55432641163</v>
      </c>
      <c r="W19" s="30"/>
    </row>
    <row r="20" spans="2:23" x14ac:dyDescent="0.25">
      <c r="B20" s="9">
        <v>2015</v>
      </c>
      <c r="C20" s="4" t="s">
        <v>44</v>
      </c>
      <c r="D20" s="9">
        <v>5</v>
      </c>
      <c r="E20" s="9" t="s">
        <v>18</v>
      </c>
      <c r="F20" s="9">
        <v>17</v>
      </c>
      <c r="G20" s="23">
        <f>AVERAGE(ИСТ_ДАННЫЕ!G19:G20)</f>
        <v>403405.5</v>
      </c>
      <c r="H20" s="23"/>
      <c r="I20" s="23"/>
      <c r="J20" s="23"/>
      <c r="M20" s="31"/>
      <c r="N20" t="s">
        <v>18</v>
      </c>
      <c r="O20" s="23">
        <f t="shared" si="3"/>
        <v>387205.00038694462</v>
      </c>
      <c r="Q20" s="31"/>
      <c r="R20" t="s">
        <v>18</v>
      </c>
      <c r="S20" s="25">
        <v>17</v>
      </c>
      <c r="T20" s="28"/>
      <c r="U20" s="28">
        <v>389414.92373906588</v>
      </c>
      <c r="V20" s="28">
        <f>U20*$L8*ФАКТОРЫ_ВЛИЯНИЯ_2017!C$5</f>
        <v>393130.94119065825</v>
      </c>
      <c r="W20" s="30"/>
    </row>
    <row r="21" spans="2:23" x14ac:dyDescent="0.25">
      <c r="B21" s="9">
        <v>2015</v>
      </c>
      <c r="C21" s="4" t="s">
        <v>45</v>
      </c>
      <c r="D21" s="9">
        <v>6</v>
      </c>
      <c r="E21" s="9" t="s">
        <v>19</v>
      </c>
      <c r="F21" s="9">
        <v>18</v>
      </c>
      <c r="G21" s="23">
        <f>AVERAGE(ИСТ_ДАННЫЕ!G20:G21)</f>
        <v>366046</v>
      </c>
      <c r="H21" s="23"/>
      <c r="I21" s="23"/>
      <c r="J21" s="23"/>
      <c r="M21" s="31"/>
      <c r="N21" t="s">
        <v>19</v>
      </c>
      <c r="O21" s="23">
        <f t="shared" si="3"/>
        <v>342017.33585050784</v>
      </c>
      <c r="Q21" s="31"/>
      <c r="R21" t="s">
        <v>19</v>
      </c>
      <c r="S21" s="25">
        <v>18</v>
      </c>
      <c r="T21" s="28"/>
      <c r="U21" s="28">
        <v>396323.49142116355</v>
      </c>
      <c r="V21" s="28">
        <f>U21*$L9*ФАКТОРЫ_ВЛИЯНИЯ_2017!C$5</f>
        <v>411018.28040445276</v>
      </c>
      <c r="W21" s="30"/>
    </row>
    <row r="22" spans="2:23" x14ac:dyDescent="0.25">
      <c r="B22" s="9">
        <v>2015</v>
      </c>
      <c r="C22" s="4" t="s">
        <v>46</v>
      </c>
      <c r="D22" s="9">
        <v>7</v>
      </c>
      <c r="E22" s="9" t="s">
        <v>20</v>
      </c>
      <c r="F22" s="9">
        <v>19</v>
      </c>
      <c r="G22" s="23">
        <f>AVERAGE(ИСТ_ДАННЫЕ!G21:G22)</f>
        <v>382540</v>
      </c>
      <c r="H22" s="23"/>
      <c r="I22" s="23"/>
      <c r="J22" s="23"/>
      <c r="M22" s="31"/>
      <c r="N22" t="s">
        <v>20</v>
      </c>
      <c r="O22" s="23">
        <f t="shared" si="3"/>
        <v>368140.10563825339</v>
      </c>
      <c r="Q22" s="31"/>
      <c r="R22" t="s">
        <v>20</v>
      </c>
      <c r="S22" s="25">
        <v>19</v>
      </c>
      <c r="T22" s="28"/>
      <c r="U22" s="28">
        <v>403232.05910326121</v>
      </c>
      <c r="V22" s="28">
        <f>U22*$L10*ФАКТОРЫ_ВЛИЯНИЯ_2017!C$5</f>
        <v>406015.4420873287</v>
      </c>
      <c r="W22" s="30"/>
    </row>
    <row r="23" spans="2:23" x14ac:dyDescent="0.25">
      <c r="B23" s="9">
        <v>2015</v>
      </c>
      <c r="C23" s="4" t="s">
        <v>47</v>
      </c>
      <c r="D23" s="9">
        <v>8</v>
      </c>
      <c r="E23" s="9" t="s">
        <v>21</v>
      </c>
      <c r="F23" s="9">
        <v>20</v>
      </c>
      <c r="G23" s="23">
        <f>AVERAGE(ИСТ_ДАННЫЕ!G22:G23)</f>
        <v>404239.5</v>
      </c>
      <c r="H23" s="23"/>
      <c r="I23" s="23"/>
      <c r="J23" s="23"/>
      <c r="M23" s="31"/>
      <c r="N23" t="s">
        <v>21</v>
      </c>
      <c r="O23" s="23">
        <f t="shared" si="3"/>
        <v>384309.48971234908</v>
      </c>
      <c r="Q23" s="31"/>
      <c r="R23" t="s">
        <v>21</v>
      </c>
      <c r="S23" s="25">
        <v>20</v>
      </c>
      <c r="T23" s="28"/>
      <c r="U23" s="28">
        <v>410140.62678535888</v>
      </c>
      <c r="V23" s="28">
        <f>U23*$L11*ФАКТОРЫ_ВЛИЯНИЯ_2017!C$5</f>
        <v>418036.50417975691</v>
      </c>
      <c r="W23" s="30"/>
    </row>
    <row r="24" spans="2:23" x14ac:dyDescent="0.25">
      <c r="B24" s="9">
        <v>2015</v>
      </c>
      <c r="C24" s="4" t="s">
        <v>48</v>
      </c>
      <c r="D24" s="9">
        <v>9</v>
      </c>
      <c r="E24" s="9" t="s">
        <v>22</v>
      </c>
      <c r="F24" s="9">
        <v>21</v>
      </c>
      <c r="G24" s="23">
        <f>AVERAGE(ИСТ_ДАННЫЕ!G23:G24)</f>
        <v>250795.5</v>
      </c>
      <c r="H24" s="23"/>
      <c r="I24" s="23"/>
      <c r="J24" s="23"/>
      <c r="M24" s="31"/>
      <c r="N24" t="s">
        <v>22</v>
      </c>
      <c r="O24" s="23">
        <f t="shared" si="3"/>
        <v>261768.29609800971</v>
      </c>
      <c r="Q24" s="31"/>
      <c r="R24" t="s">
        <v>22</v>
      </c>
      <c r="S24" s="25">
        <v>21</v>
      </c>
      <c r="T24" s="28"/>
      <c r="U24" s="28">
        <v>417049.1944674566</v>
      </c>
      <c r="V24" s="28">
        <f>U24*$L12*ФАКТОРЫ_ВЛИЯНИЯ_2017!C$5</f>
        <v>387180.75054563745</v>
      </c>
      <c r="W24" s="30"/>
    </row>
    <row r="25" spans="2:23" x14ac:dyDescent="0.25">
      <c r="B25" s="9">
        <v>2015</v>
      </c>
      <c r="C25" s="4" t="s">
        <v>49</v>
      </c>
      <c r="D25" s="9">
        <v>10</v>
      </c>
      <c r="E25" s="9" t="s">
        <v>23</v>
      </c>
      <c r="F25" s="9">
        <v>22</v>
      </c>
      <c r="G25" s="23">
        <f>AVERAGE(ИСТ_ДАННЫЕ!G24:G25)</f>
        <v>429799.5</v>
      </c>
      <c r="H25" s="23"/>
      <c r="I25" s="23"/>
      <c r="J25" s="23"/>
      <c r="M25" s="31"/>
      <c r="N25" t="s">
        <v>23</v>
      </c>
      <c r="O25" s="23">
        <f t="shared" si="3"/>
        <v>392818.92545727023</v>
      </c>
      <c r="Q25" s="31"/>
      <c r="R25" t="s">
        <v>23</v>
      </c>
      <c r="S25" s="25">
        <v>22</v>
      </c>
      <c r="T25" s="28"/>
      <c r="U25" s="28">
        <v>423957.76214955427</v>
      </c>
      <c r="V25" s="28">
        <f>U25*$L13*ФАКТОРЫ_ВЛИЯНИЯ_2017!C$5</f>
        <v>449489.83078520495</v>
      </c>
      <c r="W25" s="30"/>
    </row>
    <row r="26" spans="2:23" x14ac:dyDescent="0.25">
      <c r="B26" s="9">
        <v>2015</v>
      </c>
      <c r="C26" s="4" t="s">
        <v>50</v>
      </c>
      <c r="D26" s="9">
        <v>11</v>
      </c>
      <c r="E26" s="9" t="s">
        <v>24</v>
      </c>
      <c r="F26" s="9">
        <v>23</v>
      </c>
      <c r="G26" s="23">
        <f>AVERAGE(ИСТ_ДАННЫЕ!G25:G26)</f>
        <v>394291</v>
      </c>
      <c r="H26" s="23"/>
      <c r="I26" s="23"/>
      <c r="J26" s="23"/>
      <c r="M26" s="31"/>
      <c r="N26" t="s">
        <v>24</v>
      </c>
      <c r="O26" s="23">
        <f t="shared" si="3"/>
        <v>398974.01141128561</v>
      </c>
      <c r="Q26" s="31"/>
      <c r="R26" t="s">
        <v>24</v>
      </c>
      <c r="S26" s="25">
        <v>23</v>
      </c>
      <c r="T26" s="28"/>
      <c r="U26" s="28">
        <v>430866.32983165199</v>
      </c>
      <c r="V26" s="28">
        <f>U26*$L14*ФАКТОРЫ_ВЛИЯНИЯ_2017!C$5</f>
        <v>412608.89970155619</v>
      </c>
      <c r="W26" s="30"/>
    </row>
    <row r="27" spans="2:23" x14ac:dyDescent="0.25">
      <c r="B27" s="9">
        <v>2015</v>
      </c>
      <c r="C27" s="4" t="s">
        <v>51</v>
      </c>
      <c r="D27" s="9">
        <v>12</v>
      </c>
      <c r="E27" s="9" t="s">
        <v>25</v>
      </c>
      <c r="F27" s="9">
        <v>24</v>
      </c>
      <c r="G27" s="23">
        <f>AVERAGE(ИСТ_ДАННЫЕ!G26:G27)</f>
        <v>267592.5</v>
      </c>
      <c r="I27" s="23"/>
      <c r="J27" s="23"/>
      <c r="M27" s="31"/>
      <c r="N27" t="s">
        <v>25</v>
      </c>
      <c r="O27" s="23">
        <f>$G27/INDEX($L$4:$L$15,MATCH($N27,$E$4:$E$38,0))</f>
        <v>317156.47036738181</v>
      </c>
      <c r="Q27" s="31"/>
      <c r="R27" t="s">
        <v>25</v>
      </c>
      <c r="S27" s="25">
        <v>24</v>
      </c>
      <c r="T27" s="28"/>
      <c r="U27" s="28">
        <v>437774.89751374966</v>
      </c>
      <c r="V27" s="28">
        <f>U27*$L15*ФАКТОРЫ_ВЛИЯНИЯ_2017!C$5</f>
        <v>357910.95629960403</v>
      </c>
      <c r="W27" s="30"/>
    </row>
    <row r="28" spans="2:23" x14ac:dyDescent="0.25">
      <c r="B28" s="9">
        <v>2016</v>
      </c>
      <c r="C28" s="4" t="s">
        <v>29</v>
      </c>
      <c r="D28" s="9">
        <v>1</v>
      </c>
      <c r="E28" s="9" t="s">
        <v>14</v>
      </c>
      <c r="F28" s="9">
        <v>25</v>
      </c>
      <c r="G28" s="23">
        <f>AVERAGE(ИСТ_ДАННЫЕ!G27:G28)</f>
        <v>241297</v>
      </c>
      <c r="H28" s="23"/>
      <c r="I28" s="23"/>
      <c r="J28" s="23"/>
      <c r="M28" s="32">
        <v>2016</v>
      </c>
      <c r="N28" t="s">
        <v>14</v>
      </c>
      <c r="O28" s="23">
        <f>$G28/INDEX($L$4:$L$15,MATCH($N28,$E$4:$E$38,0))</f>
        <v>283864.91835131653</v>
      </c>
    </row>
    <row r="29" spans="2:23" x14ac:dyDescent="0.25">
      <c r="B29" s="9">
        <v>2016</v>
      </c>
      <c r="C29" s="4" t="s">
        <v>30</v>
      </c>
      <c r="D29" s="9">
        <v>2</v>
      </c>
      <c r="E29" s="9" t="s">
        <v>15</v>
      </c>
      <c r="F29" s="9">
        <v>26</v>
      </c>
      <c r="G29" s="23">
        <f>AVERAGE(ИСТ_ДАННЫЕ!G28:G29)</f>
        <v>178003</v>
      </c>
      <c r="H29" s="23"/>
      <c r="I29" s="23"/>
      <c r="J29" s="23"/>
      <c r="M29" s="32"/>
      <c r="N29" t="s">
        <v>15</v>
      </c>
      <c r="O29" s="23">
        <f>$G29/INDEX($L$4:$L$15,MATCH($N29,$E$4:$E$38,0))</f>
        <v>251150.40289605322</v>
      </c>
    </row>
    <row r="30" spans="2:23" x14ac:dyDescent="0.25">
      <c r="B30" s="9">
        <v>2016</v>
      </c>
      <c r="C30" s="4" t="s">
        <v>31</v>
      </c>
      <c r="D30" s="9">
        <v>3</v>
      </c>
      <c r="E30" s="9" t="s">
        <v>16</v>
      </c>
      <c r="F30" s="9">
        <v>27</v>
      </c>
      <c r="G30" s="23">
        <f>AVERAGE(ИСТ_ДАННЫЕ!G29:G30)</f>
        <v>360257.5</v>
      </c>
      <c r="H30" s="23"/>
      <c r="I30" s="23"/>
      <c r="J30" s="23"/>
      <c r="M30" s="32"/>
      <c r="N30" t="s">
        <v>16</v>
      </c>
      <c r="O30" s="23">
        <f>$G30/INDEX($L$4:$L$15,MATCH($N30,$E$4:$E$38,0))</f>
        <v>309950.23178123741</v>
      </c>
    </row>
    <row r="31" spans="2:23" x14ac:dyDescent="0.25">
      <c r="B31" s="9">
        <v>2016</v>
      </c>
      <c r="C31" s="4" t="s">
        <v>32</v>
      </c>
      <c r="D31" s="9">
        <v>4</v>
      </c>
      <c r="E31" s="9" t="s">
        <v>17</v>
      </c>
      <c r="F31" s="9">
        <v>28</v>
      </c>
      <c r="G31" s="23">
        <f>AVERAGE(ИСТ_ДАННЫЕ!G30:G31)</f>
        <v>396440</v>
      </c>
      <c r="H31" s="23"/>
      <c r="I31" s="23"/>
      <c r="J31" s="23"/>
      <c r="M31" s="32"/>
      <c r="N31" t="s">
        <v>17</v>
      </c>
      <c r="O31" s="23">
        <f>$G31/INDEX($L$4:$L$15,MATCH($N31,$E$4:$E$38,0))</f>
        <v>332689.80139748211</v>
      </c>
    </row>
    <row r="32" spans="2:23" x14ac:dyDescent="0.25">
      <c r="B32" s="9">
        <v>2016</v>
      </c>
      <c r="C32" s="4" t="s">
        <v>33</v>
      </c>
      <c r="D32" s="9">
        <v>5</v>
      </c>
      <c r="E32" s="9" t="s">
        <v>18</v>
      </c>
      <c r="F32" s="9">
        <v>29</v>
      </c>
      <c r="G32" s="23">
        <f>AVERAGE(ИСТ_ДАННЫЕ!G31:G32)</f>
        <v>283735</v>
      </c>
      <c r="H32" s="23"/>
      <c r="I32" s="23"/>
      <c r="J32" s="23"/>
      <c r="M32" s="32"/>
      <c r="N32" t="s">
        <v>18</v>
      </c>
      <c r="O32" s="23">
        <f>$G32/INDEX($L$4:$L$15,MATCH($N32,$E$4:$E$38,0))</f>
        <v>272340.38897533558</v>
      </c>
    </row>
    <row r="33" spans="2:15" x14ac:dyDescent="0.25">
      <c r="B33" s="9">
        <v>2016</v>
      </c>
      <c r="C33" s="4" t="s">
        <v>34</v>
      </c>
      <c r="D33" s="9">
        <v>6</v>
      </c>
      <c r="E33" s="9" t="s">
        <v>19</v>
      </c>
      <c r="F33" s="9">
        <v>30</v>
      </c>
      <c r="G33" s="23">
        <f>AVERAGE(ИСТ_ДАННЫЕ!G32:G33)</f>
        <v>352922</v>
      </c>
      <c r="H33" s="23"/>
      <c r="I33" s="23"/>
      <c r="J33" s="23"/>
      <c r="M33" s="32"/>
      <c r="N33" t="s">
        <v>19</v>
      </c>
      <c r="O33" s="23">
        <f t="shared" si="3"/>
        <v>329754.84557414352</v>
      </c>
    </row>
    <row r="34" spans="2:15" x14ac:dyDescent="0.25">
      <c r="B34" s="9">
        <v>2016</v>
      </c>
      <c r="C34" s="4" t="s">
        <v>35</v>
      </c>
      <c r="D34" s="9">
        <v>7</v>
      </c>
      <c r="E34" s="9" t="s">
        <v>20</v>
      </c>
      <c r="F34" s="9">
        <v>31</v>
      </c>
      <c r="G34" s="23">
        <f>AVERAGE(ИСТ_ДАННЫЕ!G33:G34)</f>
        <v>339380</v>
      </c>
      <c r="H34" s="23"/>
      <c r="I34" s="23"/>
      <c r="J34" s="23"/>
      <c r="M34" s="32"/>
      <c r="N34" t="s">
        <v>20</v>
      </c>
      <c r="O34" s="23">
        <f t="shared" si="3"/>
        <v>326604.77087758254</v>
      </c>
    </row>
    <row r="35" spans="2:15" x14ac:dyDescent="0.25">
      <c r="B35" s="9">
        <v>2016</v>
      </c>
      <c r="C35" s="4" t="s">
        <v>36</v>
      </c>
      <c r="D35" s="9">
        <v>8</v>
      </c>
      <c r="E35" s="9" t="s">
        <v>21</v>
      </c>
      <c r="F35" s="9">
        <v>32</v>
      </c>
      <c r="G35" s="23">
        <f>AVERAGE(ИСТ_ДАННЫЕ!G34:G35)</f>
        <v>313558</v>
      </c>
      <c r="H35" s="23"/>
      <c r="I35" s="23"/>
      <c r="J35" s="23"/>
      <c r="M35" s="32"/>
      <c r="N35" t="s">
        <v>21</v>
      </c>
      <c r="O35" s="23">
        <f t="shared" si="3"/>
        <v>298098.81264751405</v>
      </c>
    </row>
    <row r="36" spans="2:15" x14ac:dyDescent="0.25">
      <c r="B36" s="9">
        <v>2016</v>
      </c>
      <c r="C36" s="4" t="s">
        <v>37</v>
      </c>
      <c r="D36" s="9">
        <v>9</v>
      </c>
      <c r="E36" s="9" t="s">
        <v>22</v>
      </c>
      <c r="F36" s="9">
        <v>33</v>
      </c>
      <c r="G36" s="23">
        <f>AVERAGE(ИСТ_ДАННЫЕ!G35:G36)</f>
        <v>374699</v>
      </c>
      <c r="H36" s="23"/>
      <c r="I36" s="23"/>
      <c r="J36" s="23"/>
      <c r="M36" s="32"/>
      <c r="N36" t="s">
        <v>22</v>
      </c>
      <c r="O36" s="23">
        <f t="shared" si="3"/>
        <v>391092.81777236093</v>
      </c>
    </row>
    <row r="37" spans="2:15" x14ac:dyDescent="0.25">
      <c r="B37" s="9">
        <v>2016</v>
      </c>
      <c r="C37" s="4" t="s">
        <v>38</v>
      </c>
      <c r="D37" s="9">
        <v>10</v>
      </c>
      <c r="E37" s="9" t="s">
        <v>23</v>
      </c>
      <c r="F37" s="9">
        <v>34</v>
      </c>
      <c r="G37" s="23">
        <f>AVERAGE(ИСТ_ДАННЫЕ!G36:G37)</f>
        <v>350656.5</v>
      </c>
      <c r="H37" s="23"/>
      <c r="I37" s="23"/>
      <c r="J37" s="23"/>
      <c r="M37" s="32"/>
      <c r="N37" t="s">
        <v>23</v>
      </c>
      <c r="O37" s="23">
        <f t="shared" si="3"/>
        <v>320485.50436798384</v>
      </c>
    </row>
    <row r="38" spans="2:15" x14ac:dyDescent="0.25">
      <c r="B38" s="10">
        <v>2016</v>
      </c>
      <c r="C38" s="6" t="s">
        <v>39</v>
      </c>
      <c r="D38" s="10">
        <v>11</v>
      </c>
      <c r="E38" s="10" t="s">
        <v>24</v>
      </c>
      <c r="F38" s="10">
        <v>35</v>
      </c>
      <c r="G38" s="23">
        <f>AVERAGE(ИСТ_ДАННЫЕ!G37:G38)</f>
        <v>312442.5</v>
      </c>
      <c r="H38" s="23"/>
      <c r="I38" s="23"/>
      <c r="J38" s="23"/>
      <c r="M38" s="32"/>
      <c r="N38" t="s">
        <v>24</v>
      </c>
      <c r="O38" s="23">
        <f t="shared" si="3"/>
        <v>316153.39320545131</v>
      </c>
    </row>
    <row r="39" spans="2:15" x14ac:dyDescent="0.25">
      <c r="G39" s="23">
        <f>G38</f>
        <v>312442.5</v>
      </c>
      <c r="M39" s="32"/>
      <c r="N39" t="s">
        <v>25</v>
      </c>
      <c r="O39" s="23">
        <f>$G39/INDEX($L$4:$L$15,MATCH($N39,$E$4:$E$38,0))</f>
        <v>370313.66907802236</v>
      </c>
    </row>
  </sheetData>
  <mergeCells count="7">
    <mergeCell ref="M28:M39"/>
    <mergeCell ref="Q4:Q15"/>
    <mergeCell ref="Q16:Q27"/>
    <mergeCell ref="R3:U3"/>
    <mergeCell ref="H2:L2"/>
    <mergeCell ref="M4:M15"/>
    <mergeCell ref="M16:M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11"/>
  <sheetViews>
    <sheetView workbookViewId="0">
      <selection activeCell="E41" sqref="E41"/>
    </sheetView>
  </sheetViews>
  <sheetFormatPr defaultRowHeight="15" x14ac:dyDescent="0.25"/>
  <cols>
    <col min="1" max="1" width="3" customWidth="1"/>
  </cols>
  <sheetData>
    <row r="2" spans="2:13" x14ac:dyDescent="0.25">
      <c r="B2" s="13" t="s">
        <v>54</v>
      </c>
    </row>
    <row r="3" spans="2:13" ht="3" customHeight="1" x14ac:dyDescent="0.25"/>
    <row r="4" spans="2:13" x14ac:dyDescent="0.25">
      <c r="B4" s="14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24</v>
      </c>
      <c r="M4" s="16" t="s">
        <v>25</v>
      </c>
    </row>
    <row r="5" spans="2:13" x14ac:dyDescent="0.25">
      <c r="B5" s="17">
        <v>1</v>
      </c>
      <c r="C5" s="18">
        <v>0.96899999999999997</v>
      </c>
      <c r="D5" s="18">
        <v>0.95099999999999996</v>
      </c>
      <c r="E5" s="18">
        <v>0.94</v>
      </c>
      <c r="F5" s="18">
        <v>0.93</v>
      </c>
      <c r="G5" s="18">
        <v>0.92</v>
      </c>
      <c r="H5" s="18">
        <v>0.91200000000000003</v>
      </c>
      <c r="I5" s="18">
        <v>0.90500000000000003</v>
      </c>
      <c r="J5" s="18">
        <v>0.90200000000000002</v>
      </c>
      <c r="K5" s="18">
        <v>0.9</v>
      </c>
      <c r="L5" s="18">
        <v>0.9</v>
      </c>
      <c r="M5" s="19">
        <v>0.9</v>
      </c>
    </row>
    <row r="8" spans="2:13" x14ac:dyDescent="0.25">
      <c r="B8" s="13" t="s">
        <v>55</v>
      </c>
    </row>
    <row r="9" spans="2:13" ht="3" customHeight="1" x14ac:dyDescent="0.25"/>
    <row r="10" spans="2:13" x14ac:dyDescent="0.25">
      <c r="B10" s="14" t="s">
        <v>14</v>
      </c>
      <c r="C10" s="15" t="s">
        <v>15</v>
      </c>
      <c r="D10" s="15" t="s">
        <v>16</v>
      </c>
      <c r="E10" s="15" t="s">
        <v>17</v>
      </c>
      <c r="F10" s="15" t="s">
        <v>18</v>
      </c>
      <c r="G10" s="15" t="s">
        <v>19</v>
      </c>
      <c r="H10" s="15" t="s">
        <v>20</v>
      </c>
      <c r="I10" s="15" t="s">
        <v>21</v>
      </c>
      <c r="J10" s="15" t="s">
        <v>22</v>
      </c>
      <c r="K10" s="15" t="s">
        <v>23</v>
      </c>
      <c r="L10" s="15" t="s">
        <v>24</v>
      </c>
      <c r="M10" s="16" t="s">
        <v>25</v>
      </c>
    </row>
    <row r="11" spans="2:13" x14ac:dyDescent="0.25">
      <c r="B11" s="20">
        <v>0</v>
      </c>
      <c r="C11" s="21">
        <v>7080</v>
      </c>
      <c r="D11" s="21">
        <v>34830</v>
      </c>
      <c r="E11" s="21">
        <v>53560</v>
      </c>
      <c r="F11" s="21">
        <v>57236</v>
      </c>
      <c r="G11" s="21">
        <v>64140</v>
      </c>
      <c r="H11" s="21">
        <v>64350</v>
      </c>
      <c r="I11" s="21">
        <v>66930</v>
      </c>
      <c r="J11" s="21">
        <v>62200</v>
      </c>
      <c r="K11" s="21">
        <v>71580</v>
      </c>
      <c r="L11" s="21">
        <v>64950</v>
      </c>
      <c r="M11" s="22">
        <v>55620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ИСТ_ДАННЫЕ</vt:lpstr>
      <vt:lpstr>Решение</vt:lpstr>
      <vt:lpstr>ФАКТОРЫ_ВЛИЯНИЯ_2017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admin</cp:lastModifiedBy>
  <dcterms:created xsi:type="dcterms:W3CDTF">2017-11-25T13:27:59Z</dcterms:created>
  <dcterms:modified xsi:type="dcterms:W3CDTF">2020-01-27T20:13:30Z</dcterms:modified>
</cp:coreProperties>
</file>