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3"/>
  </bookViews>
  <sheets>
    <sheet name="список" sheetId="3" r:id="rId1"/>
    <sheet name="Реестр" sheetId="1" r:id="rId2"/>
    <sheet name="Отчет" sheetId="2" r:id="rId3"/>
    <sheet name="ДНИ" sheetId="4" r:id="rId4"/>
  </sheets>
  <definedNames>
    <definedName name="_xlnm._FilterDatabase" localSheetId="1" hidden="1">Реестр!$B$4:$T$35</definedName>
    <definedName name="база">Реестр!$B$5:$B$35</definedName>
    <definedName name="исп1">Реестр!$K$5:$K$35</definedName>
    <definedName name="исп2">Реестр!$M$5:$M$35</definedName>
    <definedName name="исп3">Реестр!$O$5:$O$35</definedName>
    <definedName name="исп4">Реестр!$Q$5:$Q$35</definedName>
    <definedName name="исп5">Реестр!$S$5:$S$35</definedName>
    <definedName name="_xlnm.Print_Area" localSheetId="1">Реестр!$A$1:$T$41</definedName>
    <definedName name="отчет">Реестр!$C$5:$C$35</definedName>
    <definedName name="Пл">Реестр!$H$5:$H$35</definedName>
    <definedName name="список">список!$A$1:$A$13</definedName>
    <definedName name="Фк">Реестр!$I$5:$I$35</definedName>
  </definedNames>
  <calcPr calcId="145621"/>
</workbook>
</file>

<file path=xl/calcChain.xml><?xml version="1.0" encoding="utf-8"?>
<calcChain xmlns="http://schemas.openxmlformats.org/spreadsheetml/2006/main">
  <c r="I19" i="2" l="1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A35" i="4" l="1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G8" i="2" l="1"/>
  <c r="G9" i="2"/>
  <c r="G10" i="2"/>
  <c r="G11" i="2"/>
  <c r="G12" i="2"/>
  <c r="G13" i="2"/>
  <c r="G14" i="2"/>
  <c r="G15" i="2"/>
  <c r="G16" i="2"/>
  <c r="G17" i="2"/>
  <c r="G18" i="2"/>
  <c r="G19" i="2"/>
  <c r="G7" i="2"/>
  <c r="H8" i="2" l="1" a="1"/>
  <c r="H8" i="2" s="1"/>
  <c r="H9" i="2" a="1"/>
  <c r="H9" i="2"/>
  <c r="H10" i="2" a="1"/>
  <c r="H10" i="2" s="1"/>
  <c r="H11" i="2" a="1"/>
  <c r="H11" i="2"/>
  <c r="H12" i="2" a="1"/>
  <c r="H12" i="2" s="1"/>
  <c r="H13" i="2" a="1"/>
  <c r="H13" i="2"/>
  <c r="H14" i="2" a="1"/>
  <c r="H14" i="2" s="1"/>
  <c r="H15" i="2" a="1"/>
  <c r="H15" i="2"/>
  <c r="H16" i="2" a="1"/>
  <c r="H16" i="2" s="1"/>
  <c r="H17" i="2" a="1"/>
  <c r="H17" i="2"/>
  <c r="H18" i="2" a="1"/>
  <c r="H18" i="2" s="1"/>
  <c r="H19" i="2" a="1"/>
  <c r="H19" i="2"/>
  <c r="H7" i="2" a="1"/>
  <c r="H7" i="2" s="1"/>
  <c r="D6" i="2" l="1"/>
  <c r="C6" i="2"/>
  <c r="I37" i="1"/>
  <c r="J37" i="1" s="1"/>
  <c r="H37" i="1"/>
  <c r="G37" i="1"/>
  <c r="F37" i="1"/>
  <c r="B37" i="1"/>
  <c r="A17" i="2"/>
  <c r="A18" i="2"/>
  <c r="A19" i="2"/>
  <c r="A20" i="2"/>
  <c r="C17" i="2" a="1"/>
  <c r="C17" i="2" s="1"/>
  <c r="D17" i="2" a="1"/>
  <c r="D17" i="2" s="1"/>
  <c r="C18" i="2" a="1"/>
  <c r="C18" i="2" s="1"/>
  <c r="D18" i="2" a="1"/>
  <c r="D18" i="2" s="1"/>
  <c r="C19" i="2" a="1"/>
  <c r="C19" i="2" s="1"/>
  <c r="D19" i="2" a="1"/>
  <c r="D19" i="2" s="1"/>
  <c r="D20" i="2" a="1"/>
  <c r="D20" i="2" s="1"/>
  <c r="C20" i="2" a="1"/>
  <c r="C20" i="2" s="1"/>
  <c r="D16" i="2" a="1"/>
  <c r="D16" i="2" s="1"/>
  <c r="C16" i="2" a="1"/>
  <c r="C16" i="2" s="1"/>
  <c r="D15" i="2" a="1"/>
  <c r="D15" i="2" s="1"/>
  <c r="C15" i="2" a="1"/>
  <c r="C15" i="2" s="1"/>
  <c r="D14" i="2" a="1"/>
  <c r="D14" i="2" s="1"/>
  <c r="C14" i="2" a="1"/>
  <c r="C14" i="2" s="1"/>
  <c r="D13" i="2" a="1"/>
  <c r="D13" i="2" s="1"/>
  <c r="C13" i="2" a="1"/>
  <c r="C13" i="2" s="1"/>
  <c r="D12" i="2" a="1"/>
  <c r="D12" i="2" s="1"/>
  <c r="C12" i="2" a="1"/>
  <c r="C12" i="2" s="1"/>
  <c r="D11" i="2" a="1"/>
  <c r="D11" i="2" s="1"/>
  <c r="C11" i="2" a="1"/>
  <c r="C11" i="2" s="1"/>
  <c r="D10" i="2" a="1"/>
  <c r="D10" i="2" s="1"/>
  <c r="C10" i="2" a="1"/>
  <c r="C10" i="2" s="1"/>
  <c r="D9" i="2" a="1"/>
  <c r="D9" i="2" s="1"/>
  <c r="C9" i="2" a="1"/>
  <c r="C9" i="2" s="1"/>
  <c r="D8" i="2" a="1"/>
  <c r="D8" i="2" s="1"/>
  <c r="C8" i="2" a="1"/>
  <c r="C8" i="2" s="1"/>
  <c r="D7" i="2" a="1"/>
  <c r="D7" i="2" s="1"/>
  <c r="C7" i="2" a="1"/>
  <c r="C7" i="2" s="1"/>
  <c r="E17" i="2" l="1"/>
  <c r="E19" i="2"/>
  <c r="E18" i="2"/>
  <c r="E20" i="2" l="1"/>
  <c r="A16" i="2"/>
  <c r="A15" i="2"/>
  <c r="A14" i="2"/>
  <c r="A13" i="2"/>
  <c r="A12" i="2"/>
  <c r="A11" i="2"/>
  <c r="A10" i="2"/>
  <c r="A9" i="2"/>
  <c r="A8" i="2"/>
  <c r="A7" i="2"/>
  <c r="E6" i="2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E8" i="2" l="1"/>
  <c r="E10" i="2"/>
  <c r="E12" i="2"/>
  <c r="E14" i="2"/>
  <c r="E16" i="2"/>
  <c r="E7" i="2"/>
  <c r="E9" i="2"/>
  <c r="E11" i="2"/>
  <c r="E13" i="2"/>
  <c r="E15" i="2"/>
</calcChain>
</file>

<file path=xl/sharedStrings.xml><?xml version="1.0" encoding="utf-8"?>
<sst xmlns="http://schemas.openxmlformats.org/spreadsheetml/2006/main" count="337" uniqueCount="87">
  <si>
    <t>№ п/п</t>
  </si>
  <si>
    <t>Расчетный месяц</t>
  </si>
  <si>
    <t>Отчетный период</t>
  </si>
  <si>
    <t>Сумма по договору в месяц</t>
  </si>
  <si>
    <t>Сумма по договору расчетная</t>
  </si>
  <si>
    <t>План</t>
  </si>
  <si>
    <t>Факт</t>
  </si>
  <si>
    <t>Процент выполнения</t>
  </si>
  <si>
    <t>Исполнитель/Отработано дней по проекту</t>
  </si>
  <si>
    <t>январь</t>
  </si>
  <si>
    <t>1 декабря-1 января</t>
  </si>
  <si>
    <t>1 декабря-1января</t>
  </si>
  <si>
    <t>Неучитываются</t>
  </si>
  <si>
    <t>2 декабря-2 января</t>
  </si>
  <si>
    <t>4 декабря-4 января</t>
  </si>
  <si>
    <t>6 декабря-6 января</t>
  </si>
  <si>
    <t>9 декабря-9 января</t>
  </si>
  <si>
    <t>10 декабря-10 января</t>
  </si>
  <si>
    <t>11 декабря-11 января</t>
  </si>
  <si>
    <t>12 декабря-12 января</t>
  </si>
  <si>
    <t>14 декабря-14 января</t>
  </si>
  <si>
    <t>15 декабря-15 января</t>
  </si>
  <si>
    <t>21 декабря-21 января</t>
  </si>
  <si>
    <t>23 декабря-23 января</t>
  </si>
  <si>
    <t>24 декабря-24 января</t>
  </si>
  <si>
    <t>25 декабря-25 января</t>
  </si>
  <si>
    <t>28 декабря-28 января</t>
  </si>
  <si>
    <t>27 декабря-27 января</t>
  </si>
  <si>
    <t>31 декабря-30 января</t>
  </si>
  <si>
    <t>30 декабря-30 января</t>
  </si>
  <si>
    <t>Дата заполнения документа</t>
  </si>
  <si>
    <t>Проект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</si>
  <si>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</si>
  <si>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</si>
  <si>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</si>
  <si>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</si>
  <si>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</si>
  <si>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</si>
  <si>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</si>
  <si>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</si>
  <si>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</si>
  <si>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</si>
  <si>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</si>
  <si>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</si>
  <si>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</si>
  <si>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</si>
  <si>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</si>
  <si>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</si>
  <si>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</si>
  <si>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</si>
  <si>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</si>
  <si>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</si>
  <si>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</si>
  <si>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</si>
  <si>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</si>
  <si>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</si>
  <si>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</si>
  <si>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</si>
  <si>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</si>
  <si>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</si>
  <si>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</si>
  <si>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</si>
  <si>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Исполнитель</t>
  </si>
  <si>
    <t>Количество проектов</t>
  </si>
  <si>
    <t>ВСЕГО</t>
  </si>
  <si>
    <t>Фёдоров</t>
  </si>
  <si>
    <t>Иванов</t>
  </si>
  <si>
    <t>Петров</t>
  </si>
  <si>
    <t>Смирнов</t>
  </si>
  <si>
    <t>Сидоров</t>
  </si>
  <si>
    <t>Зуев</t>
  </si>
  <si>
    <t>Пак</t>
  </si>
  <si>
    <t>Зимин</t>
  </si>
  <si>
    <t>Рядовой</t>
  </si>
  <si>
    <t>Луна</t>
  </si>
  <si>
    <t>Верный</t>
  </si>
  <si>
    <t>Королев</t>
  </si>
  <si>
    <t>Нужно подсчитать количество проектов (столбец B на листе "Реестр") по выбранному исполнителю и указанному расчетному месяцу. Диапазон просмотра ФИО исполнителей лист "Реестр" столбец K-S</t>
  </si>
  <si>
    <t>китин</t>
  </si>
  <si>
    <t>Формула</t>
  </si>
  <si>
    <t>AlexM</t>
  </si>
  <si>
    <t>Фактически</t>
  </si>
  <si>
    <t>должно быть</t>
  </si>
  <si>
    <t>Количество отработанных дней по проекту</t>
  </si>
  <si>
    <t>по выбранному исполнителю и за выбранный отчетный период</t>
  </si>
  <si>
    <t>Выбрать с листа "Реестр" количество отработанных дней (из столбцов L,N,P,R,T) по проекту</t>
  </si>
  <si>
    <t>Формула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</si>
</sst>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entury Gothic"/>
      <family val="2"/>
      <charset val="204"/>
    </font>
    <font>
      <sz val="9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i/>
      <sz val="11"/>
      <color rgb="FF0000FF"/>
      <name val="Century Gothic"/>
      <family val="2"/>
      <charset val="204"/>
    </font>
    <font>
      <b/>
      <u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0" borderId="0" xfId="0" applyFont="1" applyProtection="1"/>
    <xf numFmtId="0" fontId="4" fillId="5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6" fillId="6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 indent="2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10" fontId="2" fillId="5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0" fontId="3" fillId="4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4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fill" vertical="top"/>
    </xf>
    <xf numFmtId="0" fontId="9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0" fillId="0" borderId="0" xfId="2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3" fillId="7" borderId="1" xfId="0" applyFont="1" applyFill="1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4" xfId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1299883</xdr:colOff>
      <xdr:row>37</xdr:row>
      <xdr:rowOff>78442</xdr:rowOff>
    </xdr:from>
    <xdr:to>
      <xdr:col>2</xdr:col>
      <xdr:colOff>268941</xdr:colOff>
      <xdr:row>40</xdr:row>
      <xdr:rowOff>112059</xdr:rowOff>
    </xdr:to>
    <xdr:cxnSp macro="">
      <xdr:nvCxnSpPr>
        <xdr:cNvPr id="3" name="Прямая со стрелкой 2"/>
        <xdr:cNvCxnSpPr/>
      </xdr:nvCxnSpPr>
      <xdr:spPr>
        <a:xfrm flipH="1" flipV="1">
          <a:off x="1748118" y="3182471"/>
          <a:ext cx="1019735" cy="60511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2</xdr:row>
      <xdr:rowOff>66677</xdr:rowOff>
    </xdr:from>
    <xdr:to>
      <xdr:col>3</xdr:col>
      <xdr:colOff>600075</xdr:colOff>
      <xdr:row>3</xdr:row>
      <xdr:rowOff>285750</xdr:rowOff>
    </xdr:to>
    <xdr:cxnSp macro="">
      <xdr:nvCxnSpPr>
        <xdr:cNvPr id="3" name="Прямая со стрелкой 2"/>
        <xdr:cNvCxnSpPr/>
      </xdr:nvCxnSpPr>
      <xdr:spPr>
        <a:xfrm flipH="1" flipV="1">
          <a:off x="4276725" y="457202"/>
          <a:ext cx="819150" cy="4667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1895476</xdr:colOff>
      <xdr:row>2</xdr:row>
      <xdr:rowOff>114302</xdr:rowOff>
    </xdr:from>
    <xdr:to>
      <xdr:col>3</xdr:col>
      <xdr:colOff>571500</xdr:colOff>
      <xdr:row>3</xdr:row>
      <xdr:rowOff>323850</xdr:rowOff>
    </xdr:to>
    <xdr:cxnSp macro="">
      <xdr:nvCxnSpPr>
        <xdr:cNvPr id="7" name="Прямая со стрелкой 6"/>
        <xdr:cNvCxnSpPr/>
      </xdr:nvCxnSpPr>
      <xdr:spPr>
        <a:xfrm flipH="1" flipV="1">
          <a:off x="2343151" y="504827"/>
          <a:ext cx="2724149" cy="45719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1762126</xdr:colOff>
      <xdr:row>4</xdr:row>
      <xdr:rowOff>104775</xdr:rowOff>
    </xdr:from>
    <xdr:to>
      <xdr:col>3</xdr:col>
      <xdr:colOff>542925</xdr:colOff>
      <xdr:row>4</xdr:row>
      <xdr:rowOff>171450</xdr:rowOff>
    </xdr:to>
    <xdr:cxnSp macro="">
      <xdr:nvCxnSpPr>
        <xdr:cNvPr id="18" name="Прямая со стрелкой 17"/>
        <xdr:cNvCxnSpPr/>
      </xdr:nvCxnSpPr>
      <xdr:spPr>
        <a:xfrm flipH="1" flipV="1">
          <a:off x="4257676" y="1038225"/>
          <a:ext cx="781049" cy="666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29" sqref="C29"/>
    </sheetView>
  </sheetViews>
  <sheetFormatPr defaultRowHeight="15" x14ac:dyDescent="0.25"/>
  <cols>
    <col min="1" max="1" width="22.7109375" customWidth="1"/>
  </cols>
  <sheetData>
    <row r="1" spans="1:1" ht="15.75" x14ac:dyDescent="0.3">
      <c r="A1" s="10" t="s">
        <v>65</v>
      </c>
    </row>
    <row r="2" spans="1:1" ht="15.75" x14ac:dyDescent="0.3">
      <c r="A2" s="10" t="s">
        <v>75</v>
      </c>
    </row>
    <row r="3" spans="1:1" ht="15.75" x14ac:dyDescent="0.3">
      <c r="A3" s="11" t="s">
        <v>72</v>
      </c>
    </row>
    <row r="4" spans="1:1" ht="15.75" x14ac:dyDescent="0.3">
      <c r="A4" s="11" t="s">
        <v>70</v>
      </c>
    </row>
    <row r="5" spans="1:1" ht="15.75" x14ac:dyDescent="0.3">
      <c r="A5" s="11" t="s">
        <v>66</v>
      </c>
    </row>
    <row r="6" spans="1:1" ht="15.75" x14ac:dyDescent="0.3">
      <c r="A6" s="11" t="s">
        <v>76</v>
      </c>
    </row>
    <row r="7" spans="1:1" ht="15.75" x14ac:dyDescent="0.3">
      <c r="A7" s="11" t="s">
        <v>74</v>
      </c>
    </row>
    <row r="8" spans="1:1" ht="15.75" x14ac:dyDescent="0.3">
      <c r="A8" s="11" t="s">
        <v>12</v>
      </c>
    </row>
    <row r="9" spans="1:1" ht="15.75" x14ac:dyDescent="0.3">
      <c r="A9" s="10" t="s">
        <v>71</v>
      </c>
    </row>
    <row r="10" spans="1:1" ht="15.75" x14ac:dyDescent="0.3">
      <c r="A10" s="11" t="s">
        <v>67</v>
      </c>
    </row>
    <row r="11" spans="1:1" ht="15.75" x14ac:dyDescent="0.3">
      <c r="A11" s="11" t="s">
        <v>73</v>
      </c>
    </row>
    <row r="12" spans="1:1" ht="15.75" x14ac:dyDescent="0.3">
      <c r="A12" s="11" t="s">
        <v>69</v>
      </c>
    </row>
    <row r="13" spans="1:1" ht="15.75" x14ac:dyDescent="0.3">
      <c r="A13" s="10" t="s">
        <v>68</v>
      </c>
    </row>
  </sheetData>
  <sortState ref="A2:A92">
    <sortCondition ref="A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D37"/>
  <sheetViews>
    <sheetView zoomScale="85" zoomScaleNormal="85"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6.7109375" customWidth="1"/>
    <col min="2" max="2" width="30.7109375" customWidth="1"/>
    <col min="3" max="3" width="15.140625" bestFit="1" customWidth="1"/>
    <col min="4" max="4" width="15.7109375" customWidth="1"/>
    <col min="5" max="5" width="21.28515625" bestFit="1" customWidth="1"/>
    <col min="6" max="7" width="15.5703125" customWidth="1"/>
    <col min="10" max="10" width="12.28515625" customWidth="1"/>
    <col min="11" max="11" width="13.5703125" bestFit="1" customWidth="1"/>
    <col min="12" max="12" width="3" bestFit="1" customWidth="1"/>
    <col min="13" max="13" width="12.85546875" bestFit="1" customWidth="1"/>
    <col min="14" max="14" width="3" bestFit="1" customWidth="1"/>
    <col min="15" max="15" width="13.140625" bestFit="1" customWidth="1"/>
    <col min="16" max="16" width="3" bestFit="1" customWidth="1"/>
    <col min="17" max="17" width="12.85546875" bestFit="1" customWidth="1"/>
    <col min="18" max="18" width="3" bestFit="1" customWidth="1"/>
    <col min="19" max="19" width="13.42578125" bestFit="1" customWidth="1"/>
    <col min="20" max="20" width="3" bestFit="1" customWidth="1"/>
  </cols>
  <sheetData>
    <row r="4" spans="1:20" ht="40.5" customHeight="1" x14ac:dyDescent="0.25">
      <c r="A4" s="1" t="s">
        <v>0</v>
      </c>
      <c r="B4" s="2" t="s">
        <v>31</v>
      </c>
      <c r="C4" s="3" t="s">
        <v>1</v>
      </c>
      <c r="D4" s="3" t="s">
        <v>30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63" t="s">
        <v>8</v>
      </c>
      <c r="L4" s="64"/>
      <c r="M4" s="64"/>
      <c r="N4" s="64"/>
      <c r="O4" s="64"/>
      <c r="P4" s="64"/>
      <c r="Q4" s="64"/>
      <c r="R4" s="64"/>
      <c r="S4" s="64"/>
      <c r="T4" s="65"/>
    </row>
    <row r="5" spans="1:20" ht="15.75" x14ac:dyDescent="0.3">
      <c r="A5" s="4">
        <f>ROW()-4</f>
        <v>1</v>
      </c>
      <c r="B5" s="5" t="s">
        <v>32</v>
      </c>
      <c r="C5" s="6" t="s">
        <v>9</v>
      </c>
      <c r="D5" s="6">
        <v>43863</v>
      </c>
      <c r="E5" s="7" t="s">
        <v>10</v>
      </c>
      <c r="F5" s="8">
        <v>33000</v>
      </c>
      <c r="G5" s="8">
        <v>33000</v>
      </c>
      <c r="H5" s="7">
        <v>14</v>
      </c>
      <c r="I5" s="7">
        <v>14</v>
      </c>
      <c r="J5" s="9">
        <f t="shared" ref="J5:J35" si="0">IF(H5=0,"",I5/H5)</f>
        <v>1</v>
      </c>
      <c r="K5" s="10" t="s">
        <v>65</v>
      </c>
      <c r="L5" s="7">
        <v>30</v>
      </c>
      <c r="M5" s="10" t="s">
        <v>68</v>
      </c>
      <c r="N5" s="7">
        <v>30</v>
      </c>
      <c r="O5" s="10" t="s">
        <v>71</v>
      </c>
      <c r="P5" s="7">
        <v>30</v>
      </c>
      <c r="Q5" s="10" t="s">
        <v>75</v>
      </c>
      <c r="R5" s="7"/>
      <c r="S5" s="11" t="s">
        <v>76</v>
      </c>
      <c r="T5" s="7"/>
    </row>
    <row r="6" spans="1:20" ht="15.75" x14ac:dyDescent="0.3">
      <c r="A6" s="4">
        <f t="shared" ref="A6:A35" si="1">ROW()-4</f>
        <v>2</v>
      </c>
      <c r="B6" s="12" t="s">
        <v>33</v>
      </c>
      <c r="C6" s="13" t="s">
        <v>9</v>
      </c>
      <c r="D6" s="14">
        <v>43863</v>
      </c>
      <c r="E6" s="13" t="s">
        <v>11</v>
      </c>
      <c r="F6" s="15">
        <v>15000</v>
      </c>
      <c r="G6" s="15">
        <v>15000</v>
      </c>
      <c r="H6" s="13">
        <v>13</v>
      </c>
      <c r="I6" s="13">
        <v>13</v>
      </c>
      <c r="J6" s="16">
        <f t="shared" si="0"/>
        <v>1</v>
      </c>
      <c r="K6" s="56" t="s">
        <v>12</v>
      </c>
      <c r="L6" s="7">
        <v>30</v>
      </c>
      <c r="M6" s="10" t="s">
        <v>68</v>
      </c>
      <c r="N6" s="7">
        <v>30</v>
      </c>
      <c r="O6" s="10" t="s">
        <v>71</v>
      </c>
      <c r="P6" s="7">
        <v>30</v>
      </c>
      <c r="Q6" s="10" t="s">
        <v>75</v>
      </c>
      <c r="R6" s="13"/>
      <c r="S6" s="11" t="s">
        <v>76</v>
      </c>
      <c r="T6" s="13"/>
    </row>
    <row r="7" spans="1:20" ht="15.75" x14ac:dyDescent="0.3">
      <c r="A7" s="4">
        <f t="shared" si="1"/>
        <v>3</v>
      </c>
      <c r="B7" s="12" t="s">
        <v>34</v>
      </c>
      <c r="C7" s="13" t="s">
        <v>9</v>
      </c>
      <c r="D7" s="14">
        <v>43863</v>
      </c>
      <c r="E7" s="13" t="s">
        <v>10</v>
      </c>
      <c r="F7" s="15">
        <v>15000</v>
      </c>
      <c r="G7" s="15">
        <v>15000</v>
      </c>
      <c r="H7" s="13">
        <v>14</v>
      </c>
      <c r="I7" s="13">
        <v>14</v>
      </c>
      <c r="J7" s="16">
        <f t="shared" si="0"/>
        <v>1</v>
      </c>
      <c r="K7" s="11" t="s">
        <v>65</v>
      </c>
      <c r="L7" s="7">
        <v>30</v>
      </c>
      <c r="M7" s="11" t="s">
        <v>69</v>
      </c>
      <c r="N7" s="7">
        <v>30</v>
      </c>
      <c r="O7" s="11" t="s">
        <v>72</v>
      </c>
      <c r="P7" s="7">
        <v>30</v>
      </c>
      <c r="Q7" s="10" t="s">
        <v>75</v>
      </c>
      <c r="R7" s="13"/>
      <c r="S7" s="11" t="s">
        <v>76</v>
      </c>
      <c r="T7" s="13"/>
    </row>
    <row r="8" spans="1:20" ht="15.75" x14ac:dyDescent="0.3">
      <c r="A8" s="4">
        <f t="shared" si="1"/>
        <v>4</v>
      </c>
      <c r="B8" s="5" t="s">
        <v>35</v>
      </c>
      <c r="C8" s="13" t="s">
        <v>9</v>
      </c>
      <c r="D8" s="14">
        <v>43863</v>
      </c>
      <c r="E8" s="13" t="s">
        <v>11</v>
      </c>
      <c r="F8" s="15">
        <v>16000</v>
      </c>
      <c r="G8" s="15">
        <v>16000</v>
      </c>
      <c r="H8" s="13">
        <v>14</v>
      </c>
      <c r="I8" s="13">
        <v>14</v>
      </c>
      <c r="J8" s="16">
        <f t="shared" si="0"/>
        <v>1</v>
      </c>
      <c r="K8" s="11" t="s">
        <v>66</v>
      </c>
      <c r="L8" s="7">
        <v>30</v>
      </c>
      <c r="M8" s="11" t="s">
        <v>69</v>
      </c>
      <c r="N8" s="7">
        <v>30</v>
      </c>
      <c r="O8" s="11" t="s">
        <v>73</v>
      </c>
      <c r="P8" s="7">
        <v>30</v>
      </c>
      <c r="Q8" s="10" t="s">
        <v>75</v>
      </c>
      <c r="R8" s="13"/>
      <c r="S8" s="11" t="s">
        <v>76</v>
      </c>
      <c r="T8" s="13"/>
    </row>
    <row r="9" spans="1:20" ht="15.75" x14ac:dyDescent="0.3">
      <c r="A9" s="4">
        <f t="shared" si="1"/>
        <v>5</v>
      </c>
      <c r="B9" s="12" t="s">
        <v>36</v>
      </c>
      <c r="C9" s="13" t="s">
        <v>9</v>
      </c>
      <c r="D9" s="14">
        <v>43863</v>
      </c>
      <c r="E9" s="13" t="s">
        <v>13</v>
      </c>
      <c r="F9" s="15">
        <v>20000</v>
      </c>
      <c r="G9" s="15">
        <v>20000</v>
      </c>
      <c r="H9" s="13">
        <v>14</v>
      </c>
      <c r="I9" s="13">
        <v>14</v>
      </c>
      <c r="J9" s="16">
        <f t="shared" si="0"/>
        <v>1</v>
      </c>
      <c r="K9" s="11" t="s">
        <v>65</v>
      </c>
      <c r="L9" s="7">
        <v>30</v>
      </c>
      <c r="M9" s="11" t="s">
        <v>69</v>
      </c>
      <c r="N9" s="7">
        <v>30</v>
      </c>
      <c r="O9" s="11" t="s">
        <v>73</v>
      </c>
      <c r="P9" s="7">
        <v>30</v>
      </c>
      <c r="Q9" s="10" t="s">
        <v>75</v>
      </c>
      <c r="R9" s="13"/>
      <c r="S9" s="11" t="s">
        <v>76</v>
      </c>
      <c r="T9" s="13"/>
    </row>
    <row r="10" spans="1:20" ht="15.75" x14ac:dyDescent="0.3">
      <c r="A10" s="4">
        <f t="shared" si="1"/>
        <v>6</v>
      </c>
      <c r="B10" s="12" t="s">
        <v>37</v>
      </c>
      <c r="C10" s="13" t="s">
        <v>9</v>
      </c>
      <c r="D10" s="14">
        <v>43863</v>
      </c>
      <c r="E10" s="13" t="s">
        <v>13</v>
      </c>
      <c r="F10" s="15">
        <v>20000</v>
      </c>
      <c r="G10" s="15">
        <v>20000</v>
      </c>
      <c r="H10" s="13">
        <v>14</v>
      </c>
      <c r="I10" s="13">
        <v>14</v>
      </c>
      <c r="J10" s="16">
        <f t="shared" si="0"/>
        <v>1</v>
      </c>
      <c r="K10" s="11" t="s">
        <v>65</v>
      </c>
      <c r="L10" s="7">
        <v>30</v>
      </c>
      <c r="M10" s="10" t="s">
        <v>68</v>
      </c>
      <c r="N10" s="7">
        <v>30</v>
      </c>
      <c r="O10" s="11" t="s">
        <v>74</v>
      </c>
      <c r="P10" s="7">
        <v>30</v>
      </c>
      <c r="Q10" s="10" t="s">
        <v>75</v>
      </c>
      <c r="R10" s="13"/>
      <c r="S10" s="11" t="s">
        <v>76</v>
      </c>
      <c r="T10" s="13"/>
    </row>
    <row r="11" spans="1:20" ht="15.75" x14ac:dyDescent="0.3">
      <c r="A11" s="4">
        <f t="shared" si="1"/>
        <v>7</v>
      </c>
      <c r="B11" s="5" t="s">
        <v>38</v>
      </c>
      <c r="C11" s="13" t="s">
        <v>9</v>
      </c>
      <c r="D11" s="14">
        <v>43863</v>
      </c>
      <c r="E11" s="13" t="s">
        <v>14</v>
      </c>
      <c r="F11" s="15">
        <v>20000</v>
      </c>
      <c r="G11" s="15">
        <v>20000</v>
      </c>
      <c r="H11" s="13">
        <v>14</v>
      </c>
      <c r="I11" s="13">
        <v>12</v>
      </c>
      <c r="J11" s="16">
        <f t="shared" si="0"/>
        <v>0.8571428571428571</v>
      </c>
      <c r="K11" s="11" t="s">
        <v>66</v>
      </c>
      <c r="L11" s="7">
        <v>30</v>
      </c>
      <c r="M11" s="11" t="s">
        <v>69</v>
      </c>
      <c r="N11" s="7">
        <v>30</v>
      </c>
      <c r="O11" s="11" t="s">
        <v>74</v>
      </c>
      <c r="P11" s="7">
        <v>30</v>
      </c>
      <c r="Q11" s="10" t="s">
        <v>75</v>
      </c>
      <c r="R11" s="13"/>
      <c r="S11" s="11" t="s">
        <v>76</v>
      </c>
      <c r="T11" s="13"/>
    </row>
    <row r="12" spans="1:20" ht="15.75" x14ac:dyDescent="0.3">
      <c r="A12" s="4">
        <f t="shared" si="1"/>
        <v>8</v>
      </c>
      <c r="B12" s="12" t="s">
        <v>39</v>
      </c>
      <c r="C12" s="13" t="s">
        <v>9</v>
      </c>
      <c r="D12" s="14">
        <v>43863</v>
      </c>
      <c r="E12" s="13" t="s">
        <v>14</v>
      </c>
      <c r="F12" s="15">
        <v>20000</v>
      </c>
      <c r="G12" s="15">
        <v>20000</v>
      </c>
      <c r="H12" s="13">
        <v>14</v>
      </c>
      <c r="I12" s="13">
        <v>14</v>
      </c>
      <c r="J12" s="16">
        <f t="shared" si="0"/>
        <v>1</v>
      </c>
      <c r="K12" s="10" t="s">
        <v>65</v>
      </c>
      <c r="L12" s="7">
        <v>30</v>
      </c>
      <c r="M12" s="10" t="s">
        <v>68</v>
      </c>
      <c r="N12" s="7">
        <v>30</v>
      </c>
      <c r="O12" s="11" t="s">
        <v>74</v>
      </c>
      <c r="P12" s="7">
        <v>30</v>
      </c>
      <c r="Q12" s="10" t="s">
        <v>75</v>
      </c>
      <c r="R12" s="13"/>
      <c r="S12" s="11" t="s">
        <v>76</v>
      </c>
      <c r="T12" s="13"/>
    </row>
    <row r="13" spans="1:20" ht="15.75" x14ac:dyDescent="0.3">
      <c r="A13" s="4">
        <f t="shared" si="1"/>
        <v>9</v>
      </c>
      <c r="B13" s="12" t="s">
        <v>40</v>
      </c>
      <c r="C13" s="13" t="s">
        <v>9</v>
      </c>
      <c r="D13" s="14">
        <v>43863</v>
      </c>
      <c r="E13" s="13" t="s">
        <v>15</v>
      </c>
      <c r="F13" s="15">
        <v>20000</v>
      </c>
      <c r="G13" s="15">
        <v>20000</v>
      </c>
      <c r="H13" s="13">
        <v>14</v>
      </c>
      <c r="I13" s="13">
        <v>11</v>
      </c>
      <c r="J13" s="16">
        <f t="shared" si="0"/>
        <v>0.7857142857142857</v>
      </c>
      <c r="K13" s="56" t="s">
        <v>12</v>
      </c>
      <c r="L13" s="7">
        <v>30</v>
      </c>
      <c r="M13" s="11" t="s">
        <v>69</v>
      </c>
      <c r="N13" s="7">
        <v>30</v>
      </c>
      <c r="O13" s="11" t="s">
        <v>72</v>
      </c>
      <c r="P13" s="7">
        <v>30</v>
      </c>
      <c r="Q13" s="10" t="s">
        <v>75</v>
      </c>
      <c r="R13" s="13"/>
      <c r="S13" s="11" t="s">
        <v>76</v>
      </c>
      <c r="T13" s="13"/>
    </row>
    <row r="14" spans="1:20" ht="15.75" x14ac:dyDescent="0.3">
      <c r="A14" s="4">
        <f t="shared" si="1"/>
        <v>10</v>
      </c>
      <c r="B14" s="5" t="s">
        <v>41</v>
      </c>
      <c r="C14" s="13" t="s">
        <v>9</v>
      </c>
      <c r="D14" s="14">
        <v>43863</v>
      </c>
      <c r="E14" s="13" t="s">
        <v>16</v>
      </c>
      <c r="F14" s="15">
        <v>25000</v>
      </c>
      <c r="G14" s="15">
        <v>25000</v>
      </c>
      <c r="H14" s="13">
        <v>15</v>
      </c>
      <c r="I14" s="13">
        <v>6</v>
      </c>
      <c r="J14" s="16">
        <f t="shared" si="0"/>
        <v>0.4</v>
      </c>
      <c r="K14" s="56" t="s">
        <v>12</v>
      </c>
      <c r="L14" s="7">
        <v>30</v>
      </c>
      <c r="M14" s="10" t="s">
        <v>68</v>
      </c>
      <c r="N14" s="7">
        <v>30</v>
      </c>
      <c r="O14" s="11" t="s">
        <v>73</v>
      </c>
      <c r="P14" s="7">
        <v>30</v>
      </c>
      <c r="Q14" s="10" t="s">
        <v>75</v>
      </c>
      <c r="R14" s="13"/>
      <c r="S14" s="11" t="s">
        <v>76</v>
      </c>
      <c r="T14" s="13"/>
    </row>
    <row r="15" spans="1:20" ht="15.75" x14ac:dyDescent="0.3">
      <c r="A15" s="4">
        <f t="shared" si="1"/>
        <v>11</v>
      </c>
      <c r="B15" s="12" t="s">
        <v>42</v>
      </c>
      <c r="C15" s="13" t="s">
        <v>9</v>
      </c>
      <c r="D15" s="14">
        <v>43863</v>
      </c>
      <c r="E15" s="13" t="s">
        <v>17</v>
      </c>
      <c r="F15" s="15">
        <v>15000</v>
      </c>
      <c r="G15" s="15">
        <v>15000</v>
      </c>
      <c r="H15" s="13">
        <v>6</v>
      </c>
      <c r="I15" s="13">
        <v>5</v>
      </c>
      <c r="J15" s="16">
        <f t="shared" si="0"/>
        <v>0.83333333333333337</v>
      </c>
      <c r="K15" s="11" t="s">
        <v>67</v>
      </c>
      <c r="L15" s="7">
        <v>30</v>
      </c>
      <c r="M15" s="11" t="s">
        <v>69</v>
      </c>
      <c r="N15" s="7">
        <v>30</v>
      </c>
      <c r="O15" s="10" t="s">
        <v>71</v>
      </c>
      <c r="P15" s="7">
        <v>30</v>
      </c>
      <c r="Q15" s="10" t="s">
        <v>75</v>
      </c>
      <c r="R15" s="13"/>
      <c r="S15" s="11" t="s">
        <v>76</v>
      </c>
      <c r="T15" s="13"/>
    </row>
    <row r="16" spans="1:20" ht="15.75" x14ac:dyDescent="0.3">
      <c r="A16" s="4">
        <f t="shared" si="1"/>
        <v>12</v>
      </c>
      <c r="B16" s="12" t="s">
        <v>43</v>
      </c>
      <c r="C16" s="13" t="s">
        <v>9</v>
      </c>
      <c r="D16" s="14">
        <v>43863</v>
      </c>
      <c r="E16" s="13" t="s">
        <v>17</v>
      </c>
      <c r="F16" s="15">
        <v>15000</v>
      </c>
      <c r="G16" s="15">
        <v>15000</v>
      </c>
      <c r="H16" s="13">
        <v>14</v>
      </c>
      <c r="I16" s="13">
        <v>13</v>
      </c>
      <c r="J16" s="16">
        <f t="shared" si="0"/>
        <v>0.9285714285714286</v>
      </c>
      <c r="K16" s="11" t="s">
        <v>67</v>
      </c>
      <c r="L16" s="7">
        <v>30</v>
      </c>
      <c r="M16" s="11" t="s">
        <v>69</v>
      </c>
      <c r="N16" s="7">
        <v>30</v>
      </c>
      <c r="O16" s="11" t="s">
        <v>73</v>
      </c>
      <c r="P16" s="7">
        <v>30</v>
      </c>
      <c r="Q16" s="10" t="s">
        <v>75</v>
      </c>
      <c r="R16" s="13"/>
      <c r="S16" s="11" t="s">
        <v>76</v>
      </c>
      <c r="T16" s="13"/>
    </row>
    <row r="17" spans="1:20" ht="15.75" x14ac:dyDescent="0.3">
      <c r="A17" s="4">
        <f t="shared" si="1"/>
        <v>13</v>
      </c>
      <c r="B17" s="5" t="s">
        <v>44</v>
      </c>
      <c r="C17" s="13" t="s">
        <v>9</v>
      </c>
      <c r="D17" s="14">
        <v>43863</v>
      </c>
      <c r="E17" s="13" t="s">
        <v>17</v>
      </c>
      <c r="F17" s="15">
        <v>15000</v>
      </c>
      <c r="G17" s="15">
        <v>15000</v>
      </c>
      <c r="H17" s="13">
        <v>14</v>
      </c>
      <c r="I17" s="13">
        <v>14</v>
      </c>
      <c r="J17" s="16">
        <f t="shared" si="0"/>
        <v>1</v>
      </c>
      <c r="K17" s="10" t="s">
        <v>65</v>
      </c>
      <c r="L17" s="7">
        <v>30</v>
      </c>
      <c r="M17" s="10" t="s">
        <v>68</v>
      </c>
      <c r="N17" s="7">
        <v>30</v>
      </c>
      <c r="O17" s="11" t="s">
        <v>73</v>
      </c>
      <c r="P17" s="7">
        <v>30</v>
      </c>
      <c r="Q17" s="10" t="s">
        <v>75</v>
      </c>
      <c r="R17" s="13"/>
      <c r="S17" s="11" t="s">
        <v>76</v>
      </c>
      <c r="T17" s="13"/>
    </row>
    <row r="18" spans="1:20" ht="15.75" x14ac:dyDescent="0.3">
      <c r="A18" s="4">
        <f t="shared" si="1"/>
        <v>14</v>
      </c>
      <c r="B18" s="12" t="s">
        <v>45</v>
      </c>
      <c r="C18" s="13" t="s">
        <v>9</v>
      </c>
      <c r="D18" s="14">
        <v>43863</v>
      </c>
      <c r="E18" s="13" t="s">
        <v>18</v>
      </c>
      <c r="F18" s="15">
        <v>25000</v>
      </c>
      <c r="G18" s="15">
        <v>25000</v>
      </c>
      <c r="H18" s="13">
        <v>15</v>
      </c>
      <c r="I18" s="13">
        <v>13</v>
      </c>
      <c r="J18" s="16">
        <f t="shared" si="0"/>
        <v>0.8666666666666667</v>
      </c>
      <c r="K18" s="11" t="s">
        <v>67</v>
      </c>
      <c r="L18" s="7">
        <v>30</v>
      </c>
      <c r="M18" s="11" t="s">
        <v>69</v>
      </c>
      <c r="N18" s="7">
        <v>30</v>
      </c>
      <c r="O18" s="11" t="s">
        <v>72</v>
      </c>
      <c r="P18" s="7">
        <v>30</v>
      </c>
      <c r="Q18" s="10" t="s">
        <v>75</v>
      </c>
      <c r="R18" s="13"/>
      <c r="S18" s="11" t="s">
        <v>76</v>
      </c>
      <c r="T18" s="13"/>
    </row>
    <row r="19" spans="1:20" ht="15.75" x14ac:dyDescent="0.3">
      <c r="A19" s="4">
        <f t="shared" si="1"/>
        <v>15</v>
      </c>
      <c r="B19" s="12" t="s">
        <v>46</v>
      </c>
      <c r="C19" s="13" t="s">
        <v>9</v>
      </c>
      <c r="D19" s="14">
        <v>43863</v>
      </c>
      <c r="E19" s="13" t="s">
        <v>19</v>
      </c>
      <c r="F19" s="15">
        <v>1500</v>
      </c>
      <c r="G19" s="15">
        <v>1500</v>
      </c>
      <c r="H19" s="13">
        <v>7</v>
      </c>
      <c r="I19" s="13">
        <v>5</v>
      </c>
      <c r="J19" s="16">
        <f t="shared" si="0"/>
        <v>0.7142857142857143</v>
      </c>
      <c r="K19" s="56" t="s">
        <v>12</v>
      </c>
      <c r="L19" s="7">
        <v>30</v>
      </c>
      <c r="M19" s="10" t="s">
        <v>68</v>
      </c>
      <c r="N19" s="7">
        <v>30</v>
      </c>
      <c r="O19" s="56" t="s">
        <v>12</v>
      </c>
      <c r="P19" s="7">
        <v>30</v>
      </c>
      <c r="Q19" s="10" t="s">
        <v>75</v>
      </c>
      <c r="R19" s="13"/>
      <c r="S19" s="11" t="s">
        <v>76</v>
      </c>
      <c r="T19" s="13"/>
    </row>
    <row r="20" spans="1:20" ht="15.75" x14ac:dyDescent="0.3">
      <c r="A20" s="4">
        <f t="shared" si="1"/>
        <v>16</v>
      </c>
      <c r="B20" s="5" t="s">
        <v>47</v>
      </c>
      <c r="C20" s="13" t="s">
        <v>9</v>
      </c>
      <c r="D20" s="14">
        <v>43863</v>
      </c>
      <c r="E20" s="13" t="s">
        <v>20</v>
      </c>
      <c r="F20" s="15">
        <v>15000</v>
      </c>
      <c r="G20" s="15">
        <v>15000</v>
      </c>
      <c r="H20" s="13">
        <v>13</v>
      </c>
      <c r="I20" s="13">
        <v>6</v>
      </c>
      <c r="J20" s="16">
        <f t="shared" si="0"/>
        <v>0.46153846153846156</v>
      </c>
      <c r="K20" s="56" t="s">
        <v>12</v>
      </c>
      <c r="L20" s="7">
        <v>30</v>
      </c>
      <c r="M20" s="10" t="s">
        <v>68</v>
      </c>
      <c r="N20" s="7">
        <v>30</v>
      </c>
      <c r="O20" s="11" t="s">
        <v>74</v>
      </c>
      <c r="P20" s="7">
        <v>30</v>
      </c>
      <c r="Q20" s="10" t="s">
        <v>75</v>
      </c>
      <c r="R20" s="13"/>
      <c r="S20" s="11" t="s">
        <v>76</v>
      </c>
      <c r="T20" s="13"/>
    </row>
    <row r="21" spans="1:20" ht="15.75" x14ac:dyDescent="0.3">
      <c r="A21" s="4">
        <f t="shared" si="1"/>
        <v>17</v>
      </c>
      <c r="B21" s="12" t="s">
        <v>48</v>
      </c>
      <c r="C21" s="13" t="s">
        <v>9</v>
      </c>
      <c r="D21" s="14">
        <v>43863</v>
      </c>
      <c r="E21" s="13" t="s">
        <v>20</v>
      </c>
      <c r="F21" s="15">
        <v>25000</v>
      </c>
      <c r="G21" s="15">
        <v>25000</v>
      </c>
      <c r="H21" s="13">
        <v>15</v>
      </c>
      <c r="I21" s="13">
        <v>15</v>
      </c>
      <c r="J21" s="16">
        <f t="shared" si="0"/>
        <v>1</v>
      </c>
      <c r="K21" s="10" t="s">
        <v>65</v>
      </c>
      <c r="L21" s="7">
        <v>30</v>
      </c>
      <c r="M21" s="11" t="s">
        <v>69</v>
      </c>
      <c r="N21" s="7">
        <v>30</v>
      </c>
      <c r="O21" s="10" t="s">
        <v>71</v>
      </c>
      <c r="P21" s="7">
        <v>30</v>
      </c>
      <c r="Q21" s="10" t="s">
        <v>75</v>
      </c>
      <c r="R21" s="13"/>
      <c r="S21" s="11" t="s">
        <v>76</v>
      </c>
      <c r="T21" s="13"/>
    </row>
    <row r="22" spans="1:20" ht="15.75" x14ac:dyDescent="0.3">
      <c r="A22" s="4">
        <f t="shared" si="1"/>
        <v>18</v>
      </c>
      <c r="B22" s="12" t="s">
        <v>49</v>
      </c>
      <c r="C22" s="13" t="s">
        <v>9</v>
      </c>
      <c r="D22" s="14">
        <v>43863</v>
      </c>
      <c r="E22" s="13" t="s">
        <v>21</v>
      </c>
      <c r="F22" s="15">
        <v>20000</v>
      </c>
      <c r="G22" s="15">
        <v>20000</v>
      </c>
      <c r="H22" s="13">
        <v>14</v>
      </c>
      <c r="I22" s="13">
        <v>13</v>
      </c>
      <c r="J22" s="16">
        <f t="shared" si="0"/>
        <v>0.9285714285714286</v>
      </c>
      <c r="K22" s="11" t="s">
        <v>66</v>
      </c>
      <c r="L22" s="7">
        <v>30</v>
      </c>
      <c r="M22" s="11" t="s">
        <v>69</v>
      </c>
      <c r="N22" s="7">
        <v>30</v>
      </c>
      <c r="O22" s="10" t="s">
        <v>71</v>
      </c>
      <c r="P22" s="7">
        <v>30</v>
      </c>
      <c r="Q22" s="10" t="s">
        <v>75</v>
      </c>
      <c r="R22" s="13"/>
      <c r="S22" s="11" t="s">
        <v>76</v>
      </c>
      <c r="T22" s="13"/>
    </row>
    <row r="23" spans="1:20" ht="15.75" x14ac:dyDescent="0.3">
      <c r="A23" s="4">
        <f t="shared" si="1"/>
        <v>19</v>
      </c>
      <c r="B23" s="5" t="s">
        <v>50</v>
      </c>
      <c r="C23" s="13" t="s">
        <v>9</v>
      </c>
      <c r="D23" s="14">
        <v>43863</v>
      </c>
      <c r="E23" s="13" t="s">
        <v>21</v>
      </c>
      <c r="F23" s="15">
        <v>25000</v>
      </c>
      <c r="G23" s="15">
        <v>25000</v>
      </c>
      <c r="H23" s="13">
        <v>14</v>
      </c>
      <c r="I23" s="13">
        <v>10</v>
      </c>
      <c r="J23" s="16">
        <f t="shared" si="0"/>
        <v>0.7142857142857143</v>
      </c>
      <c r="K23" s="11" t="s">
        <v>66</v>
      </c>
      <c r="L23" s="7">
        <v>30</v>
      </c>
      <c r="M23" s="11" t="s">
        <v>69</v>
      </c>
      <c r="N23" s="7">
        <v>30</v>
      </c>
      <c r="O23" s="11" t="s">
        <v>74</v>
      </c>
      <c r="P23" s="7">
        <v>30</v>
      </c>
      <c r="Q23" s="10" t="s">
        <v>75</v>
      </c>
      <c r="R23" s="13"/>
      <c r="S23" s="11" t="s">
        <v>76</v>
      </c>
      <c r="T23" s="13"/>
    </row>
    <row r="24" spans="1:20" ht="15.75" x14ac:dyDescent="0.3">
      <c r="A24" s="4">
        <f t="shared" si="1"/>
        <v>20</v>
      </c>
      <c r="B24" s="12" t="s">
        <v>51</v>
      </c>
      <c r="C24" s="13" t="s">
        <v>9</v>
      </c>
      <c r="D24" s="14">
        <v>43863</v>
      </c>
      <c r="E24" s="13" t="s">
        <v>22</v>
      </c>
      <c r="F24" s="15">
        <v>20000</v>
      </c>
      <c r="G24" s="15"/>
      <c r="H24" s="13">
        <v>11</v>
      </c>
      <c r="I24" s="13">
        <v>11</v>
      </c>
      <c r="J24" s="16">
        <f t="shared" si="0"/>
        <v>1</v>
      </c>
      <c r="K24" s="10" t="s">
        <v>65</v>
      </c>
      <c r="L24" s="7">
        <v>30</v>
      </c>
      <c r="M24" s="11" t="s">
        <v>69</v>
      </c>
      <c r="N24" s="7">
        <v>30</v>
      </c>
      <c r="O24" s="11" t="s">
        <v>74</v>
      </c>
      <c r="P24" s="7">
        <v>30</v>
      </c>
      <c r="Q24" s="10" t="s">
        <v>75</v>
      </c>
      <c r="R24" s="13"/>
      <c r="S24" s="11" t="s">
        <v>76</v>
      </c>
      <c r="T24" s="13"/>
    </row>
    <row r="25" spans="1:20" ht="15.75" x14ac:dyDescent="0.3">
      <c r="A25" s="4">
        <f t="shared" si="1"/>
        <v>21</v>
      </c>
      <c r="B25" s="12" t="s">
        <v>52</v>
      </c>
      <c r="C25" s="13" t="s">
        <v>9</v>
      </c>
      <c r="D25" s="14">
        <v>43863</v>
      </c>
      <c r="E25" s="13" t="s">
        <v>23</v>
      </c>
      <c r="F25" s="15">
        <v>20000</v>
      </c>
      <c r="G25" s="15">
        <v>20000</v>
      </c>
      <c r="H25" s="13">
        <v>15</v>
      </c>
      <c r="I25" s="13">
        <v>13</v>
      </c>
      <c r="J25" s="16">
        <f t="shared" si="0"/>
        <v>0.8666666666666667</v>
      </c>
      <c r="K25" s="11" t="s">
        <v>66</v>
      </c>
      <c r="L25" s="7">
        <v>30</v>
      </c>
      <c r="M25" s="11" t="s">
        <v>70</v>
      </c>
      <c r="N25" s="7">
        <v>30</v>
      </c>
      <c r="O25" s="11" t="s">
        <v>74</v>
      </c>
      <c r="P25" s="7">
        <v>30</v>
      </c>
      <c r="Q25" s="10" t="s">
        <v>75</v>
      </c>
      <c r="R25" s="13"/>
      <c r="S25" s="11" t="s">
        <v>76</v>
      </c>
      <c r="T25" s="13"/>
    </row>
    <row r="26" spans="1:20" ht="15.75" x14ac:dyDescent="0.3">
      <c r="A26" s="4">
        <f t="shared" si="1"/>
        <v>22</v>
      </c>
      <c r="B26" s="5" t="s">
        <v>53</v>
      </c>
      <c r="C26" s="13" t="s">
        <v>9</v>
      </c>
      <c r="D26" s="14">
        <v>43863</v>
      </c>
      <c r="E26" s="13" t="s">
        <v>23</v>
      </c>
      <c r="F26" s="15">
        <v>20000</v>
      </c>
      <c r="G26" s="15">
        <v>20000</v>
      </c>
      <c r="H26" s="13">
        <v>15</v>
      </c>
      <c r="I26" s="13">
        <v>15</v>
      </c>
      <c r="J26" s="16">
        <f t="shared" si="0"/>
        <v>1</v>
      </c>
      <c r="K26" s="10" t="s">
        <v>65</v>
      </c>
      <c r="L26" s="7">
        <v>30</v>
      </c>
      <c r="M26" s="11" t="s">
        <v>70</v>
      </c>
      <c r="N26" s="7">
        <v>30</v>
      </c>
      <c r="O26" s="10" t="s">
        <v>71</v>
      </c>
      <c r="P26" s="7">
        <v>30</v>
      </c>
      <c r="Q26" s="10" t="s">
        <v>75</v>
      </c>
      <c r="R26" s="13"/>
      <c r="S26" s="11" t="s">
        <v>76</v>
      </c>
      <c r="T26" s="13"/>
    </row>
    <row r="27" spans="1:20" ht="15.75" x14ac:dyDescent="0.3">
      <c r="A27" s="4">
        <f t="shared" si="1"/>
        <v>23</v>
      </c>
      <c r="B27" s="12" t="s">
        <v>54</v>
      </c>
      <c r="C27" s="13" t="s">
        <v>9</v>
      </c>
      <c r="D27" s="14">
        <v>43863</v>
      </c>
      <c r="E27" s="13" t="s">
        <v>24</v>
      </c>
      <c r="F27" s="15">
        <v>13000</v>
      </c>
      <c r="G27" s="15">
        <v>13000</v>
      </c>
      <c r="H27" s="13">
        <v>14</v>
      </c>
      <c r="I27" s="13">
        <v>13</v>
      </c>
      <c r="J27" s="16">
        <f t="shared" si="0"/>
        <v>0.9285714285714286</v>
      </c>
      <c r="K27" s="11" t="s">
        <v>66</v>
      </c>
      <c r="L27" s="7">
        <v>30</v>
      </c>
      <c r="M27" s="11" t="s">
        <v>70</v>
      </c>
      <c r="N27" s="7">
        <v>30</v>
      </c>
      <c r="O27" s="11" t="s">
        <v>72</v>
      </c>
      <c r="P27" s="7">
        <v>30</v>
      </c>
      <c r="Q27" s="10" t="s">
        <v>75</v>
      </c>
      <c r="R27" s="13"/>
      <c r="S27" s="11" t="s">
        <v>76</v>
      </c>
      <c r="T27" s="13"/>
    </row>
    <row r="28" spans="1:20" ht="15.75" x14ac:dyDescent="0.3">
      <c r="A28" s="4">
        <f t="shared" si="1"/>
        <v>24</v>
      </c>
      <c r="B28" s="12" t="s">
        <v>55</v>
      </c>
      <c r="C28" s="13" t="s">
        <v>9</v>
      </c>
      <c r="D28" s="14">
        <v>43863</v>
      </c>
      <c r="E28" s="13" t="s">
        <v>25</v>
      </c>
      <c r="F28" s="15">
        <v>16000</v>
      </c>
      <c r="G28" s="15">
        <v>16000</v>
      </c>
      <c r="H28" s="13">
        <v>13</v>
      </c>
      <c r="I28" s="13">
        <v>13</v>
      </c>
      <c r="J28" s="16">
        <f t="shared" si="0"/>
        <v>1</v>
      </c>
      <c r="K28" s="10" t="s">
        <v>65</v>
      </c>
      <c r="L28" s="7">
        <v>30</v>
      </c>
      <c r="M28" s="10" t="s">
        <v>68</v>
      </c>
      <c r="N28" s="7">
        <v>30</v>
      </c>
      <c r="O28" s="11" t="s">
        <v>73</v>
      </c>
      <c r="P28" s="13">
        <v>25</v>
      </c>
      <c r="Q28" s="10" t="s">
        <v>75</v>
      </c>
      <c r="R28" s="13"/>
      <c r="S28" s="11" t="s">
        <v>76</v>
      </c>
      <c r="T28" s="13"/>
    </row>
    <row r="29" spans="1:20" ht="15.75" x14ac:dyDescent="0.3">
      <c r="A29" s="4">
        <f t="shared" si="1"/>
        <v>25</v>
      </c>
      <c r="B29" s="5" t="s">
        <v>56</v>
      </c>
      <c r="C29" s="13" t="s">
        <v>9</v>
      </c>
      <c r="D29" s="14">
        <v>43863</v>
      </c>
      <c r="E29" s="13" t="s">
        <v>25</v>
      </c>
      <c r="F29" s="15">
        <v>30000</v>
      </c>
      <c r="G29" s="15">
        <v>30000</v>
      </c>
      <c r="H29" s="13">
        <v>12</v>
      </c>
      <c r="I29" s="13">
        <v>6</v>
      </c>
      <c r="J29" s="16">
        <f t="shared" si="0"/>
        <v>0.5</v>
      </c>
      <c r="K29" s="11" t="s">
        <v>67</v>
      </c>
      <c r="L29" s="7">
        <v>30</v>
      </c>
      <c r="M29" s="11" t="s">
        <v>69</v>
      </c>
      <c r="N29" s="7">
        <v>30</v>
      </c>
      <c r="O29" s="11" t="s">
        <v>73</v>
      </c>
      <c r="P29" s="13">
        <v>25</v>
      </c>
      <c r="Q29" s="10" t="s">
        <v>75</v>
      </c>
      <c r="R29" s="13"/>
      <c r="S29" s="11" t="s">
        <v>76</v>
      </c>
      <c r="T29" s="13"/>
    </row>
    <row r="30" spans="1:20" ht="15.75" x14ac:dyDescent="0.3">
      <c r="A30" s="4">
        <f t="shared" si="1"/>
        <v>26</v>
      </c>
      <c r="B30" s="12" t="s">
        <v>57</v>
      </c>
      <c r="C30" s="13" t="s">
        <v>9</v>
      </c>
      <c r="D30" s="14">
        <v>43863</v>
      </c>
      <c r="E30" s="13" t="s">
        <v>26</v>
      </c>
      <c r="F30" s="15">
        <v>20000</v>
      </c>
      <c r="G30" s="15">
        <v>20000</v>
      </c>
      <c r="H30" s="13">
        <v>15</v>
      </c>
      <c r="I30" s="13">
        <v>8</v>
      </c>
      <c r="J30" s="16">
        <f t="shared" si="0"/>
        <v>0.53333333333333333</v>
      </c>
      <c r="K30" s="56" t="s">
        <v>12</v>
      </c>
      <c r="L30" s="7">
        <v>30</v>
      </c>
      <c r="M30" s="11" t="s">
        <v>69</v>
      </c>
      <c r="N30" s="7">
        <v>30</v>
      </c>
      <c r="O30" s="11" t="s">
        <v>72</v>
      </c>
      <c r="P30" s="7">
        <v>30</v>
      </c>
      <c r="Q30" s="10" t="s">
        <v>75</v>
      </c>
      <c r="R30" s="13"/>
      <c r="S30" s="11" t="s">
        <v>76</v>
      </c>
      <c r="T30" s="13"/>
    </row>
    <row r="31" spans="1:20" ht="15.75" x14ac:dyDescent="0.3">
      <c r="A31" s="4">
        <f t="shared" si="1"/>
        <v>27</v>
      </c>
      <c r="B31" s="12" t="s">
        <v>58</v>
      </c>
      <c r="C31" s="13" t="s">
        <v>9</v>
      </c>
      <c r="D31" s="14">
        <v>43863</v>
      </c>
      <c r="E31" s="13" t="s">
        <v>27</v>
      </c>
      <c r="F31" s="15">
        <v>35000</v>
      </c>
      <c r="G31" s="15"/>
      <c r="H31" s="13">
        <v>11</v>
      </c>
      <c r="I31" s="13">
        <v>4</v>
      </c>
      <c r="J31" s="16">
        <f t="shared" si="0"/>
        <v>0.36363636363636365</v>
      </c>
      <c r="K31" s="56" t="s">
        <v>12</v>
      </c>
      <c r="L31" s="7">
        <v>30</v>
      </c>
      <c r="M31" s="11" t="s">
        <v>69</v>
      </c>
      <c r="N31" s="7">
        <v>30</v>
      </c>
      <c r="O31" s="56" t="s">
        <v>12</v>
      </c>
      <c r="P31" s="7">
        <v>30</v>
      </c>
      <c r="Q31" s="10" t="s">
        <v>75</v>
      </c>
      <c r="R31" s="13"/>
      <c r="S31" s="11" t="s">
        <v>76</v>
      </c>
      <c r="T31" s="13"/>
    </row>
    <row r="32" spans="1:20" ht="15.75" x14ac:dyDescent="0.3">
      <c r="A32" s="4">
        <f t="shared" si="1"/>
        <v>28</v>
      </c>
      <c r="B32" s="5" t="s">
        <v>59</v>
      </c>
      <c r="C32" s="13" t="s">
        <v>9</v>
      </c>
      <c r="D32" s="14">
        <v>43863</v>
      </c>
      <c r="E32" s="13" t="s">
        <v>28</v>
      </c>
      <c r="F32" s="15">
        <v>20000</v>
      </c>
      <c r="G32" s="15">
        <v>20000</v>
      </c>
      <c r="H32" s="13">
        <v>10</v>
      </c>
      <c r="I32" s="13">
        <v>10</v>
      </c>
      <c r="J32" s="16">
        <f t="shared" si="0"/>
        <v>1</v>
      </c>
      <c r="K32" s="56" t="s">
        <v>12</v>
      </c>
      <c r="L32" s="7">
        <v>30</v>
      </c>
      <c r="M32" s="10" t="s">
        <v>68</v>
      </c>
      <c r="N32" s="7">
        <v>30</v>
      </c>
      <c r="O32" s="11" t="s">
        <v>72</v>
      </c>
      <c r="P32" s="7">
        <v>30</v>
      </c>
      <c r="Q32" s="10" t="s">
        <v>75</v>
      </c>
      <c r="R32" s="13"/>
      <c r="S32" s="11" t="s">
        <v>76</v>
      </c>
      <c r="T32" s="13"/>
    </row>
    <row r="33" spans="1:134" ht="15.75" x14ac:dyDescent="0.3">
      <c r="A33" s="4">
        <f t="shared" si="1"/>
        <v>29</v>
      </c>
      <c r="B33" s="12" t="s">
        <v>60</v>
      </c>
      <c r="C33" s="13" t="s">
        <v>9</v>
      </c>
      <c r="D33" s="14">
        <v>43863</v>
      </c>
      <c r="E33" s="13" t="s">
        <v>29</v>
      </c>
      <c r="F33" s="15">
        <v>16000</v>
      </c>
      <c r="G33" s="15">
        <v>16000</v>
      </c>
      <c r="H33" s="13">
        <v>14</v>
      </c>
      <c r="I33" s="13">
        <v>14</v>
      </c>
      <c r="J33" s="16">
        <f t="shared" si="0"/>
        <v>1</v>
      </c>
      <c r="K33" s="11" t="s">
        <v>66</v>
      </c>
      <c r="L33" s="7">
        <v>30</v>
      </c>
      <c r="M33" s="11" t="s">
        <v>69</v>
      </c>
      <c r="N33" s="7">
        <v>30</v>
      </c>
      <c r="O33" s="11" t="s">
        <v>72</v>
      </c>
      <c r="P33" s="7">
        <v>30</v>
      </c>
      <c r="Q33" s="10" t="s">
        <v>75</v>
      </c>
      <c r="R33" s="13"/>
      <c r="S33" s="11" t="s">
        <v>76</v>
      </c>
      <c r="T33" s="13"/>
    </row>
    <row r="34" spans="1:134" ht="15.75" x14ac:dyDescent="0.3">
      <c r="A34" s="4">
        <f t="shared" si="1"/>
        <v>30</v>
      </c>
      <c r="B34" s="12" t="s">
        <v>61</v>
      </c>
      <c r="C34" s="13" t="s">
        <v>9</v>
      </c>
      <c r="D34" s="14">
        <v>43863</v>
      </c>
      <c r="E34" s="13" t="s">
        <v>26</v>
      </c>
      <c r="F34" s="15">
        <v>16000</v>
      </c>
      <c r="G34" s="15">
        <v>16000</v>
      </c>
      <c r="H34" s="13">
        <v>11</v>
      </c>
      <c r="I34" s="13">
        <v>8</v>
      </c>
      <c r="J34" s="16">
        <f t="shared" si="0"/>
        <v>0.72727272727272729</v>
      </c>
      <c r="K34" s="11" t="s">
        <v>67</v>
      </c>
      <c r="L34" s="7">
        <v>30</v>
      </c>
      <c r="M34" s="10" t="s">
        <v>68</v>
      </c>
      <c r="N34" s="7">
        <v>30</v>
      </c>
      <c r="O34" s="10" t="s">
        <v>71</v>
      </c>
      <c r="P34" s="7">
        <v>30</v>
      </c>
      <c r="Q34" s="10" t="s">
        <v>75</v>
      </c>
      <c r="R34" s="13"/>
      <c r="S34" s="11" t="s">
        <v>76</v>
      </c>
      <c r="T34" s="13"/>
    </row>
    <row r="35" spans="1:134" ht="15.75" x14ac:dyDescent="0.3">
      <c r="A35" s="4">
        <f t="shared" si="1"/>
        <v>31</v>
      </c>
      <c r="B35" s="17"/>
      <c r="C35" s="18"/>
      <c r="D35" s="18"/>
      <c r="E35" s="18"/>
      <c r="F35" s="19"/>
      <c r="G35" s="19"/>
      <c r="H35" s="18"/>
      <c r="I35" s="18"/>
      <c r="J35" s="9" t="str">
        <f t="shared" si="0"/>
        <v/>
      </c>
      <c r="K35" s="20"/>
      <c r="L35" s="18"/>
      <c r="M35" s="20"/>
      <c r="N35" s="18"/>
      <c r="O35" s="20"/>
      <c r="P35" s="18"/>
      <c r="Q35" s="20"/>
      <c r="R35" s="18"/>
      <c r="S35" s="20"/>
      <c r="T35" s="18"/>
    </row>
    <row r="37" spans="1:134" s="44" customFormat="1" ht="16.5" x14ac:dyDescent="0.3">
      <c r="B37" s="45">
        <f>SUBTOTAL(3,база)</f>
        <v>30</v>
      </c>
      <c r="F37" s="46">
        <f>SUBTOTAL(9,F5:F35)</f>
        <v>586500</v>
      </c>
      <c r="G37" s="46">
        <f>SUBTOTAL(9,G5:G35)</f>
        <v>531500</v>
      </c>
      <c r="H37" s="47">
        <f>SUBTOTAL(9,Пл)</f>
        <v>393</v>
      </c>
      <c r="I37" s="47">
        <f>SUBTOTAL(9,Фк)</f>
        <v>335</v>
      </c>
      <c r="J37" s="48">
        <f>I37/H37</f>
        <v>0.8524173027989822</v>
      </c>
      <c r="ED37" s="49"/>
    </row>
  </sheetData>
  <autoFilter ref="B4:T35"/>
  <mergeCells count="1">
    <mergeCell ref="K4:T4"/>
  </mergeCells>
  <conditionalFormatting sqref="P30:P34">
    <cfRule type="cellIs" dxfId="71" priority="2" operator="lessThan">
      <formula>30</formula>
    </cfRule>
  </conditionalFormatting>
  <conditionalFormatting sqref="J5 J35">
    <cfRule type="cellIs" dxfId="70" priority="66" operator="lessThan">
      <formula>1</formula>
    </cfRule>
  </conditionalFormatting>
  <conditionalFormatting sqref="L5 R5 T5 T35 R35 P35 N35 L35">
    <cfRule type="cellIs" dxfId="69" priority="65" operator="lessThan">
      <formula>30</formula>
    </cfRule>
  </conditionalFormatting>
  <conditionalFormatting sqref="J6">
    <cfRule type="cellIs" dxfId="68" priority="64" operator="lessThan">
      <formula>1</formula>
    </cfRule>
  </conditionalFormatting>
  <conditionalFormatting sqref="T6 R6">
    <cfRule type="cellIs" dxfId="67" priority="63" operator="lessThan">
      <formula>30</formula>
    </cfRule>
  </conditionalFormatting>
  <conditionalFormatting sqref="J7">
    <cfRule type="cellIs" dxfId="66" priority="62" operator="lessThan">
      <formula>1</formula>
    </cfRule>
  </conditionalFormatting>
  <conditionalFormatting sqref="T7 R7">
    <cfRule type="cellIs" dxfId="65" priority="61" operator="lessThan">
      <formula>30</formula>
    </cfRule>
  </conditionalFormatting>
  <conditionalFormatting sqref="J8">
    <cfRule type="cellIs" dxfId="64" priority="60" operator="lessThan">
      <formula>1</formula>
    </cfRule>
  </conditionalFormatting>
  <conditionalFormatting sqref="T8 R8">
    <cfRule type="cellIs" dxfId="63" priority="59" operator="lessThan">
      <formula>30</formula>
    </cfRule>
  </conditionalFormatting>
  <conditionalFormatting sqref="J9">
    <cfRule type="cellIs" dxfId="62" priority="58" operator="lessThan">
      <formula>1</formula>
    </cfRule>
  </conditionalFormatting>
  <conditionalFormatting sqref="T9 R9">
    <cfRule type="cellIs" dxfId="61" priority="57" operator="lessThan">
      <formula>30</formula>
    </cfRule>
  </conditionalFormatting>
  <conditionalFormatting sqref="J10">
    <cfRule type="cellIs" dxfId="60" priority="56" operator="lessThan">
      <formula>1</formula>
    </cfRule>
  </conditionalFormatting>
  <conditionalFormatting sqref="T10 R10">
    <cfRule type="cellIs" dxfId="59" priority="55" operator="lessThan">
      <formula>30</formula>
    </cfRule>
  </conditionalFormatting>
  <conditionalFormatting sqref="J11">
    <cfRule type="cellIs" dxfId="58" priority="54" operator="lessThan">
      <formula>1</formula>
    </cfRule>
  </conditionalFormatting>
  <conditionalFormatting sqref="T11 R11">
    <cfRule type="cellIs" dxfId="57" priority="53" operator="lessThan">
      <formula>30</formula>
    </cfRule>
  </conditionalFormatting>
  <conditionalFormatting sqref="J12">
    <cfRule type="cellIs" dxfId="56" priority="52" operator="lessThan">
      <formula>1</formula>
    </cfRule>
  </conditionalFormatting>
  <conditionalFormatting sqref="T12 R12">
    <cfRule type="cellIs" dxfId="55" priority="51" operator="lessThan">
      <formula>30</formula>
    </cfRule>
  </conditionalFormatting>
  <conditionalFormatting sqref="J13">
    <cfRule type="cellIs" dxfId="54" priority="50" operator="lessThan">
      <formula>1</formula>
    </cfRule>
  </conditionalFormatting>
  <conditionalFormatting sqref="T13 R13">
    <cfRule type="cellIs" dxfId="53" priority="49" operator="lessThan">
      <formula>30</formula>
    </cfRule>
  </conditionalFormatting>
  <conditionalFormatting sqref="J14">
    <cfRule type="cellIs" dxfId="52" priority="48" operator="lessThan">
      <formula>1</formula>
    </cfRule>
  </conditionalFormatting>
  <conditionalFormatting sqref="T14 R14">
    <cfRule type="cellIs" dxfId="51" priority="47" operator="lessThan">
      <formula>30</formula>
    </cfRule>
  </conditionalFormatting>
  <conditionalFormatting sqref="J15">
    <cfRule type="cellIs" dxfId="50" priority="46" operator="lessThan">
      <formula>1</formula>
    </cfRule>
  </conditionalFormatting>
  <conditionalFormatting sqref="T15 R15">
    <cfRule type="cellIs" dxfId="49" priority="45" operator="lessThan">
      <formula>30</formula>
    </cfRule>
  </conditionalFormatting>
  <conditionalFormatting sqref="J16">
    <cfRule type="cellIs" dxfId="48" priority="44" operator="lessThan">
      <formula>1</formula>
    </cfRule>
  </conditionalFormatting>
  <conditionalFormatting sqref="T16 R16">
    <cfRule type="cellIs" dxfId="47" priority="43" operator="lessThan">
      <formula>30</formula>
    </cfRule>
  </conditionalFormatting>
  <conditionalFormatting sqref="J17">
    <cfRule type="cellIs" dxfId="46" priority="42" operator="lessThan">
      <formula>1</formula>
    </cfRule>
  </conditionalFormatting>
  <conditionalFormatting sqref="T17 R17">
    <cfRule type="cellIs" dxfId="45" priority="41" operator="lessThan">
      <formula>30</formula>
    </cfRule>
  </conditionalFormatting>
  <conditionalFormatting sqref="J18">
    <cfRule type="cellIs" dxfId="44" priority="40" operator="lessThan">
      <formula>1</formula>
    </cfRule>
  </conditionalFormatting>
  <conditionalFormatting sqref="T18 R18">
    <cfRule type="cellIs" dxfId="43" priority="39" operator="lessThan">
      <formula>30</formula>
    </cfRule>
  </conditionalFormatting>
  <conditionalFormatting sqref="J19">
    <cfRule type="cellIs" dxfId="42" priority="38" operator="lessThan">
      <formula>1</formula>
    </cfRule>
  </conditionalFormatting>
  <conditionalFormatting sqref="T19 R19">
    <cfRule type="cellIs" dxfId="41" priority="37" operator="lessThan">
      <formula>30</formula>
    </cfRule>
  </conditionalFormatting>
  <conditionalFormatting sqref="J20">
    <cfRule type="cellIs" dxfId="40" priority="36" operator="lessThan">
      <formula>1</formula>
    </cfRule>
  </conditionalFormatting>
  <conditionalFormatting sqref="T20 R20">
    <cfRule type="cellIs" dxfId="39" priority="35" operator="lessThan">
      <formula>30</formula>
    </cfRule>
  </conditionalFormatting>
  <conditionalFormatting sqref="J21">
    <cfRule type="cellIs" dxfId="38" priority="34" operator="lessThan">
      <formula>1</formula>
    </cfRule>
  </conditionalFormatting>
  <conditionalFormatting sqref="T21 R21">
    <cfRule type="cellIs" dxfId="37" priority="33" operator="lessThan">
      <formula>30</formula>
    </cfRule>
  </conditionalFormatting>
  <conditionalFormatting sqref="J22">
    <cfRule type="cellIs" dxfId="36" priority="32" operator="lessThan">
      <formula>1</formula>
    </cfRule>
  </conditionalFormatting>
  <conditionalFormatting sqref="T22 R22">
    <cfRule type="cellIs" dxfId="35" priority="31" operator="lessThan">
      <formula>30</formula>
    </cfRule>
  </conditionalFormatting>
  <conditionalFormatting sqref="J23">
    <cfRule type="cellIs" dxfId="34" priority="30" operator="lessThan">
      <formula>1</formula>
    </cfRule>
  </conditionalFormatting>
  <conditionalFormatting sqref="T23 R23">
    <cfRule type="cellIs" dxfId="33" priority="29" operator="lessThan">
      <formula>30</formula>
    </cfRule>
  </conditionalFormatting>
  <conditionalFormatting sqref="J24">
    <cfRule type="cellIs" dxfId="32" priority="28" operator="lessThan">
      <formula>1</formula>
    </cfRule>
  </conditionalFormatting>
  <conditionalFormatting sqref="T24 R24">
    <cfRule type="cellIs" dxfId="31" priority="27" operator="lessThan">
      <formula>30</formula>
    </cfRule>
  </conditionalFormatting>
  <conditionalFormatting sqref="J25">
    <cfRule type="cellIs" dxfId="30" priority="26" operator="lessThan">
      <formula>1</formula>
    </cfRule>
  </conditionalFormatting>
  <conditionalFormatting sqref="T25 R25">
    <cfRule type="cellIs" dxfId="29" priority="25" operator="lessThan">
      <formula>30</formula>
    </cfRule>
  </conditionalFormatting>
  <conditionalFormatting sqref="J26">
    <cfRule type="cellIs" dxfId="28" priority="24" operator="lessThan">
      <formula>1</formula>
    </cfRule>
  </conditionalFormatting>
  <conditionalFormatting sqref="T26 R26">
    <cfRule type="cellIs" dxfId="27" priority="23" operator="lessThan">
      <formula>30</formula>
    </cfRule>
  </conditionalFormatting>
  <conditionalFormatting sqref="J27">
    <cfRule type="cellIs" dxfId="26" priority="22" operator="lessThan">
      <formula>1</formula>
    </cfRule>
  </conditionalFormatting>
  <conditionalFormatting sqref="T27 R27">
    <cfRule type="cellIs" dxfId="25" priority="21" operator="lessThan">
      <formula>30</formula>
    </cfRule>
  </conditionalFormatting>
  <conditionalFormatting sqref="J28">
    <cfRule type="cellIs" dxfId="24" priority="20" operator="lessThan">
      <formula>1</formula>
    </cfRule>
  </conditionalFormatting>
  <conditionalFormatting sqref="T28 R28 P28">
    <cfRule type="cellIs" dxfId="23" priority="19" operator="lessThan">
      <formula>30</formula>
    </cfRule>
  </conditionalFormatting>
  <conditionalFormatting sqref="J29">
    <cfRule type="cellIs" dxfId="22" priority="18" operator="lessThan">
      <formula>1</formula>
    </cfRule>
  </conditionalFormatting>
  <conditionalFormatting sqref="T29 R29 P29">
    <cfRule type="cellIs" dxfId="21" priority="17" operator="lessThan">
      <formula>30</formula>
    </cfRule>
  </conditionalFormatting>
  <conditionalFormatting sqref="J30">
    <cfRule type="cellIs" dxfId="20" priority="16" operator="lessThan">
      <formula>1</formula>
    </cfRule>
  </conditionalFormatting>
  <conditionalFormatting sqref="T30 R30">
    <cfRule type="cellIs" dxfId="19" priority="15" operator="lessThan">
      <formula>30</formula>
    </cfRule>
  </conditionalFormatting>
  <conditionalFormatting sqref="J31">
    <cfRule type="cellIs" dxfId="18" priority="14" operator="lessThan">
      <formula>1</formula>
    </cfRule>
  </conditionalFormatting>
  <conditionalFormatting sqref="T31 R31">
    <cfRule type="cellIs" dxfId="17" priority="13" operator="lessThan">
      <formula>30</formula>
    </cfRule>
  </conditionalFormatting>
  <conditionalFormatting sqref="J32">
    <cfRule type="cellIs" dxfId="16" priority="12" operator="lessThan">
      <formula>1</formula>
    </cfRule>
  </conditionalFormatting>
  <conditionalFormatting sqref="T32 R32">
    <cfRule type="cellIs" dxfId="15" priority="11" operator="lessThan">
      <formula>30</formula>
    </cfRule>
  </conditionalFormatting>
  <conditionalFormatting sqref="J33">
    <cfRule type="cellIs" dxfId="14" priority="10" operator="lessThan">
      <formula>1</formula>
    </cfRule>
  </conditionalFormatting>
  <conditionalFormatting sqref="T33 R33">
    <cfRule type="cellIs" dxfId="13" priority="9" operator="lessThan">
      <formula>30</formula>
    </cfRule>
  </conditionalFormatting>
  <conditionalFormatting sqref="J34">
    <cfRule type="cellIs" dxfId="12" priority="8" operator="lessThan">
      <formula>1</formula>
    </cfRule>
  </conditionalFormatting>
  <conditionalFormatting sqref="T34 R34">
    <cfRule type="cellIs" dxfId="11" priority="7" operator="lessThan">
      <formula>30</formula>
    </cfRule>
  </conditionalFormatting>
  <conditionalFormatting sqref="L6:L34">
    <cfRule type="cellIs" dxfId="10" priority="6" operator="lessThan">
      <formula>30</formula>
    </cfRule>
  </conditionalFormatting>
  <conditionalFormatting sqref="N5">
    <cfRule type="cellIs" dxfId="9" priority="5" operator="lessThan">
      <formula>30</formula>
    </cfRule>
  </conditionalFormatting>
  <conditionalFormatting sqref="N6:N34">
    <cfRule type="cellIs" dxfId="8" priority="4" operator="lessThan">
      <formula>30</formula>
    </cfRule>
  </conditionalFormatting>
  <conditionalFormatting sqref="P5:P27">
    <cfRule type="cellIs" dxfId="7" priority="3" operator="lessThan">
      <formula>30</formula>
    </cfRule>
  </conditionalFormatting>
  <conditionalFormatting sqref="J37">
    <cfRule type="cellIs" dxfId="6" priority="1" operator="lessThan">
      <formula>1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6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N20" sqref="N20"/>
    </sheetView>
  </sheetViews>
  <sheetFormatPr defaultRowHeight="15" x14ac:dyDescent="0.25"/>
  <cols>
    <col min="1" max="1" width="6.140625" bestFit="1" customWidth="1"/>
    <col min="2" max="2" width="30.7109375" customWidth="1"/>
    <col min="6" max="6" width="14.42578125" customWidth="1"/>
    <col min="7" max="8" width="11.7109375" customWidth="1"/>
    <col min="9" max="12" width="10.5703125" customWidth="1"/>
  </cols>
  <sheetData>
    <row r="2" spans="1:12" x14ac:dyDescent="0.25">
      <c r="F2" s="55" t="s">
        <v>81</v>
      </c>
      <c r="G2" s="50" t="s">
        <v>79</v>
      </c>
      <c r="H2" s="50" t="s">
        <v>79</v>
      </c>
      <c r="I2" s="62" t="s">
        <v>86</v>
      </c>
    </row>
    <row r="3" spans="1:12" ht="15.75" thickBot="1" x14ac:dyDescent="0.3">
      <c r="A3" s="21"/>
      <c r="B3" s="22" t="s">
        <v>1</v>
      </c>
      <c r="C3" s="23"/>
      <c r="D3" s="23"/>
      <c r="F3" s="55" t="s">
        <v>82</v>
      </c>
      <c r="G3" s="52" t="s">
        <v>80</v>
      </c>
      <c r="H3" s="52" t="s">
        <v>78</v>
      </c>
      <c r="I3" s="52" t="s">
        <v>80</v>
      </c>
    </row>
    <row r="4" spans="1:12" ht="17.25" thickBot="1" x14ac:dyDescent="0.35">
      <c r="A4" s="24"/>
      <c r="B4" s="25" t="s">
        <v>9</v>
      </c>
      <c r="C4" s="23"/>
      <c r="D4" s="23"/>
    </row>
    <row r="5" spans="1:12" ht="40.5" x14ac:dyDescent="0.25">
      <c r="A5" s="26" t="s">
        <v>0</v>
      </c>
      <c r="B5" s="27" t="s">
        <v>62</v>
      </c>
      <c r="C5" s="26" t="s">
        <v>5</v>
      </c>
      <c r="D5" s="26" t="s">
        <v>6</v>
      </c>
      <c r="E5" s="26" t="s">
        <v>7</v>
      </c>
      <c r="F5" s="26" t="s">
        <v>63</v>
      </c>
      <c r="G5" s="26" t="s">
        <v>63</v>
      </c>
      <c r="H5" s="26" t="s">
        <v>63</v>
      </c>
      <c r="I5" s="26" t="s">
        <v>63</v>
      </c>
      <c r="J5" s="26"/>
      <c r="K5" s="26"/>
      <c r="L5" s="26"/>
    </row>
    <row r="6" spans="1:12" x14ac:dyDescent="0.25">
      <c r="A6" s="28"/>
      <c r="B6" s="29" t="s">
        <v>64</v>
      </c>
      <c r="C6" s="26">
        <f>SUMIF(отчет,B4,Пл)</f>
        <v>393</v>
      </c>
      <c r="D6" s="26">
        <f>SUMIF(отчет,B4,Фк)</f>
        <v>335</v>
      </c>
      <c r="E6" s="30">
        <f t="shared" ref="E6:E20" si="0">IF(C6=0,0,D6/C6)</f>
        <v>0.8524173027989822</v>
      </c>
      <c r="F6" s="26"/>
      <c r="G6" s="26"/>
      <c r="H6" s="26"/>
      <c r="I6" s="26"/>
      <c r="J6" s="26"/>
      <c r="K6" s="26"/>
      <c r="L6" s="26"/>
    </row>
    <row r="7" spans="1:12" x14ac:dyDescent="0.25">
      <c r="A7" s="31">
        <f>IF(B7="","",SUBTOTAL(3,$B$7))</f>
        <v>1</v>
      </c>
      <c r="B7" s="42" t="s">
        <v>65</v>
      </c>
      <c r="C7" s="32">
        <f t="array" ref="C7">IF(B7=0,0,SUM((отчет=$B$4)*(исп1=B7)*Пл)+SUM((отчет=$B$4)*(исп2=B7)*Пл)+SUM((отчет=$B$4)*(исп3=B7)*Пл)+SUM((отчет=$B$4)*(исп4=B7)*Пл)+SUM((отчет=$B$4)*(исп5=B7)*Пл))</f>
        <v>138</v>
      </c>
      <c r="D7" s="32">
        <f t="array" ref="D7">IF(B7=0,0,SUM((отчет=$B$4)*(исп1=B7)*Фк)+SUM((отчет=$B$4)*(исп2=B7)*Фк)+SUM((отчет=$B$4)*(исп3=B7)*Фк)+SUM((отчет=$B$4)*(исп4=B7)*Фк)+SUM((отчет=$B$4)*(исп5=B7)*Фк))</f>
        <v>138</v>
      </c>
      <c r="E7" s="33">
        <f t="shared" si="0"/>
        <v>1</v>
      </c>
      <c r="F7" s="51">
        <v>10</v>
      </c>
      <c r="G7" s="51">
        <f>SUMPRODUCT(($B7=Реестр!$K$5:$S$34)*($B$4=Реестр!$C$5:$C$34))</f>
        <v>10</v>
      </c>
      <c r="H7" s="34">
        <f t="array" ref="H7">SUMPRODUCT(($B7=Реестр!$K$5:$S$34)*($B$4=Реестр!$C$5:$C$34)*ISTEXT(Реестр!$B$5:$B$34))</f>
        <v>10</v>
      </c>
      <c r="I7" s="51">
        <f t="array" ref="I7">SUM(--(MMULT(($B7=Реестр!$K$5:$S$34)*($B$4=Реестр!$C$5:$C$34),TRANSPOSE(COLUMN($K$5:$S$34)^0))&gt;0))</f>
        <v>10</v>
      </c>
      <c r="J7" s="35"/>
      <c r="K7" s="35"/>
      <c r="L7" s="35"/>
    </row>
    <row r="8" spans="1:12" x14ac:dyDescent="0.25">
      <c r="A8" s="31">
        <f>IF(B8="","",SUBTOTAL(3,$B$7:B8))</f>
        <v>2</v>
      </c>
      <c r="B8" s="42" t="s">
        <v>75</v>
      </c>
      <c r="C8" s="32">
        <f t="array" ref="C8">IF(B8=0,0,SUM((отчет=$B$4)*(исп1=B8)*Пл)+SUM((отчет=$B$4)*(исп2=B8)*Пл)+SUM((отчет=$B$4)*(исп3=B8)*Пл)+SUM((отчет=$B$4)*(исп4=B8)*Пл)+SUM((отчет=$B$4)*(исп5=B8)*Пл))</f>
        <v>393</v>
      </c>
      <c r="D8" s="32">
        <f t="array" ref="D8">IF(B8=0,0,SUM((отчет=$B$4)*(исп1=B8)*Фк)+SUM((отчет=$B$4)*(исп2=B8)*Фк)+SUM((отчет=$B$4)*(исп3=B8)*Фк)+SUM((отчет=$B$4)*(исп4=B8)*Фк)+SUM((отчет=$B$4)*(исп5=B8)*Фк))</f>
        <v>335</v>
      </c>
      <c r="E8" s="33">
        <f t="shared" si="0"/>
        <v>0.8524173027989822</v>
      </c>
      <c r="F8" s="51">
        <v>30</v>
      </c>
      <c r="G8" s="51">
        <f>SUMPRODUCT(($B8=Реестр!$K$5:$S$34)*($B$4=Реестр!$C$5:$C$34))</f>
        <v>30</v>
      </c>
      <c r="H8" s="34">
        <f t="array" ref="H8">SUMPRODUCT(($B8=Реестр!$K$5:$S$34)*($B$4=Реестр!$C$5:$C$34)*ISTEXT(Реестр!$B$5:$B$34))</f>
        <v>30</v>
      </c>
      <c r="I8" s="51">
        <f t="array" ref="I8">SUM(--(MMULT(($B8=Реестр!$K$5:$S$34)*($B$4=Реестр!$C$5:$C$34),TRANSPOSE(COLUMN($K$5:$S$34)^0))&gt;0))</f>
        <v>30</v>
      </c>
      <c r="J8" s="35"/>
      <c r="K8" s="35"/>
      <c r="L8" s="35"/>
    </row>
    <row r="9" spans="1:12" x14ac:dyDescent="0.25">
      <c r="A9" s="31">
        <f>IF(B9="","",SUBTOTAL(3,$B$7:B9))</f>
        <v>3</v>
      </c>
      <c r="B9" s="42" t="s">
        <v>72</v>
      </c>
      <c r="C9" s="32">
        <f t="array" ref="C9">IF(B9=0,0,SUM((отчет=$B$4)*(исп1=B9)*Пл)+SUM((отчет=$B$4)*(исп2=B9)*Пл)+SUM((отчет=$B$4)*(исп3=B9)*Пл)+SUM((отчет=$B$4)*(исп4=B9)*Пл)+SUM((отчет=$B$4)*(исп5=B9)*Пл))</f>
        <v>96</v>
      </c>
      <c r="D9" s="32">
        <f t="array" ref="D9">IF(B9=0,0,SUM((отчет=$B$4)*(исп1=B9)*Фк)+SUM((отчет=$B$4)*(исп2=B9)*Фк)+SUM((отчет=$B$4)*(исп3=B9)*Фк)+SUM((отчет=$B$4)*(исп4=B9)*Фк)+SUM((отчет=$B$4)*(исп5=B9)*Фк))</f>
        <v>83</v>
      </c>
      <c r="E9" s="33">
        <f t="shared" si="0"/>
        <v>0.86458333333333337</v>
      </c>
      <c r="F9" s="53">
        <v>7</v>
      </c>
      <c r="G9" s="51">
        <f>SUMPRODUCT(($B9=Реестр!$K$5:$S$34)*($B$4=Реестр!$C$5:$C$34))</f>
        <v>7</v>
      </c>
      <c r="H9" s="34">
        <f t="array" ref="H9">SUMPRODUCT(($B9=Реестр!$K$5:$S$34)*($B$4=Реестр!$C$5:$C$34)*ISTEXT(Реестр!$B$5:$B$34))</f>
        <v>7</v>
      </c>
      <c r="I9" s="51">
        <f t="array" ref="I9">SUM(--(MMULT(($B9=Реестр!$K$5:$S$34)*($B$4=Реестр!$C$5:$C$34),TRANSPOSE(COLUMN($K$5:$S$34)^0))&gt;0))</f>
        <v>7</v>
      </c>
      <c r="J9" s="36"/>
      <c r="K9" s="36"/>
      <c r="L9" s="36"/>
    </row>
    <row r="10" spans="1:12" x14ac:dyDescent="0.25">
      <c r="A10" s="31">
        <f>IF(B10="","",SUBTOTAL(3,$B$7:B10))</f>
        <v>4</v>
      </c>
      <c r="B10" s="42" t="s">
        <v>70</v>
      </c>
      <c r="C10" s="32">
        <f t="array" ref="C10">IF(B10=0,0,SUM((отчет=$B$4)*(исп1=B10)*Пл)+SUM((отчет=$B$4)*(исп2=B10)*Пл)+SUM((отчет=$B$4)*(исп3=B10)*Пл)+SUM((отчет=$B$4)*(исп4=B10)*Пл)+SUM((отчет=$B$4)*(исп5=B10)*Пл))</f>
        <v>44</v>
      </c>
      <c r="D10" s="32">
        <f t="array" ref="D10">IF(B10=0,0,SUM((отчет=$B$4)*(исп1=B10)*Фк)+SUM((отчет=$B$4)*(исп2=B10)*Фк)+SUM((отчет=$B$4)*(исп3=B10)*Фк)+SUM((отчет=$B$4)*(исп4=B10)*Фк)+SUM((отчет=$B$4)*(исп5=B10)*Фк))</f>
        <v>41</v>
      </c>
      <c r="E10" s="33">
        <f t="shared" si="0"/>
        <v>0.93181818181818177</v>
      </c>
      <c r="F10" s="54">
        <v>3</v>
      </c>
      <c r="G10" s="51">
        <f>SUMPRODUCT(($B10=Реестр!$K$5:$S$34)*($B$4=Реестр!$C$5:$C$34))</f>
        <v>3</v>
      </c>
      <c r="H10" s="34">
        <f t="array" ref="H10">SUMPRODUCT(($B10=Реестр!$K$5:$S$34)*($B$4=Реестр!$C$5:$C$34)*ISTEXT(Реестр!$B$5:$B$34))</f>
        <v>3</v>
      </c>
      <c r="I10" s="51">
        <f t="array" ref="I10">SUM(--(MMULT(($B10=Реестр!$K$5:$S$34)*($B$4=Реестр!$C$5:$C$34),TRANSPOSE(COLUMN($K$5:$S$34)^0))&gt;0))</f>
        <v>3</v>
      </c>
      <c r="J10" s="37"/>
      <c r="K10" s="37"/>
      <c r="L10" s="37"/>
    </row>
    <row r="11" spans="1:12" x14ac:dyDescent="0.25">
      <c r="A11" s="31">
        <f>IF(B11="","",SUBTOTAL(3,$B$7:B11))</f>
        <v>5</v>
      </c>
      <c r="B11" s="42" t="s">
        <v>66</v>
      </c>
      <c r="C11" s="32">
        <f t="array" ref="C11">IF(B11=0,0,SUM((отчет=$B$4)*(исп1=B11)*Пл)+SUM((отчет=$B$4)*(исп2=B11)*Пл)+SUM((отчет=$B$4)*(исп3=B11)*Пл)+SUM((отчет=$B$4)*(исп4=B11)*Пл)+SUM((отчет=$B$4)*(исп5=B11)*Пл))</f>
        <v>99</v>
      </c>
      <c r="D11" s="32">
        <f t="array" ref="D11">IF(B11=0,0,SUM((отчет=$B$4)*(исп1=B11)*Фк)+SUM((отчет=$B$4)*(исп2=B11)*Фк)+SUM((отчет=$B$4)*(исп3=B11)*Фк)+SUM((отчет=$B$4)*(исп4=B11)*Фк)+SUM((отчет=$B$4)*(исп5=B11)*Фк))</f>
        <v>89</v>
      </c>
      <c r="E11" s="33">
        <f t="shared" si="0"/>
        <v>0.89898989898989901</v>
      </c>
      <c r="F11" s="54">
        <v>7</v>
      </c>
      <c r="G11" s="51">
        <f>SUMPRODUCT(($B11=Реестр!$K$5:$S$34)*($B$4=Реестр!$C$5:$C$34))</f>
        <v>7</v>
      </c>
      <c r="H11" s="34">
        <f t="array" ref="H11">SUMPRODUCT(($B11=Реестр!$K$5:$S$34)*($B$4=Реестр!$C$5:$C$34)*ISTEXT(Реестр!$B$5:$B$34))</f>
        <v>7</v>
      </c>
      <c r="I11" s="51">
        <f t="array" ref="I11">SUM(--(MMULT(($B11=Реестр!$K$5:$S$34)*($B$4=Реестр!$C$5:$C$34),TRANSPOSE(COLUMN($K$5:$S$34)^0))&gt;0))</f>
        <v>7</v>
      </c>
      <c r="J11" s="37"/>
      <c r="K11" s="37"/>
      <c r="L11" s="37"/>
    </row>
    <row r="12" spans="1:12" x14ac:dyDescent="0.25">
      <c r="A12" s="31">
        <f>IF(B12="","",SUBTOTAL(3,$B$7:B12))</f>
        <v>6</v>
      </c>
      <c r="B12" s="42" t="s">
        <v>76</v>
      </c>
      <c r="C12" s="32">
        <f t="array" ref="C12">IF(B12=0,0,SUM((отчет=$B$4)*(исп1=B12)*Пл)+SUM((отчет=$B$4)*(исп2=B12)*Пл)+SUM((отчет=$B$4)*(исп3=B12)*Пл)+SUM((отчет=$B$4)*(исп4=B12)*Пл)+SUM((отчет=$B$4)*(исп5=B12)*Пл))</f>
        <v>393</v>
      </c>
      <c r="D12" s="32">
        <f t="array" ref="D12">IF(B12=0,0,SUM((отчет=$B$4)*(исп1=B12)*Фк)+SUM((отчет=$B$4)*(исп2=B12)*Фк)+SUM((отчет=$B$4)*(исп3=B12)*Фк)+SUM((отчет=$B$4)*(исп4=B12)*Фк)+SUM((отчет=$B$4)*(исп5=B12)*Фк))</f>
        <v>335</v>
      </c>
      <c r="E12" s="33">
        <f t="shared" si="0"/>
        <v>0.8524173027989822</v>
      </c>
      <c r="F12" s="54">
        <v>30</v>
      </c>
      <c r="G12" s="51">
        <f>SUMPRODUCT(($B12=Реестр!$K$5:$S$34)*($B$4=Реестр!$C$5:$C$34))</f>
        <v>30</v>
      </c>
      <c r="H12" s="34">
        <f t="array" ref="H12">SUMPRODUCT(($B12=Реестр!$K$5:$S$34)*($B$4=Реестр!$C$5:$C$34)*ISTEXT(Реестр!$B$5:$B$34))</f>
        <v>30</v>
      </c>
      <c r="I12" s="51">
        <f t="array" ref="I12">SUM(--(MMULT(($B12=Реестр!$K$5:$S$34)*($B$4=Реестр!$C$5:$C$34),TRANSPOSE(COLUMN($K$5:$S$34)^0))&gt;0))</f>
        <v>30</v>
      </c>
      <c r="J12" s="37"/>
      <c r="K12" s="37"/>
      <c r="L12" s="37"/>
    </row>
    <row r="13" spans="1:12" x14ac:dyDescent="0.25">
      <c r="A13" s="31">
        <f>IF(B13="","",SUBTOTAL(3,$B$7:B13))</f>
        <v>7</v>
      </c>
      <c r="B13" s="42" t="s">
        <v>74</v>
      </c>
      <c r="C13" s="32">
        <f t="array" ref="C13">IF(B13=0,0,SUM((отчет=$B$4)*(исп1=B13)*Пл)+SUM((отчет=$B$4)*(исп2=B13)*Пл)+SUM((отчет=$B$4)*(исп3=B13)*Пл)+SUM((отчет=$B$4)*(исп4=B13)*Пл)+SUM((отчет=$B$4)*(исп5=B13)*Пл))</f>
        <v>95</v>
      </c>
      <c r="D13" s="32">
        <f t="array" ref="D13">IF(B13=0,0,SUM((отчет=$B$4)*(исп1=B13)*Фк)+SUM((отчет=$B$4)*(исп2=B13)*Фк)+SUM((отчет=$B$4)*(исп3=B13)*Фк)+SUM((отчет=$B$4)*(исп4=B13)*Фк)+SUM((отчет=$B$4)*(исп5=B13)*Фк))</f>
        <v>80</v>
      </c>
      <c r="E13" s="38">
        <f t="shared" si="0"/>
        <v>0.84210526315789469</v>
      </c>
      <c r="F13" s="54">
        <v>7</v>
      </c>
      <c r="G13" s="51">
        <f>SUMPRODUCT(($B13=Реестр!$K$5:$S$34)*($B$4=Реестр!$C$5:$C$34))</f>
        <v>7</v>
      </c>
      <c r="H13" s="34">
        <f t="array" ref="H13">SUMPRODUCT(($B13=Реестр!$K$5:$S$34)*($B$4=Реестр!$C$5:$C$34)*ISTEXT(Реестр!$B$5:$B$34))</f>
        <v>7</v>
      </c>
      <c r="I13" s="51">
        <f t="array" ref="I13">SUM(--(MMULT(($B13=Реестр!$K$5:$S$34)*($B$4=Реестр!$C$5:$C$34),TRANSPOSE(COLUMN($K$5:$S$34)^0))&gt;0))</f>
        <v>7</v>
      </c>
      <c r="J13" s="37"/>
      <c r="K13" s="37"/>
      <c r="L13" s="37"/>
    </row>
    <row r="14" spans="1:12" x14ac:dyDescent="0.25">
      <c r="A14" s="31">
        <f>IF(B14="","",SUBTOTAL(3,$B$7:B14))</f>
        <v>8</v>
      </c>
      <c r="B14" s="42" t="s">
        <v>71</v>
      </c>
      <c r="C14" s="32">
        <f t="array" ref="C14">IF(B14=0,0,SUM((отчет=$B$4)*(исп1=B14)*Пл)+SUM((отчет=$B$4)*(исп2=B14)*Пл)+SUM((отчет=$B$4)*(исп3=B14)*Пл)+SUM((отчет=$B$4)*(исп4=B14)*Пл)+SUM((отчет=$B$4)*(исп5=B14)*Пл))</f>
        <v>88</v>
      </c>
      <c r="D14" s="32">
        <f t="array" ref="D14">IF(B14=0,0,SUM((отчет=$B$4)*(исп1=B14)*Фк)+SUM((отчет=$B$4)*(исп2=B14)*Фк)+SUM((отчет=$B$4)*(исп3=B14)*Фк)+SUM((отчет=$B$4)*(исп4=B14)*Фк)+SUM((отчет=$B$4)*(исп5=B14)*Фк))</f>
        <v>83</v>
      </c>
      <c r="E14" s="38">
        <f t="shared" si="0"/>
        <v>0.94318181818181823</v>
      </c>
      <c r="F14" s="54">
        <v>7</v>
      </c>
      <c r="G14" s="51">
        <f>SUMPRODUCT(($B14=Реестр!$K$5:$S$34)*($B$4=Реестр!$C$5:$C$34))</f>
        <v>7</v>
      </c>
      <c r="H14" s="34">
        <f t="array" ref="H14">SUMPRODUCT(($B14=Реестр!$K$5:$S$34)*($B$4=Реестр!$C$5:$C$34)*ISTEXT(Реестр!$B$5:$B$34))</f>
        <v>7</v>
      </c>
      <c r="I14" s="51">
        <f t="array" ref="I14">SUM(--(MMULT(($B14=Реестр!$K$5:$S$34)*($B$4=Реестр!$C$5:$C$34),TRANSPOSE(COLUMN($K$5:$S$34)^0))&gt;0))</f>
        <v>7</v>
      </c>
      <c r="J14" s="37"/>
      <c r="K14" s="37"/>
      <c r="L14" s="37"/>
    </row>
    <row r="15" spans="1:12" x14ac:dyDescent="0.25">
      <c r="A15" s="31">
        <f>IF(B15="","",SUBTOTAL(3,$B$7:B15))</f>
        <v>9</v>
      </c>
      <c r="B15" s="42" t="s">
        <v>67</v>
      </c>
      <c r="C15" s="32">
        <f t="array" ref="C15">IF(B15=0,0,SUM((отчет=$B$4)*(исп1=B15)*Пл)+SUM((отчет=$B$4)*(исп2=B15)*Пл)+SUM((отчет=$B$4)*(исп3=B15)*Пл)+SUM((отчет=$B$4)*(исп4=B15)*Пл)+SUM((отчет=$B$4)*(исп5=B15)*Пл))</f>
        <v>58</v>
      </c>
      <c r="D15" s="32">
        <f t="array" ref="D15">IF(B15=0,0,SUM((отчет=$B$4)*(исп1=B15)*Фк)+SUM((отчет=$B$4)*(исп2=B15)*Фк)+SUM((отчет=$B$4)*(исп3=B15)*Фк)+SUM((отчет=$B$4)*(исп4=B15)*Фк)+SUM((отчет=$B$4)*(исп5=B15)*Фк))</f>
        <v>45</v>
      </c>
      <c r="E15" s="38">
        <f t="shared" si="0"/>
        <v>0.77586206896551724</v>
      </c>
      <c r="F15" s="54">
        <v>5</v>
      </c>
      <c r="G15" s="51">
        <f>SUMPRODUCT(($B15=Реестр!$K$5:$S$34)*($B$4=Реестр!$C$5:$C$34))</f>
        <v>5</v>
      </c>
      <c r="H15" s="34">
        <f t="array" ref="H15">SUMPRODUCT(($B15=Реестр!$K$5:$S$34)*($B$4=Реестр!$C$5:$C$34)*ISTEXT(Реестр!$B$5:$B$34))</f>
        <v>5</v>
      </c>
      <c r="I15" s="51">
        <f t="array" ref="I15">SUM(--(MMULT(($B15=Реестр!$K$5:$S$34)*($B$4=Реестр!$C$5:$C$34),TRANSPOSE(COLUMN($K$5:$S$34)^0))&gt;0))</f>
        <v>5</v>
      </c>
      <c r="J15" s="37"/>
      <c r="K15" s="37"/>
      <c r="L15" s="37"/>
    </row>
    <row r="16" spans="1:12" x14ac:dyDescent="0.25">
      <c r="A16" s="31">
        <f>IF(B16="","",SUBTOTAL(3,$B$7:B16))</f>
        <v>10</v>
      </c>
      <c r="B16" s="42" t="s">
        <v>73</v>
      </c>
      <c r="C16" s="32">
        <f t="array" ref="C16">IF(B16=0,0,SUM((отчет=$B$4)*(исп1=B16)*Пл)+SUM((отчет=$B$4)*(исп2=B16)*Пл)+SUM((отчет=$B$4)*(исп3=B16)*Пл)+SUM((отчет=$B$4)*(исп4=B16)*Пл)+SUM((отчет=$B$4)*(исп5=B16)*Пл))</f>
        <v>96</v>
      </c>
      <c r="D16" s="32">
        <f t="array" ref="D16">IF(B16=0,0,SUM((отчет=$B$4)*(исп1=B16)*Фк)+SUM((отчет=$B$4)*(исп2=B16)*Фк)+SUM((отчет=$B$4)*(исп3=B16)*Фк)+SUM((отчет=$B$4)*(исп4=B16)*Фк)+SUM((отчет=$B$4)*(исп5=B16)*Фк))</f>
        <v>80</v>
      </c>
      <c r="E16" s="38">
        <f t="shared" si="0"/>
        <v>0.83333333333333337</v>
      </c>
      <c r="F16" s="54">
        <v>7</v>
      </c>
      <c r="G16" s="51">
        <f>SUMPRODUCT(($B16=Реестр!$K$5:$S$34)*($B$4=Реестр!$C$5:$C$34))</f>
        <v>7</v>
      </c>
      <c r="H16" s="34">
        <f t="array" ref="H16">SUMPRODUCT(($B16=Реестр!$K$5:$S$34)*($B$4=Реестр!$C$5:$C$34)*ISTEXT(Реестр!$B$5:$B$34))</f>
        <v>7</v>
      </c>
      <c r="I16" s="51">
        <f t="array" ref="I16">SUM(--(MMULT(($B16=Реестр!$K$5:$S$34)*($B$4=Реестр!$C$5:$C$34),TRANSPOSE(COLUMN($K$5:$S$34)^0))&gt;0))</f>
        <v>7</v>
      </c>
      <c r="J16" s="37"/>
      <c r="K16" s="37"/>
      <c r="L16" s="37"/>
    </row>
    <row r="17" spans="1:12" x14ac:dyDescent="0.25">
      <c r="A17" s="31">
        <f>IF(B17="","",SUBTOTAL(3,$B$7:B17))</f>
        <v>11</v>
      </c>
      <c r="B17" s="42" t="s">
        <v>69</v>
      </c>
      <c r="C17" s="32">
        <f t="array" ref="C17">IF(B17=0,0,SUM((отчет=$B$4)*(исп1=B17)*Пл)+SUM((отчет=$B$4)*(исп2=B17)*Пл)+SUM((отчет=$B$4)*(исп3=B17)*Пл)+SUM((отчет=$B$4)*(исп4=B17)*Пл)+SUM((отчет=$B$4)*(исп5=B17)*Пл))</f>
        <v>211</v>
      </c>
      <c r="D17" s="32">
        <f t="array" ref="D17">IF(B17=0,0,SUM((отчет=$B$4)*(исп1=B17)*Фк)+SUM((отчет=$B$4)*(исп2=B17)*Фк)+SUM((отчет=$B$4)*(исп3=B17)*Фк)+SUM((отчет=$B$4)*(исп4=B17)*Фк)+SUM((отчет=$B$4)*(исп5=B17)*Фк))</f>
        <v>177</v>
      </c>
      <c r="E17" s="38">
        <f t="shared" ref="E17:E19" si="1">IF(C17=0,0,D17/C17)</f>
        <v>0.83886255924170616</v>
      </c>
      <c r="F17" s="54">
        <v>16</v>
      </c>
      <c r="G17" s="51">
        <f>SUMPRODUCT(($B17=Реестр!$K$5:$S$34)*($B$4=Реестр!$C$5:$C$34))</f>
        <v>16</v>
      </c>
      <c r="H17" s="34">
        <f t="array" ref="H17">SUMPRODUCT(($B17=Реестр!$K$5:$S$34)*($B$4=Реестр!$C$5:$C$34)*ISTEXT(Реестр!$B$5:$B$34))</f>
        <v>16</v>
      </c>
      <c r="I17" s="51">
        <f t="array" ref="I17">SUM(--(MMULT(($B17=Реестр!$K$5:$S$34)*($B$4=Реестр!$C$5:$C$34),TRANSPOSE(COLUMN($K$5:$S$34)^0))&gt;0))</f>
        <v>16</v>
      </c>
      <c r="J17" s="37"/>
      <c r="K17" s="37"/>
      <c r="L17" s="37"/>
    </row>
    <row r="18" spans="1:12" x14ac:dyDescent="0.25">
      <c r="A18" s="31">
        <f>IF(B18="","",SUBTOTAL(3,$B$7:B18))</f>
        <v>12</v>
      </c>
      <c r="B18" s="42" t="s">
        <v>68</v>
      </c>
      <c r="C18" s="32">
        <f t="array" ref="C18">IF(B18=0,0,SUM((отчет=$B$4)*(исп1=B18)*Пл)+SUM((отчет=$B$4)*(исп2=B18)*Пл)+SUM((отчет=$B$4)*(исп3=B18)*Пл)+SUM((отчет=$B$4)*(исп4=B18)*Пл)+SUM((отчет=$B$4)*(исп5=B18)*Пл))</f>
        <v>138</v>
      </c>
      <c r="D18" s="32">
        <f t="array" ref="D18">IF(B18=0,0,SUM((отчет=$B$4)*(исп1=B18)*Фк)+SUM((отчет=$B$4)*(исп2=B18)*Фк)+SUM((отчет=$B$4)*(исп3=B18)*Фк)+SUM((отчет=$B$4)*(исп4=B18)*Фк)+SUM((отчет=$B$4)*(исп5=B18)*Фк))</f>
        <v>117</v>
      </c>
      <c r="E18" s="38">
        <f t="shared" si="1"/>
        <v>0.84782608695652173</v>
      </c>
      <c r="F18" s="54">
        <v>11</v>
      </c>
      <c r="G18" s="51">
        <f>SUMPRODUCT(($B18=Реестр!$K$5:$S$34)*($B$4=Реестр!$C$5:$C$34))</f>
        <v>11</v>
      </c>
      <c r="H18" s="34">
        <f t="array" ref="H18">SUMPRODUCT(($B18=Реестр!$K$5:$S$34)*($B$4=Реестр!$C$5:$C$34)*ISTEXT(Реестр!$B$5:$B$34))</f>
        <v>11</v>
      </c>
      <c r="I18" s="51">
        <f t="array" ref="I18">SUM(--(MMULT(($B18=Реестр!$K$5:$S$34)*($B$4=Реестр!$C$5:$C$34),TRANSPOSE(COLUMN($K$5:$S$34)^0))&gt;0))</f>
        <v>11</v>
      </c>
      <c r="J18" s="37"/>
      <c r="K18" s="37"/>
      <c r="L18" s="37"/>
    </row>
    <row r="19" spans="1:12" x14ac:dyDescent="0.25">
      <c r="A19" s="31">
        <f>IF(B19="","",SUBTOTAL(3,$B$7:B19))</f>
        <v>13</v>
      </c>
      <c r="B19" s="42" t="s">
        <v>12</v>
      </c>
      <c r="C19" s="32">
        <f t="array" ref="C19">IF(B19=0,0,SUM((отчет=$B$4)*(исп1=B19)*Пл)+SUM((отчет=$B$4)*(исп2=B19)*Пл)+SUM((отчет=$B$4)*(исп3=B19)*Пл)+SUM((отчет=$B$4)*(исп4=B19)*Пл)+SUM((отчет=$B$4)*(исп5=B19)*Пл))</f>
        <v>116</v>
      </c>
      <c r="D19" s="32">
        <f t="array" ref="D19">IF(B19=0,0,SUM((отчет=$B$4)*(исп1=B19)*Фк)+SUM((отчет=$B$4)*(исп2=B19)*Фк)+SUM((отчет=$B$4)*(исп3=B19)*Фк)+SUM((отчет=$B$4)*(исп4=B19)*Фк)+SUM((отчет=$B$4)*(исп5=B19)*Фк))</f>
        <v>72</v>
      </c>
      <c r="E19" s="38">
        <f t="shared" si="1"/>
        <v>0.62068965517241381</v>
      </c>
      <c r="F19" s="57">
        <v>8</v>
      </c>
      <c r="G19" s="51">
        <f>SUMPRODUCT(($B19=Реестр!$K$5:$S$34)*($B$4=Реестр!$C$5:$C$34))</f>
        <v>10</v>
      </c>
      <c r="H19" s="34">
        <f t="array" ref="H19">SUMPRODUCT(($B19=Реестр!$K$5:$S$34)*($B$4=Реестр!$C$5:$C$34)*ISTEXT(Реестр!$B$5:$B$34))</f>
        <v>10</v>
      </c>
      <c r="I19" s="51">
        <f t="array" ref="I19">SUM(--(MMULT(($B19=Реестр!$K$5:$S$34)*($B$4=Реестр!$C$5:$C$34),TRANSPOSE(COLUMN($K$5:$S$34)^0))&gt;0))</f>
        <v>8</v>
      </c>
      <c r="J19" s="37"/>
      <c r="K19" s="37"/>
      <c r="L19" s="37"/>
    </row>
    <row r="20" spans="1:12" x14ac:dyDescent="0.25">
      <c r="A20" s="31" t="str">
        <f>IF(B20="","",SUBTOTAL(3,$B$7:B20))</f>
        <v/>
      </c>
      <c r="B20" s="43"/>
      <c r="C20" s="39">
        <f t="array" ref="C20">IF(B20=0,0,SUM((отчет=$B$4)*(исп1=B20)*Пл)+SUM((отчет=$B$4)*(исп2=B20)*Пл)+SUM((отчет=$B$4)*(исп3=B20)*Пл)+SUM((отчет=$B$4)*(исп4=B20)*Пл)+SUM((отчет=$B$4)*(исп5=B20)*Пл))</f>
        <v>0</v>
      </c>
      <c r="D20" s="39">
        <f t="array" ref="D20">IF(B20=0,0,SUM((отчет=$B$4)*(исп1=B20)*Фк)+SUM((отчет=$B$4)*(исп2=B20)*Фк)+SUM((отчет=$B$4)*(исп3=B20)*Фк)+SUM((отчет=$B$4)*(исп4=B20)*Фк)+SUM((отчет=$B$4)*(исп5=B20)*Фк))</f>
        <v>0</v>
      </c>
      <c r="E20" s="33">
        <f t="shared" si="0"/>
        <v>0</v>
      </c>
      <c r="F20" s="41"/>
      <c r="G20" s="41"/>
      <c r="H20" s="40"/>
      <c r="I20" s="40"/>
      <c r="J20" s="41"/>
      <c r="K20" s="41"/>
      <c r="L20" s="41"/>
    </row>
    <row r="23" spans="1:12" ht="21" customHeight="1" x14ac:dyDescent="0.25">
      <c r="F23" s="66" t="s">
        <v>77</v>
      </c>
      <c r="G23" s="66"/>
      <c r="H23" s="66"/>
      <c r="I23" s="66"/>
      <c r="J23" s="66"/>
      <c r="K23" s="66"/>
      <c r="L23" s="66"/>
    </row>
    <row r="24" spans="1:12" x14ac:dyDescent="0.25">
      <c r="F24" s="66"/>
      <c r="G24" s="66"/>
      <c r="H24" s="66"/>
      <c r="I24" s="66"/>
      <c r="J24" s="66"/>
      <c r="K24" s="66"/>
      <c r="L24" s="66"/>
    </row>
    <row r="25" spans="1:12" x14ac:dyDescent="0.25">
      <c r="F25" s="66"/>
      <c r="G25" s="66"/>
      <c r="H25" s="66"/>
      <c r="I25" s="66"/>
      <c r="J25" s="66"/>
      <c r="K25" s="66"/>
      <c r="L25" s="66"/>
    </row>
    <row r="26" spans="1:12" x14ac:dyDescent="0.25">
      <c r="F26" s="66"/>
      <c r="G26" s="66"/>
      <c r="H26" s="66"/>
      <c r="I26" s="66"/>
      <c r="J26" s="66"/>
      <c r="K26" s="66"/>
      <c r="L26" s="66"/>
    </row>
    <row r="27" spans="1:12" x14ac:dyDescent="0.25">
      <c r="F27" s="66"/>
      <c r="G27" s="66"/>
      <c r="H27" s="66"/>
      <c r="I27" s="66"/>
      <c r="J27" s="66"/>
      <c r="K27" s="66"/>
      <c r="L27" s="66"/>
    </row>
    <row r="28" spans="1:12" x14ac:dyDescent="0.25">
      <c r="F28" s="66"/>
      <c r="G28" s="66"/>
      <c r="H28" s="66"/>
      <c r="I28" s="66"/>
      <c r="J28" s="66"/>
      <c r="K28" s="66"/>
      <c r="L28" s="66"/>
    </row>
  </sheetData>
  <mergeCells count="1">
    <mergeCell ref="F23:L28"/>
  </mergeCells>
  <conditionalFormatting sqref="E6">
    <cfRule type="cellIs" dxfId="5" priority="1" operator="lessThan">
      <formula>1</formula>
    </cfRule>
  </conditionalFormatting>
  <conditionalFormatting sqref="E7:E12 E20">
    <cfRule type="cellIs" dxfId="4" priority="7" operator="lessThan">
      <formula>1</formula>
    </cfRule>
  </conditionalFormatting>
  <conditionalFormatting sqref="E13">
    <cfRule type="cellIs" dxfId="3" priority="6" operator="lessThan">
      <formula>1</formula>
    </cfRule>
  </conditionalFormatting>
  <conditionalFormatting sqref="E14">
    <cfRule type="cellIs" dxfId="2" priority="5" operator="lessThan">
      <formula>1</formula>
    </cfRule>
  </conditionalFormatting>
  <conditionalFormatting sqref="E15">
    <cfRule type="cellIs" dxfId="1" priority="4" operator="lessThan">
      <formula>1</formula>
    </cfRule>
  </conditionalFormatting>
  <conditionalFormatting sqref="E16:E19">
    <cfRule type="cellIs" dxfId="0" priority="3" operator="lessThan">
      <formula>1</formula>
    </cfRule>
  </conditionalFormatting>
  <dataValidations count="2">
    <dataValidation allowBlank="1" showInputMessage="1" showErrorMessage="1" prompt="выбрать из списка" sqref="J5:L5"/>
    <dataValidation type="list" allowBlank="1" showInputMessage="1" showErrorMessage="1" sqref="B7:B20">
      <formula1>список</formula1>
    </dataValidation>
  </dataValidations>
  <hyperlinks>
    <hyperlink ref="G3" r:id="rId1" display="javascript://"/>
    <hyperlink ref="H3" r:id="rId2" display="javascript://"/>
    <hyperlink ref="I3" r:id="rId3" display="javascript://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workbookViewId="0">
      <selection activeCell="C3" sqref="C3"/>
    </sheetView>
  </sheetViews>
  <sheetFormatPr defaultRowHeight="15" x14ac:dyDescent="0.25"/>
  <cols>
    <col min="1" max="1" width="6.7109375" customWidth="1"/>
    <col min="2" max="2" width="30.7109375" customWidth="1"/>
    <col min="3" max="3" width="30" customWidth="1"/>
  </cols>
  <sheetData>
    <row r="2" spans="1:5" ht="15.75" thickBot="1" x14ac:dyDescent="0.3">
      <c r="B2" s="58" t="s">
        <v>2</v>
      </c>
      <c r="C2" s="58" t="s">
        <v>62</v>
      </c>
    </row>
    <row r="3" spans="1:5" ht="15.75" thickBot="1" x14ac:dyDescent="0.3">
      <c r="B3" s="25" t="s">
        <v>9</v>
      </c>
      <c r="C3" s="59" t="s">
        <v>71</v>
      </c>
    </row>
    <row r="4" spans="1:5" ht="27" x14ac:dyDescent="0.25">
      <c r="A4" s="1" t="s">
        <v>0</v>
      </c>
      <c r="B4" s="3" t="s">
        <v>31</v>
      </c>
      <c r="C4" s="3" t="s">
        <v>83</v>
      </c>
    </row>
    <row r="5" spans="1:5" ht="18.75" x14ac:dyDescent="0.3">
      <c r="A5" s="4">
        <f>ROW()-4</f>
        <v>1</v>
      </c>
      <c r="B5" s="5" t="s">
        <v>32</v>
      </c>
      <c r="C5" s="61">
        <v>30</v>
      </c>
      <c r="E5" s="60" t="s">
        <v>85</v>
      </c>
    </row>
    <row r="6" spans="1:5" ht="18.75" x14ac:dyDescent="0.3">
      <c r="A6" s="4">
        <f t="shared" ref="A6:A35" si="0">ROW()-4</f>
        <v>2</v>
      </c>
      <c r="B6" s="12" t="s">
        <v>33</v>
      </c>
      <c r="C6" s="61">
        <v>30</v>
      </c>
      <c r="E6" s="60" t="s">
        <v>84</v>
      </c>
    </row>
    <row r="7" spans="1:5" ht="15.75" x14ac:dyDescent="0.25">
      <c r="A7" s="4">
        <f t="shared" si="0"/>
        <v>3</v>
      </c>
      <c r="B7" s="12" t="s">
        <v>34</v>
      </c>
      <c r="C7" s="61"/>
    </row>
    <row r="8" spans="1:5" ht="15.75" x14ac:dyDescent="0.25">
      <c r="A8" s="4">
        <f t="shared" si="0"/>
        <v>4</v>
      </c>
      <c r="B8" s="5" t="s">
        <v>35</v>
      </c>
      <c r="C8" s="61"/>
    </row>
    <row r="9" spans="1:5" ht="15.75" x14ac:dyDescent="0.25">
      <c r="A9" s="4">
        <f t="shared" si="0"/>
        <v>5</v>
      </c>
      <c r="B9" s="12" t="s">
        <v>36</v>
      </c>
      <c r="C9" s="61"/>
    </row>
    <row r="10" spans="1:5" ht="15.75" x14ac:dyDescent="0.25">
      <c r="A10" s="4">
        <f t="shared" si="0"/>
        <v>6</v>
      </c>
      <c r="B10" s="12" t="s">
        <v>37</v>
      </c>
      <c r="C10" s="61"/>
    </row>
    <row r="11" spans="1:5" ht="15.75" x14ac:dyDescent="0.25">
      <c r="A11" s="4">
        <f t="shared" si="0"/>
        <v>7</v>
      </c>
      <c r="B11" s="5" t="s">
        <v>38</v>
      </c>
      <c r="C11" s="61"/>
    </row>
    <row r="12" spans="1:5" ht="15.75" x14ac:dyDescent="0.25">
      <c r="A12" s="4">
        <f t="shared" si="0"/>
        <v>8</v>
      </c>
      <c r="B12" s="12" t="s">
        <v>39</v>
      </c>
      <c r="C12" s="61"/>
    </row>
    <row r="13" spans="1:5" ht="15.75" x14ac:dyDescent="0.25">
      <c r="A13" s="4">
        <f t="shared" si="0"/>
        <v>9</v>
      </c>
      <c r="B13" s="12" t="s">
        <v>40</v>
      </c>
      <c r="C13" s="61"/>
    </row>
    <row r="14" spans="1:5" ht="15.75" x14ac:dyDescent="0.25">
      <c r="A14" s="4">
        <f t="shared" si="0"/>
        <v>10</v>
      </c>
      <c r="B14" s="5" t="s">
        <v>41</v>
      </c>
      <c r="C14" s="61"/>
    </row>
    <row r="15" spans="1:5" ht="15.75" x14ac:dyDescent="0.25">
      <c r="A15" s="4">
        <f t="shared" si="0"/>
        <v>11</v>
      </c>
      <c r="B15" s="12" t="s">
        <v>42</v>
      </c>
      <c r="C15" s="61"/>
    </row>
    <row r="16" spans="1:5" ht="15.75" x14ac:dyDescent="0.25">
      <c r="A16" s="4">
        <f t="shared" si="0"/>
        <v>12</v>
      </c>
      <c r="B16" s="12" t="s">
        <v>43</v>
      </c>
      <c r="C16" s="61"/>
    </row>
    <row r="17" spans="1:3" ht="15.75" x14ac:dyDescent="0.25">
      <c r="A17" s="4">
        <f t="shared" si="0"/>
        <v>13</v>
      </c>
      <c r="B17" s="5" t="s">
        <v>44</v>
      </c>
      <c r="C17" s="61"/>
    </row>
    <row r="18" spans="1:3" ht="15.75" x14ac:dyDescent="0.25">
      <c r="A18" s="4">
        <f t="shared" si="0"/>
        <v>14</v>
      </c>
      <c r="B18" s="12" t="s">
        <v>45</v>
      </c>
      <c r="C18" s="61"/>
    </row>
    <row r="19" spans="1:3" ht="15.75" x14ac:dyDescent="0.25">
      <c r="A19" s="4">
        <f t="shared" si="0"/>
        <v>15</v>
      </c>
      <c r="B19" s="12" t="s">
        <v>46</v>
      </c>
      <c r="C19" s="61"/>
    </row>
    <row r="20" spans="1:3" ht="15.75" x14ac:dyDescent="0.25">
      <c r="A20" s="4">
        <f t="shared" si="0"/>
        <v>16</v>
      </c>
      <c r="B20" s="5" t="s">
        <v>47</v>
      </c>
      <c r="C20" s="61"/>
    </row>
    <row r="21" spans="1:3" ht="15.75" x14ac:dyDescent="0.25">
      <c r="A21" s="4">
        <f t="shared" si="0"/>
        <v>17</v>
      </c>
      <c r="B21" s="12" t="s">
        <v>48</v>
      </c>
      <c r="C21" s="61"/>
    </row>
    <row r="22" spans="1:3" ht="15.75" x14ac:dyDescent="0.25">
      <c r="A22" s="4">
        <f t="shared" si="0"/>
        <v>18</v>
      </c>
      <c r="B22" s="12" t="s">
        <v>49</v>
      </c>
      <c r="C22" s="61"/>
    </row>
    <row r="23" spans="1:3" ht="15.75" x14ac:dyDescent="0.25">
      <c r="A23" s="4">
        <f t="shared" si="0"/>
        <v>19</v>
      </c>
      <c r="B23" s="5" t="s">
        <v>50</v>
      </c>
      <c r="C23" s="61"/>
    </row>
    <row r="24" spans="1:3" ht="15.75" x14ac:dyDescent="0.25">
      <c r="A24" s="4">
        <f t="shared" si="0"/>
        <v>20</v>
      </c>
      <c r="B24" s="12" t="s">
        <v>51</v>
      </c>
      <c r="C24" s="61"/>
    </row>
    <row r="25" spans="1:3" ht="15.75" x14ac:dyDescent="0.25">
      <c r="A25" s="4">
        <f t="shared" si="0"/>
        <v>21</v>
      </c>
      <c r="B25" s="12" t="s">
        <v>52</v>
      </c>
      <c r="C25" s="61"/>
    </row>
    <row r="26" spans="1:3" ht="15.75" x14ac:dyDescent="0.25">
      <c r="A26" s="4">
        <f t="shared" si="0"/>
        <v>22</v>
      </c>
      <c r="B26" s="5" t="s">
        <v>53</v>
      </c>
      <c r="C26" s="61"/>
    </row>
    <row r="27" spans="1:3" ht="15.75" x14ac:dyDescent="0.25">
      <c r="A27" s="4">
        <f t="shared" si="0"/>
        <v>23</v>
      </c>
      <c r="B27" s="12" t="s">
        <v>54</v>
      </c>
      <c r="C27" s="61"/>
    </row>
    <row r="28" spans="1:3" ht="15.75" x14ac:dyDescent="0.25">
      <c r="A28" s="4">
        <f t="shared" si="0"/>
        <v>24</v>
      </c>
      <c r="B28" s="12" t="s">
        <v>55</v>
      </c>
      <c r="C28" s="61"/>
    </row>
    <row r="29" spans="1:3" ht="15.75" x14ac:dyDescent="0.25">
      <c r="A29" s="4">
        <f t="shared" si="0"/>
        <v>25</v>
      </c>
      <c r="B29" s="5" t="s">
        <v>56</v>
      </c>
      <c r="C29" s="61"/>
    </row>
    <row r="30" spans="1:3" ht="15.75" x14ac:dyDescent="0.25">
      <c r="A30" s="4">
        <f t="shared" si="0"/>
        <v>26</v>
      </c>
      <c r="B30" s="12" t="s">
        <v>57</v>
      </c>
      <c r="C30" s="61"/>
    </row>
    <row r="31" spans="1:3" ht="15.75" x14ac:dyDescent="0.25">
      <c r="A31" s="4">
        <f t="shared" si="0"/>
        <v>27</v>
      </c>
      <c r="B31" s="12" t="s">
        <v>58</v>
      </c>
      <c r="C31" s="61"/>
    </row>
    <row r="32" spans="1:3" ht="15.75" x14ac:dyDescent="0.25">
      <c r="A32" s="4">
        <f t="shared" si="0"/>
        <v>28</v>
      </c>
      <c r="B32" s="5" t="s">
        <v>59</v>
      </c>
      <c r="C32" s="61"/>
    </row>
    <row r="33" spans="1:3" ht="15.75" x14ac:dyDescent="0.25">
      <c r="A33" s="4">
        <f t="shared" si="0"/>
        <v>29</v>
      </c>
      <c r="B33" s="12" t="s">
        <v>60</v>
      </c>
      <c r="C33" s="61"/>
    </row>
    <row r="34" spans="1:3" ht="15.75" x14ac:dyDescent="0.25">
      <c r="A34" s="4">
        <f t="shared" si="0"/>
        <v>30</v>
      </c>
      <c r="B34" s="12" t="s">
        <v>61</v>
      </c>
      <c r="C34" s="61"/>
    </row>
    <row r="35" spans="1:3" ht="15.75" x14ac:dyDescent="0.25">
      <c r="A35" s="4">
        <f t="shared" si="0"/>
        <v>31</v>
      </c>
      <c r="B35" s="17"/>
      <c r="C35" s="61"/>
    </row>
  </sheetData>
  <dataValidations count="1">
    <dataValidation type="list" allowBlank="1" showInputMessage="1" showErrorMessage="1" sqref="B3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Отчет!$B$7:$B$19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список</vt:lpstr>
      <vt:lpstr>Реестр</vt:lpstr>
      <vt:lpstr>Отчет</vt:lpstr>
      <vt:lpstr>ДНИ</vt:lpstr>
      <vt:lpstr>база</vt:lpstr>
      <vt:lpstr>исп1</vt:lpstr>
      <vt:lpstr>исп2</vt:lpstr>
      <vt:lpstr>исп3</vt:lpstr>
      <vt:lpstr>исп4</vt:lpstr>
      <vt:lpstr>исп5</vt:lpstr>
      <vt:lpstr>Реестр!Область_печати</vt:lpstr>
      <vt:lpstr>отчет</vt:lpstr>
      <vt:lpstr>Пл</vt:lpstr>
      <vt:lpstr>список</vt:lpstr>
      <vt:lpstr>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econom2</dc:creator>
  <cp:lastModifiedBy>econom2</cp:lastModifiedBy>
  <cp:lastPrinted>2020-02-03T23:29:55Z</cp:lastPrinted>
  <dcterms:created xsi:type="dcterms:W3CDTF">2020-02-03T04:05:47Z</dcterms:created>
  <dcterms:modified xsi:type="dcterms:W3CDTF">2020-02-10T23:58:21Z</dcterms:modified>
</cp:coreProperties>
</file>