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00" activeTab="1"/>
  </bookViews>
  <sheets>
    <sheet name="исх_данные" sheetId="1" r:id="rId1"/>
    <sheet name="аналитика" sheetId="2" r:id="rId2"/>
    <sheet name="Лист4" sheetId="3" state="hidden" r:id="rId3"/>
  </sheets>
  <externalReferences>
    <externalReference r:id="rId6"/>
  </externalReferences>
  <definedNames>
    <definedName name="_xlnm._FilterDatabase" localSheetId="0" hidden="1">'исх_данные'!$A$4:$CG$42</definedName>
  </definedNames>
  <calcPr fullCalcOnLoad="1"/>
</workbook>
</file>

<file path=xl/sharedStrings.xml><?xml version="1.0" encoding="utf-8"?>
<sst xmlns="http://schemas.openxmlformats.org/spreadsheetml/2006/main" count="235" uniqueCount="102">
  <si>
    <t>ФИО</t>
  </si>
  <si>
    <t>МВЗ</t>
  </si>
  <si>
    <t>Категория персонала в отчете HR (по виду работ)</t>
  </si>
  <si>
    <t>Итого_ФОТ</t>
  </si>
  <si>
    <t>Итого_СоцВыплаты</t>
  </si>
  <si>
    <t>Итого_ГПХ</t>
  </si>
  <si>
    <t>ФОТ</t>
  </si>
  <si>
    <t>ГПХ</t>
  </si>
  <si>
    <t>Социальные гарантии</t>
  </si>
  <si>
    <t>Расходы на оплату ДГПХ</t>
  </si>
  <si>
    <t>Прочие социальные гарантии</t>
  </si>
  <si>
    <t>Коммерческий персонал</t>
  </si>
  <si>
    <t>Управление готовой продукцией (МВЗ №39)</t>
  </si>
  <si>
    <t>Корпоративные коммуникации и PR (МВЗ №26)</t>
  </si>
  <si>
    <t>Основное производство (МВЗ №1)</t>
  </si>
  <si>
    <t>Производственный персонал</t>
  </si>
  <si>
    <t>Управление производством (МВЗ №13)</t>
  </si>
  <si>
    <t>Продажи (МВЗ №37)</t>
  </si>
  <si>
    <t>Транспорт (внутризаводской) (МВЗ №14)</t>
  </si>
  <si>
    <t>Работники вспомогательного производства</t>
  </si>
  <si>
    <t>Ремонт и обслуживание (МВЗ №6)</t>
  </si>
  <si>
    <t>Сервис и хозяйственное обеспечение  (МВЗ №22)</t>
  </si>
  <si>
    <t>Общепроизводственный персонал</t>
  </si>
  <si>
    <t>Управление персоналом (МВЗ №33)</t>
  </si>
  <si>
    <t>Безопасность (МВЗ №24)</t>
  </si>
  <si>
    <t>Ремонт и обслуживание (МВЗ №5)</t>
  </si>
  <si>
    <t>Энергетика (МВЗ №3)</t>
  </si>
  <si>
    <t>Повременная оплата</t>
  </si>
  <si>
    <t>Сотрудник 1</t>
  </si>
  <si>
    <t>Сотрудник 2</t>
  </si>
  <si>
    <t>Сотрудник 3</t>
  </si>
  <si>
    <t>Сотрудник 4</t>
  </si>
  <si>
    <t>Сотрудник 5</t>
  </si>
  <si>
    <t>Сотрудник 6</t>
  </si>
  <si>
    <t>Сотрудник 7</t>
  </si>
  <si>
    <t>Сотрудник 8</t>
  </si>
  <si>
    <t>Сотрудник 9</t>
  </si>
  <si>
    <t>Сотрудник 10</t>
  </si>
  <si>
    <t>Сотрудник 11</t>
  </si>
  <si>
    <t>Сотрудник 12</t>
  </si>
  <si>
    <t>Сотрудник 13</t>
  </si>
  <si>
    <t>Сотрудник 14</t>
  </si>
  <si>
    <t>Сотрудник 15</t>
  </si>
  <si>
    <t>Сотрудник 16</t>
  </si>
  <si>
    <t>Сотрудник 17</t>
  </si>
  <si>
    <t>Сотрудник 18</t>
  </si>
  <si>
    <t>Сотрудник 19</t>
  </si>
  <si>
    <t>Сотрудник 20</t>
  </si>
  <si>
    <t>Сотрудник 21</t>
  </si>
  <si>
    <t>Сотрудник 22</t>
  </si>
  <si>
    <t>Сотрудник 23</t>
  </si>
  <si>
    <t>Сотрудник 24</t>
  </si>
  <si>
    <t>Сотрудник 25</t>
  </si>
  <si>
    <t>Сотрудник 26</t>
  </si>
  <si>
    <t>Сотрудник 27</t>
  </si>
  <si>
    <t>Сотрудник 28</t>
  </si>
  <si>
    <t>Сотрудник 29</t>
  </si>
  <si>
    <t>Сотрудник 30</t>
  </si>
  <si>
    <t>Сотрудник 31</t>
  </si>
  <si>
    <t>Сотрудник 32</t>
  </si>
  <si>
    <t>Сотрудник 33</t>
  </si>
  <si>
    <t>Сотрудник 34</t>
  </si>
  <si>
    <t>Сотрудник 35</t>
  </si>
  <si>
    <t>Сотрудник 36</t>
  </si>
  <si>
    <t>Сотрудник 37</t>
  </si>
  <si>
    <t>Премия</t>
  </si>
  <si>
    <t>Премия с юбилейной датой</t>
  </si>
  <si>
    <t>Пособие по уходу за ребенком до 3 лет.</t>
  </si>
  <si>
    <t>0Отпуск очередной</t>
  </si>
  <si>
    <t>Совместительство</t>
  </si>
  <si>
    <t>Оплата сверхурочных часов (повременно)</t>
  </si>
  <si>
    <t>Заработная плата</t>
  </si>
  <si>
    <t>Ремонтный фонд</t>
  </si>
  <si>
    <t>Доплата за сверхурочные  &lt; 2 час</t>
  </si>
  <si>
    <t>Доплата за сверхурочные  &gt; 2 час</t>
  </si>
  <si>
    <t>Ночные часы</t>
  </si>
  <si>
    <t>Оплата по договорам ГП характера</t>
  </si>
  <si>
    <t>Единовременные поощрения</t>
  </si>
  <si>
    <t xml:space="preserve">Оплата  отпусков </t>
  </si>
  <si>
    <t>Месячные премии</t>
  </si>
  <si>
    <t>Повышенная оплата в ночное время</t>
  </si>
  <si>
    <t>Повышенная оплата  за сверхурочную работу</t>
  </si>
  <si>
    <t>ФЗП несписочного состава</t>
  </si>
  <si>
    <t>Общехозяйственный персонал</t>
  </si>
  <si>
    <t>СТОИМОСТНЫЕ ПОКАЗАТЕЛИ</t>
  </si>
  <si>
    <t>ФЗП списочного состава, в том числе</t>
  </si>
  <si>
    <t>производственный персонал</t>
  </si>
  <si>
    <t>работники вспомогательного производства</t>
  </si>
  <si>
    <t>общепроизводственный персонал</t>
  </si>
  <si>
    <t>Охрана труда (МВЗ №17)</t>
  </si>
  <si>
    <t>Управление и содержание цехов (МВЗ №12)</t>
  </si>
  <si>
    <t>ИТОГО</t>
  </si>
  <si>
    <t>Заработная плата по окладам</t>
  </si>
  <si>
    <t>Заработная плата по тарифам</t>
  </si>
  <si>
    <t>Заработная плата по сделке</t>
  </si>
  <si>
    <t>Вид заработной платы</t>
  </si>
  <si>
    <t>оклад</t>
  </si>
  <si>
    <t>тариф</t>
  </si>
  <si>
    <t>сделка</t>
  </si>
  <si>
    <t>просуммировать во всех столбцах с названием "заработная плата" сотрудников с видом "оклад"</t>
  </si>
  <si>
    <t>просуммировать во всех столбцах с названием "заработная плата" сотрудников с видом "тариф"</t>
  </si>
  <si>
    <t>просуммировать во всех столбцах с названием "заработная плата" сотрудников с видом "сделка"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</si>
</sst>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8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name val="Arial Cyr"/>
      <family val="0"/>
    </font>
    <font>
      <b/>
      <sz val="9.5"/>
      <name val="Arial Narrow"/>
      <family val="2"/>
    </font>
    <font>
      <sz val="9.5"/>
      <name val="Arial Narrow"/>
      <family val="2"/>
    </font>
    <font>
      <sz val="8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horizontal="left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18" fillId="0" borderId="0" xfId="0" applyFont="1" applyAlignment="1">
      <alignment horizontal="left"/>
    </xf>
    <xf numFmtId="0" fontId="18" fillId="5" borderId="10" xfId="0" applyFont="1" applyFill="1" applyBorder="1" applyAlignment="1">
      <alignment horizontal="left" wrapText="1"/>
    </xf>
    <xf numFmtId="0" fontId="18" fillId="5" borderId="12" xfId="0" applyFont="1" applyFill="1" applyBorder="1" applyAlignment="1">
      <alignment horizontal="left" wrapText="1"/>
    </xf>
    <xf numFmtId="0" fontId="18" fillId="5" borderId="10" xfId="0" applyFont="1" applyFill="1" applyBorder="1" applyAlignment="1">
      <alignment horizontal="left"/>
    </xf>
    <xf numFmtId="0" fontId="18" fillId="5" borderId="12" xfId="0" applyFont="1" applyFill="1" applyBorder="1" applyAlignment="1">
      <alignment horizontal="left"/>
    </xf>
    <xf numFmtId="0" fontId="20" fillId="33" borderId="0" xfId="15" applyFont="1" applyFill="1" applyBorder="1" applyAlignment="1" applyProtection="1">
      <alignment horizontal="left" vertical="center" wrapText="1"/>
      <protection locked="0"/>
    </xf>
    <xf numFmtId="0" fontId="20" fillId="34" borderId="0" xfId="15" applyFont="1" applyFill="1" applyBorder="1" applyAlignment="1" applyProtection="1">
      <alignment vertical="center" wrapText="1"/>
      <protection locked="0"/>
    </xf>
    <xf numFmtId="0" fontId="20" fillId="0" borderId="0" xfId="15" applyFont="1" applyFill="1" applyBorder="1" applyAlignment="1" applyProtection="1">
      <alignment vertical="center" wrapText="1"/>
      <protection locked="0"/>
    </xf>
    <xf numFmtId="0" fontId="21" fillId="0" borderId="0" xfId="15" applyFont="1" applyFill="1" applyBorder="1" applyAlignment="1" applyProtection="1">
      <alignment horizontal="left" vertical="center" wrapText="1"/>
      <protection locked="0"/>
    </xf>
    <xf numFmtId="0" fontId="21" fillId="0" borderId="0" xfId="15" applyFont="1" applyFill="1" applyBorder="1" applyAlignment="1" applyProtection="1">
      <alignment horizontal="left" vertical="center" wrapText="1" indent="1"/>
      <protection locked="0"/>
    </xf>
    <xf numFmtId="0" fontId="18" fillId="0" borderId="13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41" fillId="35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</cellXfs>
  <cellStyles count="48">
    <cellStyle name="Normal" xfId="0"/>
    <cellStyle name="=D:\WINNT\SYSTEM32\COMMAND.COM 2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R_2019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42"/>
  <sheetViews>
    <sheetView zoomScalePageLayoutView="0" workbookViewId="0" topLeftCell="A1">
      <selection activeCell="R2" sqref="R2:S2"/>
    </sheetView>
  </sheetViews>
  <sheetFormatPr defaultColWidth="9.33203125" defaultRowHeight="11.25"/>
  <cols>
    <col min="1" max="1" width="18.5" style="0" customWidth="1"/>
    <col min="2" max="2" width="45.66015625" style="0" customWidth="1"/>
    <col min="3" max="3" width="15.5" style="0" customWidth="1"/>
    <col min="4" max="4" width="40.83203125" style="0" customWidth="1"/>
    <col min="6" max="6" width="14.66015625" style="0" customWidth="1"/>
    <col min="9" max="9" width="14.66015625" style="0" customWidth="1"/>
    <col min="10" max="11" width="13.5" style="0" customWidth="1"/>
    <col min="14" max="14" width="13.5" style="0" customWidth="1"/>
    <col min="15" max="15" width="22.33203125" style="0" customWidth="1"/>
    <col min="17" max="17" width="11.33203125" style="8" customWidth="1"/>
    <col min="18" max="18" width="14.33203125" style="8" customWidth="1"/>
    <col min="19" max="19" width="11.5" style="8" customWidth="1"/>
    <col min="20" max="58" width="9.33203125" style="7" customWidth="1"/>
  </cols>
  <sheetData>
    <row r="2" spans="1:59" s="3" customFormat="1" ht="67.5">
      <c r="A2" s="3" t="s">
        <v>0</v>
      </c>
      <c r="B2" s="3" t="s">
        <v>1</v>
      </c>
      <c r="C2" s="3" t="s">
        <v>95</v>
      </c>
      <c r="D2" s="3" t="s">
        <v>2</v>
      </c>
      <c r="E2" s="3" t="s">
        <v>27</v>
      </c>
      <c r="F2" s="3" t="s">
        <v>69</v>
      </c>
      <c r="G2" s="3" t="s">
        <v>70</v>
      </c>
      <c r="H2" s="3" t="s">
        <v>72</v>
      </c>
      <c r="I2" s="3" t="s">
        <v>73</v>
      </c>
      <c r="J2" s="3" t="s">
        <v>74</v>
      </c>
      <c r="K2" s="3" t="s">
        <v>75</v>
      </c>
      <c r="L2" s="3" t="s">
        <v>76</v>
      </c>
      <c r="M2" s="3" t="s">
        <v>65</v>
      </c>
      <c r="N2" s="3" t="s">
        <v>66</v>
      </c>
      <c r="O2" s="3" t="s">
        <v>67</v>
      </c>
      <c r="P2" s="3" t="s">
        <v>68</v>
      </c>
      <c r="Q2" s="9" t="s">
        <v>3</v>
      </c>
      <c r="R2" s="9" t="s">
        <v>4</v>
      </c>
      <c r="S2" s="10" t="s">
        <v>5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4"/>
    </row>
    <row r="3" spans="5:59" s="2" customFormat="1" ht="11.25">
      <c r="E3" s="2" t="s">
        <v>6</v>
      </c>
      <c r="F3" s="2" t="s">
        <v>6</v>
      </c>
      <c r="G3" s="2" t="s">
        <v>6</v>
      </c>
      <c r="H3" s="2" t="s">
        <v>6</v>
      </c>
      <c r="I3" s="2" t="s">
        <v>6</v>
      </c>
      <c r="J3" s="2" t="s">
        <v>6</v>
      </c>
      <c r="K3" s="2" t="s">
        <v>6</v>
      </c>
      <c r="L3" s="2" t="s">
        <v>7</v>
      </c>
      <c r="M3" s="2" t="s">
        <v>6</v>
      </c>
      <c r="N3" s="2" t="s">
        <v>6</v>
      </c>
      <c r="O3" s="2" t="s">
        <v>8</v>
      </c>
      <c r="P3" s="2" t="s">
        <v>6</v>
      </c>
      <c r="Q3" s="11"/>
      <c r="R3" s="11"/>
      <c r="S3" s="12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5"/>
    </row>
    <row r="4" spans="5:59" s="3" customFormat="1" ht="51" customHeight="1">
      <c r="E4" s="3" t="s">
        <v>71</v>
      </c>
      <c r="F4" s="3" t="s">
        <v>82</v>
      </c>
      <c r="G4" s="3" t="s">
        <v>71</v>
      </c>
      <c r="H4" s="3" t="s">
        <v>71</v>
      </c>
      <c r="I4" s="3" t="s">
        <v>81</v>
      </c>
      <c r="J4" s="3" t="s">
        <v>81</v>
      </c>
      <c r="K4" s="3" t="s">
        <v>80</v>
      </c>
      <c r="L4" s="3" t="s">
        <v>9</v>
      </c>
      <c r="M4" s="3" t="s">
        <v>79</v>
      </c>
      <c r="N4" s="3" t="s">
        <v>77</v>
      </c>
      <c r="O4" s="3" t="s">
        <v>10</v>
      </c>
      <c r="P4" s="3" t="s">
        <v>78</v>
      </c>
      <c r="Q4" s="9"/>
      <c r="R4" s="9"/>
      <c r="S4" s="10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4"/>
    </row>
    <row r="5" spans="1:59" s="2" customFormat="1" ht="11.25">
      <c r="A5" s="2" t="s">
        <v>28</v>
      </c>
      <c r="B5" s="2" t="s">
        <v>12</v>
      </c>
      <c r="C5" s="2" t="s">
        <v>96</v>
      </c>
      <c r="D5" s="2" t="s">
        <v>11</v>
      </c>
      <c r="E5" s="2">
        <v>100</v>
      </c>
      <c r="F5" s="2">
        <v>0</v>
      </c>
      <c r="G5" s="2">
        <v>15</v>
      </c>
      <c r="H5" s="2">
        <v>0</v>
      </c>
      <c r="J5" s="2">
        <v>15</v>
      </c>
      <c r="M5" s="2">
        <f>E5*0.4</f>
        <v>40</v>
      </c>
      <c r="P5" s="2">
        <v>100</v>
      </c>
      <c r="Q5" s="11">
        <f>E5+F5+G5+H5+I5+J5+K5+M5+N5+P5</f>
        <v>270</v>
      </c>
      <c r="R5" s="11">
        <f>O5</f>
        <v>0</v>
      </c>
      <c r="S5" s="12">
        <f>L5</f>
        <v>0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5"/>
    </row>
    <row r="6" spans="1:59" s="2" customFormat="1" ht="11.25">
      <c r="A6" s="2" t="s">
        <v>29</v>
      </c>
      <c r="B6" s="2" t="s">
        <v>13</v>
      </c>
      <c r="C6" s="2" t="s">
        <v>96</v>
      </c>
      <c r="D6" s="2" t="s">
        <v>83</v>
      </c>
      <c r="E6" s="2">
        <f>E5+10</f>
        <v>110</v>
      </c>
      <c r="F6" s="2">
        <v>0</v>
      </c>
      <c r="G6" s="2">
        <v>0</v>
      </c>
      <c r="H6" s="2">
        <v>0</v>
      </c>
      <c r="M6" s="2">
        <f aca="true" t="shared" si="0" ref="M6:M40">E6*0.4</f>
        <v>44</v>
      </c>
      <c r="Q6" s="11">
        <f aca="true" t="shared" si="1" ref="Q6:Q41">E6+F6+G6+H6+I6+J6+K6+M6+N6+P6</f>
        <v>154</v>
      </c>
      <c r="R6" s="11">
        <f aca="true" t="shared" si="2" ref="R6:R41">O6</f>
        <v>0</v>
      </c>
      <c r="S6" s="12">
        <f aca="true" t="shared" si="3" ref="S6:S41">L6</f>
        <v>0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5"/>
    </row>
    <row r="7" spans="1:59" s="2" customFormat="1" ht="12.75">
      <c r="A7" s="2" t="s">
        <v>30</v>
      </c>
      <c r="B7" s="16" t="s">
        <v>26</v>
      </c>
      <c r="C7" s="2" t="s">
        <v>96</v>
      </c>
      <c r="D7" s="2" t="s">
        <v>15</v>
      </c>
      <c r="E7" s="2">
        <f aca="true" t="shared" si="4" ref="E7:E40">E6+10</f>
        <v>120</v>
      </c>
      <c r="F7" s="2">
        <v>10</v>
      </c>
      <c r="G7" s="2">
        <v>0</v>
      </c>
      <c r="H7" s="2">
        <v>0</v>
      </c>
      <c r="J7" s="2">
        <v>20</v>
      </c>
      <c r="M7" s="2">
        <f t="shared" si="0"/>
        <v>48</v>
      </c>
      <c r="Q7" s="11">
        <f t="shared" si="1"/>
        <v>198</v>
      </c>
      <c r="R7" s="11">
        <f t="shared" si="2"/>
        <v>0</v>
      </c>
      <c r="S7" s="12">
        <f t="shared" si="3"/>
        <v>0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5"/>
    </row>
    <row r="8" spans="1:59" s="2" customFormat="1" ht="11.25">
      <c r="A8" s="2" t="s">
        <v>31</v>
      </c>
      <c r="B8" s="2" t="s">
        <v>16</v>
      </c>
      <c r="C8" s="2" t="s">
        <v>96</v>
      </c>
      <c r="D8" s="2" t="s">
        <v>83</v>
      </c>
      <c r="E8" s="2">
        <f t="shared" si="4"/>
        <v>130</v>
      </c>
      <c r="F8" s="2">
        <v>0</v>
      </c>
      <c r="G8" s="2">
        <v>25</v>
      </c>
      <c r="H8" s="2">
        <v>0</v>
      </c>
      <c r="M8" s="2">
        <f t="shared" si="0"/>
        <v>52</v>
      </c>
      <c r="Q8" s="11">
        <f t="shared" si="1"/>
        <v>207</v>
      </c>
      <c r="R8" s="11">
        <f t="shared" si="2"/>
        <v>0</v>
      </c>
      <c r="S8" s="12">
        <f t="shared" si="3"/>
        <v>0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5"/>
    </row>
    <row r="9" spans="1:59" s="2" customFormat="1" ht="11.25">
      <c r="A9" s="2" t="s">
        <v>32</v>
      </c>
      <c r="B9" s="2" t="s">
        <v>14</v>
      </c>
      <c r="C9" s="2" t="s">
        <v>96</v>
      </c>
      <c r="D9" s="2" t="s">
        <v>15</v>
      </c>
      <c r="E9" s="2">
        <f t="shared" si="4"/>
        <v>140</v>
      </c>
      <c r="F9" s="2">
        <v>0</v>
      </c>
      <c r="G9" s="2">
        <v>0</v>
      </c>
      <c r="H9" s="2">
        <v>0</v>
      </c>
      <c r="M9" s="2">
        <f t="shared" si="0"/>
        <v>56</v>
      </c>
      <c r="P9" s="2">
        <v>200</v>
      </c>
      <c r="Q9" s="11">
        <f t="shared" si="1"/>
        <v>396</v>
      </c>
      <c r="R9" s="11">
        <f t="shared" si="2"/>
        <v>0</v>
      </c>
      <c r="S9" s="12">
        <f t="shared" si="3"/>
        <v>0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5"/>
    </row>
    <row r="10" spans="1:59" s="2" customFormat="1" ht="11.25">
      <c r="A10" s="2" t="s">
        <v>33</v>
      </c>
      <c r="B10" s="2" t="s">
        <v>14</v>
      </c>
      <c r="C10" s="2" t="s">
        <v>96</v>
      </c>
      <c r="D10" s="2" t="s">
        <v>15</v>
      </c>
      <c r="E10" s="2">
        <f t="shared" si="4"/>
        <v>150</v>
      </c>
      <c r="F10" s="2">
        <v>0</v>
      </c>
      <c r="G10" s="2">
        <v>0</v>
      </c>
      <c r="H10" s="2">
        <v>0</v>
      </c>
      <c r="I10" s="2">
        <v>15</v>
      </c>
      <c r="L10" s="2">
        <v>100</v>
      </c>
      <c r="M10" s="2">
        <f t="shared" si="0"/>
        <v>60</v>
      </c>
      <c r="Q10" s="11">
        <f t="shared" si="1"/>
        <v>225</v>
      </c>
      <c r="R10" s="11">
        <f t="shared" si="2"/>
        <v>0</v>
      </c>
      <c r="S10" s="12">
        <f t="shared" si="3"/>
        <v>100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5"/>
    </row>
    <row r="11" spans="1:59" s="2" customFormat="1" ht="11.25">
      <c r="A11" s="2" t="s">
        <v>34</v>
      </c>
      <c r="B11" s="2" t="s">
        <v>14</v>
      </c>
      <c r="C11" s="2" t="s">
        <v>96</v>
      </c>
      <c r="D11" s="2" t="s">
        <v>15</v>
      </c>
      <c r="E11" s="2">
        <f t="shared" si="4"/>
        <v>160</v>
      </c>
      <c r="F11" s="2">
        <v>0</v>
      </c>
      <c r="G11" s="2">
        <v>0</v>
      </c>
      <c r="H11" s="2">
        <v>0</v>
      </c>
      <c r="J11" s="2">
        <v>30</v>
      </c>
      <c r="M11" s="2">
        <f t="shared" si="0"/>
        <v>64</v>
      </c>
      <c r="N11" s="2">
        <v>50</v>
      </c>
      <c r="Q11" s="11">
        <f t="shared" si="1"/>
        <v>304</v>
      </c>
      <c r="R11" s="11">
        <f t="shared" si="2"/>
        <v>0</v>
      </c>
      <c r="S11" s="12">
        <f t="shared" si="3"/>
        <v>0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5"/>
    </row>
    <row r="12" spans="1:59" s="2" customFormat="1" ht="11.25">
      <c r="A12" s="2" t="s">
        <v>35</v>
      </c>
      <c r="B12" s="2" t="s">
        <v>17</v>
      </c>
      <c r="C12" s="2" t="s">
        <v>96</v>
      </c>
      <c r="D12" s="2" t="s">
        <v>11</v>
      </c>
      <c r="E12" s="2">
        <f t="shared" si="4"/>
        <v>170</v>
      </c>
      <c r="F12" s="2">
        <v>0</v>
      </c>
      <c r="G12" s="2">
        <v>36</v>
      </c>
      <c r="H12" s="2">
        <v>0</v>
      </c>
      <c r="I12" s="2">
        <v>20</v>
      </c>
      <c r="M12" s="2">
        <f t="shared" si="0"/>
        <v>68</v>
      </c>
      <c r="Q12" s="11">
        <f t="shared" si="1"/>
        <v>294</v>
      </c>
      <c r="R12" s="11">
        <f t="shared" si="2"/>
        <v>0</v>
      </c>
      <c r="S12" s="12">
        <f t="shared" si="3"/>
        <v>0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5"/>
    </row>
    <row r="13" spans="1:59" s="2" customFormat="1" ht="11.25">
      <c r="A13" s="2" t="s">
        <v>36</v>
      </c>
      <c r="B13" s="2" t="s">
        <v>18</v>
      </c>
      <c r="C13" s="2" t="s">
        <v>96</v>
      </c>
      <c r="D13" s="2" t="s">
        <v>19</v>
      </c>
      <c r="E13" s="2">
        <f t="shared" si="4"/>
        <v>180</v>
      </c>
      <c r="F13" s="2">
        <v>10</v>
      </c>
      <c r="G13" s="2">
        <v>0</v>
      </c>
      <c r="H13" s="2">
        <v>0</v>
      </c>
      <c r="M13" s="2">
        <f t="shared" si="0"/>
        <v>72</v>
      </c>
      <c r="Q13" s="11">
        <f t="shared" si="1"/>
        <v>262</v>
      </c>
      <c r="R13" s="11">
        <f t="shared" si="2"/>
        <v>0</v>
      </c>
      <c r="S13" s="12">
        <f t="shared" si="3"/>
        <v>0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5"/>
    </row>
    <row r="14" spans="1:59" s="2" customFormat="1" ht="11.25">
      <c r="A14" s="2" t="s">
        <v>37</v>
      </c>
      <c r="B14" s="2" t="s">
        <v>14</v>
      </c>
      <c r="C14" s="2" t="s">
        <v>96</v>
      </c>
      <c r="D14" s="2" t="s">
        <v>15</v>
      </c>
      <c r="E14" s="2">
        <f t="shared" si="4"/>
        <v>190</v>
      </c>
      <c r="F14" s="2">
        <v>0</v>
      </c>
      <c r="G14" s="2">
        <v>0</v>
      </c>
      <c r="H14" s="2">
        <v>0</v>
      </c>
      <c r="L14" s="2">
        <v>200</v>
      </c>
      <c r="M14" s="2">
        <f t="shared" si="0"/>
        <v>76</v>
      </c>
      <c r="Q14" s="11">
        <f t="shared" si="1"/>
        <v>266</v>
      </c>
      <c r="R14" s="11">
        <f t="shared" si="2"/>
        <v>0</v>
      </c>
      <c r="S14" s="12">
        <f t="shared" si="3"/>
        <v>200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5"/>
    </row>
    <row r="15" spans="1:59" s="2" customFormat="1" ht="11.25">
      <c r="A15" s="2" t="s">
        <v>38</v>
      </c>
      <c r="B15" s="2" t="s">
        <v>14</v>
      </c>
      <c r="C15" s="2" t="s">
        <v>96</v>
      </c>
      <c r="D15" s="2" t="s">
        <v>15</v>
      </c>
      <c r="E15" s="2">
        <f t="shared" si="4"/>
        <v>200</v>
      </c>
      <c r="F15" s="2">
        <v>0</v>
      </c>
      <c r="G15" s="2">
        <v>0</v>
      </c>
      <c r="H15" s="2">
        <v>0</v>
      </c>
      <c r="K15" s="2">
        <v>30</v>
      </c>
      <c r="M15" s="2">
        <f t="shared" si="0"/>
        <v>80</v>
      </c>
      <c r="P15" s="2">
        <v>300</v>
      </c>
      <c r="Q15" s="11">
        <f t="shared" si="1"/>
        <v>610</v>
      </c>
      <c r="R15" s="11">
        <f t="shared" si="2"/>
        <v>0</v>
      </c>
      <c r="S15" s="12">
        <f t="shared" si="3"/>
        <v>0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5"/>
    </row>
    <row r="16" spans="1:59" s="2" customFormat="1" ht="11.25">
      <c r="A16" s="2" t="s">
        <v>39</v>
      </c>
      <c r="B16" s="2" t="s">
        <v>14</v>
      </c>
      <c r="C16" s="2" t="s">
        <v>97</v>
      </c>
      <c r="D16" s="2" t="s">
        <v>15</v>
      </c>
      <c r="E16" s="2">
        <f t="shared" si="4"/>
        <v>210</v>
      </c>
      <c r="F16" s="2">
        <v>0</v>
      </c>
      <c r="G16" s="2">
        <v>0</v>
      </c>
      <c r="H16" s="2">
        <v>0</v>
      </c>
      <c r="I16" s="2">
        <v>30</v>
      </c>
      <c r="J16" s="2">
        <v>10</v>
      </c>
      <c r="M16" s="2">
        <f t="shared" si="0"/>
        <v>84</v>
      </c>
      <c r="Q16" s="11">
        <f t="shared" si="1"/>
        <v>334</v>
      </c>
      <c r="R16" s="11">
        <f t="shared" si="2"/>
        <v>0</v>
      </c>
      <c r="S16" s="12">
        <f t="shared" si="3"/>
        <v>0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5"/>
    </row>
    <row r="17" spans="1:59" s="2" customFormat="1" ht="11.25">
      <c r="A17" s="2" t="s">
        <v>40</v>
      </c>
      <c r="B17" s="2" t="s">
        <v>18</v>
      </c>
      <c r="C17" s="2" t="s">
        <v>97</v>
      </c>
      <c r="D17" s="2" t="s">
        <v>19</v>
      </c>
      <c r="E17" s="2">
        <f t="shared" si="4"/>
        <v>220</v>
      </c>
      <c r="F17" s="2">
        <v>0</v>
      </c>
      <c r="G17" s="2">
        <v>0</v>
      </c>
      <c r="H17" s="2">
        <v>0</v>
      </c>
      <c r="M17" s="2">
        <f t="shared" si="0"/>
        <v>88</v>
      </c>
      <c r="Q17" s="11">
        <f t="shared" si="1"/>
        <v>308</v>
      </c>
      <c r="R17" s="11">
        <f t="shared" si="2"/>
        <v>0</v>
      </c>
      <c r="S17" s="12">
        <f t="shared" si="3"/>
        <v>0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5"/>
    </row>
    <row r="18" spans="1:59" s="2" customFormat="1" ht="11.25">
      <c r="A18" s="2" t="s">
        <v>41</v>
      </c>
      <c r="B18" s="2" t="s">
        <v>20</v>
      </c>
      <c r="C18" s="2" t="s">
        <v>97</v>
      </c>
      <c r="D18" s="2" t="s">
        <v>19</v>
      </c>
      <c r="E18" s="2">
        <f t="shared" si="4"/>
        <v>230</v>
      </c>
      <c r="F18" s="2">
        <v>0</v>
      </c>
      <c r="G18" s="2">
        <v>46</v>
      </c>
      <c r="H18" s="2">
        <v>0</v>
      </c>
      <c r="M18" s="2">
        <f t="shared" si="0"/>
        <v>92</v>
      </c>
      <c r="N18" s="2">
        <v>50</v>
      </c>
      <c r="Q18" s="11">
        <f t="shared" si="1"/>
        <v>418</v>
      </c>
      <c r="R18" s="11">
        <f t="shared" si="2"/>
        <v>0</v>
      </c>
      <c r="S18" s="12">
        <f t="shared" si="3"/>
        <v>0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5"/>
    </row>
    <row r="19" spans="1:59" s="2" customFormat="1" ht="11.25">
      <c r="A19" s="2" t="s">
        <v>42</v>
      </c>
      <c r="B19" s="2" t="s">
        <v>18</v>
      </c>
      <c r="C19" s="2" t="s">
        <v>97</v>
      </c>
      <c r="D19" s="2" t="s">
        <v>19</v>
      </c>
      <c r="E19" s="2">
        <f t="shared" si="4"/>
        <v>240</v>
      </c>
      <c r="F19" s="2">
        <v>0</v>
      </c>
      <c r="G19" s="2">
        <v>0</v>
      </c>
      <c r="H19" s="2">
        <v>0</v>
      </c>
      <c r="M19" s="2">
        <f t="shared" si="0"/>
        <v>96</v>
      </c>
      <c r="Q19" s="11">
        <f t="shared" si="1"/>
        <v>336</v>
      </c>
      <c r="R19" s="11">
        <f t="shared" si="2"/>
        <v>0</v>
      </c>
      <c r="S19" s="12">
        <f t="shared" si="3"/>
        <v>0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5"/>
    </row>
    <row r="20" spans="1:59" s="2" customFormat="1" ht="11.25">
      <c r="A20" s="2" t="s">
        <v>43</v>
      </c>
      <c r="B20" s="2" t="s">
        <v>17</v>
      </c>
      <c r="C20" s="2" t="s">
        <v>97</v>
      </c>
      <c r="D20" s="2" t="s">
        <v>11</v>
      </c>
      <c r="E20" s="2">
        <f t="shared" si="4"/>
        <v>250</v>
      </c>
      <c r="F20" s="2">
        <v>10</v>
      </c>
      <c r="G20" s="2">
        <v>0</v>
      </c>
      <c r="H20" s="2">
        <v>0</v>
      </c>
      <c r="J20" s="2">
        <v>15</v>
      </c>
      <c r="K20" s="2">
        <v>10</v>
      </c>
      <c r="L20" s="2">
        <v>300</v>
      </c>
      <c r="M20" s="2">
        <f t="shared" si="0"/>
        <v>100</v>
      </c>
      <c r="Q20" s="11">
        <f t="shared" si="1"/>
        <v>385</v>
      </c>
      <c r="R20" s="11">
        <f t="shared" si="2"/>
        <v>0</v>
      </c>
      <c r="S20" s="12">
        <f t="shared" si="3"/>
        <v>300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5"/>
    </row>
    <row r="21" spans="1:59" s="2" customFormat="1" ht="11.25">
      <c r="A21" s="2" t="s">
        <v>44</v>
      </c>
      <c r="B21" s="2" t="s">
        <v>21</v>
      </c>
      <c r="C21" s="2" t="s">
        <v>97</v>
      </c>
      <c r="D21" s="2" t="s">
        <v>22</v>
      </c>
      <c r="E21" s="2">
        <f t="shared" si="4"/>
        <v>260</v>
      </c>
      <c r="F21" s="2">
        <v>0</v>
      </c>
      <c r="G21" s="2">
        <v>0</v>
      </c>
      <c r="H21" s="2">
        <v>0</v>
      </c>
      <c r="I21" s="2">
        <v>10</v>
      </c>
      <c r="M21" s="2">
        <f t="shared" si="0"/>
        <v>104</v>
      </c>
      <c r="Q21" s="11">
        <f t="shared" si="1"/>
        <v>374</v>
      </c>
      <c r="R21" s="11">
        <f t="shared" si="2"/>
        <v>0</v>
      </c>
      <c r="S21" s="12">
        <f t="shared" si="3"/>
        <v>0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5"/>
    </row>
    <row r="22" spans="1:59" s="2" customFormat="1" ht="11.25">
      <c r="A22" s="2" t="s">
        <v>45</v>
      </c>
      <c r="B22" s="2" t="s">
        <v>18</v>
      </c>
      <c r="C22" s="2" t="s">
        <v>97</v>
      </c>
      <c r="D22" s="2" t="s">
        <v>19</v>
      </c>
      <c r="E22" s="2">
        <f t="shared" si="4"/>
        <v>270</v>
      </c>
      <c r="F22" s="2">
        <v>0</v>
      </c>
      <c r="G22" s="2">
        <v>0</v>
      </c>
      <c r="H22" s="2">
        <v>0</v>
      </c>
      <c r="M22" s="2">
        <f t="shared" si="0"/>
        <v>108</v>
      </c>
      <c r="P22" s="2">
        <v>150</v>
      </c>
      <c r="Q22" s="11">
        <f t="shared" si="1"/>
        <v>528</v>
      </c>
      <c r="R22" s="11">
        <f t="shared" si="2"/>
        <v>0</v>
      </c>
      <c r="S22" s="12">
        <f t="shared" si="3"/>
        <v>0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5"/>
    </row>
    <row r="23" spans="1:59" s="2" customFormat="1" ht="11.25">
      <c r="A23" s="2" t="s">
        <v>46</v>
      </c>
      <c r="B23" s="2" t="s">
        <v>18</v>
      </c>
      <c r="C23" s="2" t="s">
        <v>97</v>
      </c>
      <c r="D23" s="2" t="s">
        <v>19</v>
      </c>
      <c r="E23" s="2">
        <f t="shared" si="4"/>
        <v>280</v>
      </c>
      <c r="F23" s="2">
        <v>0</v>
      </c>
      <c r="G23" s="2">
        <v>0</v>
      </c>
      <c r="H23" s="2">
        <v>0</v>
      </c>
      <c r="M23" s="2">
        <f t="shared" si="0"/>
        <v>112</v>
      </c>
      <c r="Q23" s="11">
        <f t="shared" si="1"/>
        <v>392</v>
      </c>
      <c r="R23" s="11">
        <f t="shared" si="2"/>
        <v>0</v>
      </c>
      <c r="S23" s="12">
        <f t="shared" si="3"/>
        <v>0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5"/>
    </row>
    <row r="24" spans="1:59" s="2" customFormat="1" ht="11.25">
      <c r="A24" s="2" t="s">
        <v>47</v>
      </c>
      <c r="B24" s="2" t="s">
        <v>89</v>
      </c>
      <c r="C24" s="2" t="s">
        <v>97</v>
      </c>
      <c r="D24" s="2" t="s">
        <v>83</v>
      </c>
      <c r="E24" s="2">
        <f t="shared" si="4"/>
        <v>290</v>
      </c>
      <c r="F24" s="2">
        <v>15</v>
      </c>
      <c r="G24" s="2">
        <v>8</v>
      </c>
      <c r="H24" s="2">
        <v>0</v>
      </c>
      <c r="J24" s="2">
        <v>20</v>
      </c>
      <c r="K24" s="2">
        <v>15</v>
      </c>
      <c r="M24" s="2">
        <f t="shared" si="0"/>
        <v>116</v>
      </c>
      <c r="Q24" s="11">
        <f t="shared" si="1"/>
        <v>464</v>
      </c>
      <c r="R24" s="11">
        <f t="shared" si="2"/>
        <v>0</v>
      </c>
      <c r="S24" s="12">
        <f t="shared" si="3"/>
        <v>0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5"/>
    </row>
    <row r="25" spans="1:59" s="2" customFormat="1" ht="11.25">
      <c r="A25" s="2" t="s">
        <v>48</v>
      </c>
      <c r="B25" s="2" t="s">
        <v>89</v>
      </c>
      <c r="C25" s="2" t="s">
        <v>97</v>
      </c>
      <c r="D25" s="2" t="s">
        <v>83</v>
      </c>
      <c r="E25" s="2">
        <f t="shared" si="4"/>
        <v>300</v>
      </c>
      <c r="F25" s="2">
        <v>0</v>
      </c>
      <c r="G25" s="2">
        <v>0</v>
      </c>
      <c r="H25" s="2">
        <v>0</v>
      </c>
      <c r="I25" s="2">
        <v>15</v>
      </c>
      <c r="M25" s="2">
        <f t="shared" si="0"/>
        <v>120</v>
      </c>
      <c r="N25" s="2">
        <v>50</v>
      </c>
      <c r="Q25" s="11">
        <f t="shared" si="1"/>
        <v>485</v>
      </c>
      <c r="R25" s="11">
        <f t="shared" si="2"/>
        <v>0</v>
      </c>
      <c r="S25" s="12">
        <f t="shared" si="3"/>
        <v>0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5"/>
    </row>
    <row r="26" spans="1:59" s="2" customFormat="1" ht="11.25">
      <c r="A26" s="2" t="s">
        <v>49</v>
      </c>
      <c r="B26" s="2" t="s">
        <v>14</v>
      </c>
      <c r="C26" s="2" t="s">
        <v>97</v>
      </c>
      <c r="D26" s="2" t="s">
        <v>15</v>
      </c>
      <c r="E26" s="2">
        <f t="shared" si="4"/>
        <v>310</v>
      </c>
      <c r="F26" s="2">
        <v>0</v>
      </c>
      <c r="G26" s="2">
        <v>0</v>
      </c>
      <c r="H26" s="2">
        <v>0</v>
      </c>
      <c r="M26" s="2">
        <f t="shared" si="0"/>
        <v>124</v>
      </c>
      <c r="Q26" s="11">
        <f t="shared" si="1"/>
        <v>434</v>
      </c>
      <c r="R26" s="11">
        <f t="shared" si="2"/>
        <v>0</v>
      </c>
      <c r="S26" s="12">
        <f t="shared" si="3"/>
        <v>0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5"/>
    </row>
    <row r="27" spans="1:59" s="2" customFormat="1" ht="11.25">
      <c r="A27" s="2" t="s">
        <v>50</v>
      </c>
      <c r="B27" s="2" t="s">
        <v>14</v>
      </c>
      <c r="C27" s="2" t="s">
        <v>97</v>
      </c>
      <c r="D27" s="2" t="s">
        <v>15</v>
      </c>
      <c r="E27" s="2">
        <f t="shared" si="4"/>
        <v>320</v>
      </c>
      <c r="F27" s="2">
        <v>0</v>
      </c>
      <c r="G27" s="2">
        <v>0</v>
      </c>
      <c r="H27" s="2">
        <v>0</v>
      </c>
      <c r="L27" s="2">
        <v>150</v>
      </c>
      <c r="M27" s="2">
        <f t="shared" si="0"/>
        <v>128</v>
      </c>
      <c r="Q27" s="11">
        <f t="shared" si="1"/>
        <v>448</v>
      </c>
      <c r="R27" s="11">
        <f t="shared" si="2"/>
        <v>0</v>
      </c>
      <c r="S27" s="12">
        <f t="shared" si="3"/>
        <v>150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5"/>
    </row>
    <row r="28" spans="1:59" s="2" customFormat="1" ht="11.25">
      <c r="A28" s="2" t="s">
        <v>51</v>
      </c>
      <c r="B28" s="2" t="s">
        <v>89</v>
      </c>
      <c r="C28" s="2" t="s">
        <v>97</v>
      </c>
      <c r="D28" s="2" t="s">
        <v>83</v>
      </c>
      <c r="E28" s="2">
        <f t="shared" si="4"/>
        <v>330</v>
      </c>
      <c r="F28" s="2">
        <v>20</v>
      </c>
      <c r="G28" s="2">
        <v>20</v>
      </c>
      <c r="H28" s="2">
        <v>0</v>
      </c>
      <c r="J28" s="2">
        <v>60</v>
      </c>
      <c r="K28" s="2">
        <v>20</v>
      </c>
      <c r="M28" s="2">
        <f t="shared" si="0"/>
        <v>132</v>
      </c>
      <c r="Q28" s="11">
        <f t="shared" si="1"/>
        <v>582</v>
      </c>
      <c r="R28" s="11">
        <f t="shared" si="2"/>
        <v>0</v>
      </c>
      <c r="S28" s="12">
        <f t="shared" si="3"/>
        <v>0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5"/>
    </row>
    <row r="29" spans="1:59" s="2" customFormat="1" ht="11.25">
      <c r="A29" s="2" t="s">
        <v>52</v>
      </c>
      <c r="B29" s="2" t="s">
        <v>90</v>
      </c>
      <c r="C29" s="2" t="s">
        <v>97</v>
      </c>
      <c r="D29" s="2" t="s">
        <v>22</v>
      </c>
      <c r="E29" s="2">
        <f t="shared" si="4"/>
        <v>340</v>
      </c>
      <c r="F29" s="2">
        <v>0</v>
      </c>
      <c r="G29" s="2">
        <v>0</v>
      </c>
      <c r="H29" s="2">
        <v>0</v>
      </c>
      <c r="I29" s="2">
        <v>20</v>
      </c>
      <c r="M29" s="2">
        <f t="shared" si="0"/>
        <v>136</v>
      </c>
      <c r="Q29" s="11">
        <f t="shared" si="1"/>
        <v>496</v>
      </c>
      <c r="R29" s="11">
        <f t="shared" si="2"/>
        <v>0</v>
      </c>
      <c r="S29" s="12">
        <f t="shared" si="3"/>
        <v>0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5"/>
    </row>
    <row r="30" spans="1:59" s="2" customFormat="1" ht="11.25">
      <c r="A30" s="2" t="s">
        <v>53</v>
      </c>
      <c r="B30" s="2" t="s">
        <v>14</v>
      </c>
      <c r="C30" s="2" t="s">
        <v>97</v>
      </c>
      <c r="D30" s="2" t="s">
        <v>15</v>
      </c>
      <c r="E30" s="2">
        <f t="shared" si="4"/>
        <v>350</v>
      </c>
      <c r="F30" s="2">
        <v>0</v>
      </c>
      <c r="G30" s="2">
        <v>0</v>
      </c>
      <c r="H30" s="2">
        <v>0</v>
      </c>
      <c r="M30" s="2">
        <f t="shared" si="0"/>
        <v>140</v>
      </c>
      <c r="Q30" s="11">
        <f t="shared" si="1"/>
        <v>490</v>
      </c>
      <c r="R30" s="11">
        <f t="shared" si="2"/>
        <v>0</v>
      </c>
      <c r="S30" s="12">
        <f t="shared" si="3"/>
        <v>0</v>
      </c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5"/>
    </row>
    <row r="31" spans="1:59" s="2" customFormat="1" ht="11.25">
      <c r="A31" s="2" t="s">
        <v>54</v>
      </c>
      <c r="B31" s="2" t="s">
        <v>14</v>
      </c>
      <c r="C31" s="2" t="s">
        <v>97</v>
      </c>
      <c r="D31" s="2" t="s">
        <v>15</v>
      </c>
      <c r="E31" s="2">
        <f t="shared" si="4"/>
        <v>360</v>
      </c>
      <c r="F31" s="2">
        <v>30</v>
      </c>
      <c r="G31" s="2">
        <v>0</v>
      </c>
      <c r="H31" s="2">
        <v>0</v>
      </c>
      <c r="J31" s="2">
        <v>90</v>
      </c>
      <c r="M31" s="2">
        <f t="shared" si="0"/>
        <v>144</v>
      </c>
      <c r="N31" s="2">
        <v>50</v>
      </c>
      <c r="Q31" s="11">
        <f t="shared" si="1"/>
        <v>674</v>
      </c>
      <c r="R31" s="11">
        <f t="shared" si="2"/>
        <v>0</v>
      </c>
      <c r="S31" s="12">
        <f t="shared" si="3"/>
        <v>0</v>
      </c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5"/>
    </row>
    <row r="32" spans="1:59" s="2" customFormat="1" ht="11.25">
      <c r="A32" s="2" t="s">
        <v>55</v>
      </c>
      <c r="B32" s="2" t="s">
        <v>20</v>
      </c>
      <c r="C32" s="2" t="s">
        <v>97</v>
      </c>
      <c r="D32" s="2" t="s">
        <v>19</v>
      </c>
      <c r="E32" s="2">
        <f t="shared" si="4"/>
        <v>370</v>
      </c>
      <c r="F32" s="2">
        <v>0</v>
      </c>
      <c r="G32" s="2">
        <v>0</v>
      </c>
      <c r="H32" s="2">
        <v>100</v>
      </c>
      <c r="K32" s="2">
        <v>60</v>
      </c>
      <c r="M32" s="2">
        <f t="shared" si="0"/>
        <v>148</v>
      </c>
      <c r="Q32" s="11">
        <f t="shared" si="1"/>
        <v>678</v>
      </c>
      <c r="R32" s="11">
        <f t="shared" si="2"/>
        <v>0</v>
      </c>
      <c r="S32" s="12">
        <f t="shared" si="3"/>
        <v>0</v>
      </c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5"/>
    </row>
    <row r="33" spans="1:59" s="2" customFormat="1" ht="11.25">
      <c r="A33" s="2" t="s">
        <v>56</v>
      </c>
      <c r="B33" s="2" t="s">
        <v>18</v>
      </c>
      <c r="C33" s="2" t="s">
        <v>98</v>
      </c>
      <c r="D33" s="2" t="s">
        <v>19</v>
      </c>
      <c r="E33" s="2">
        <f t="shared" si="4"/>
        <v>380</v>
      </c>
      <c r="F33" s="2">
        <v>0</v>
      </c>
      <c r="G33" s="2">
        <v>56</v>
      </c>
      <c r="H33" s="2">
        <v>0</v>
      </c>
      <c r="I33" s="2">
        <v>60</v>
      </c>
      <c r="M33" s="2">
        <f t="shared" si="0"/>
        <v>152</v>
      </c>
      <c r="Q33" s="11">
        <f t="shared" si="1"/>
        <v>648</v>
      </c>
      <c r="R33" s="11">
        <f t="shared" si="2"/>
        <v>0</v>
      </c>
      <c r="S33" s="12">
        <f t="shared" si="3"/>
        <v>0</v>
      </c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5"/>
    </row>
    <row r="34" spans="1:59" s="2" customFormat="1" ht="11.25">
      <c r="A34" s="2" t="s">
        <v>57</v>
      </c>
      <c r="B34" s="2" t="s">
        <v>14</v>
      </c>
      <c r="C34" s="2" t="s">
        <v>98</v>
      </c>
      <c r="D34" s="2" t="s">
        <v>15</v>
      </c>
      <c r="E34" s="2">
        <f t="shared" si="4"/>
        <v>390</v>
      </c>
      <c r="F34" s="2">
        <v>0</v>
      </c>
      <c r="G34" s="2">
        <v>0</v>
      </c>
      <c r="H34" s="2">
        <v>0</v>
      </c>
      <c r="M34" s="2">
        <f t="shared" si="0"/>
        <v>156</v>
      </c>
      <c r="Q34" s="11">
        <f t="shared" si="1"/>
        <v>546</v>
      </c>
      <c r="R34" s="11">
        <f t="shared" si="2"/>
        <v>0</v>
      </c>
      <c r="S34" s="12">
        <f t="shared" si="3"/>
        <v>0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5"/>
    </row>
    <row r="35" spans="1:59" s="2" customFormat="1" ht="11.25">
      <c r="A35" s="2" t="s">
        <v>58</v>
      </c>
      <c r="B35" s="2" t="s">
        <v>20</v>
      </c>
      <c r="C35" s="2" t="s">
        <v>98</v>
      </c>
      <c r="D35" s="2" t="s">
        <v>19</v>
      </c>
      <c r="E35" s="2">
        <f t="shared" si="4"/>
        <v>400</v>
      </c>
      <c r="F35" s="2">
        <v>0</v>
      </c>
      <c r="G35" s="2">
        <v>0</v>
      </c>
      <c r="H35" s="2">
        <v>0</v>
      </c>
      <c r="J35" s="2">
        <v>5</v>
      </c>
      <c r="K35" s="2">
        <v>90</v>
      </c>
      <c r="M35" s="2">
        <f t="shared" si="0"/>
        <v>160</v>
      </c>
      <c r="Q35" s="11">
        <f t="shared" si="1"/>
        <v>655</v>
      </c>
      <c r="R35" s="11">
        <f t="shared" si="2"/>
        <v>0</v>
      </c>
      <c r="S35" s="12">
        <f t="shared" si="3"/>
        <v>0</v>
      </c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5"/>
    </row>
    <row r="36" spans="1:59" s="2" customFormat="1" ht="11.25">
      <c r="A36" s="2" t="s">
        <v>59</v>
      </c>
      <c r="B36" s="2" t="s">
        <v>23</v>
      </c>
      <c r="C36" s="2" t="s">
        <v>98</v>
      </c>
      <c r="D36" s="2" t="s">
        <v>83</v>
      </c>
      <c r="E36" s="2">
        <f t="shared" si="4"/>
        <v>410</v>
      </c>
      <c r="F36" s="2">
        <v>0</v>
      </c>
      <c r="G36" s="2">
        <v>0</v>
      </c>
      <c r="H36" s="2">
        <v>0</v>
      </c>
      <c r="I36" s="2">
        <v>90</v>
      </c>
      <c r="M36" s="2">
        <f t="shared" si="0"/>
        <v>164</v>
      </c>
      <c r="N36" s="2">
        <v>50</v>
      </c>
      <c r="Q36" s="11">
        <f t="shared" si="1"/>
        <v>714</v>
      </c>
      <c r="R36" s="11">
        <f t="shared" si="2"/>
        <v>0</v>
      </c>
      <c r="S36" s="12">
        <f t="shared" si="3"/>
        <v>0</v>
      </c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5"/>
    </row>
    <row r="37" spans="1:59" s="2" customFormat="1" ht="11.25">
      <c r="A37" s="2" t="s">
        <v>60</v>
      </c>
      <c r="B37" s="2" t="s">
        <v>17</v>
      </c>
      <c r="C37" s="2" t="s">
        <v>98</v>
      </c>
      <c r="D37" s="2" t="s">
        <v>11</v>
      </c>
      <c r="E37" s="2">
        <f t="shared" si="4"/>
        <v>420</v>
      </c>
      <c r="F37" s="2">
        <v>0</v>
      </c>
      <c r="G37" s="2">
        <v>0</v>
      </c>
      <c r="H37" s="2">
        <v>0</v>
      </c>
      <c r="M37" s="2">
        <f t="shared" si="0"/>
        <v>168</v>
      </c>
      <c r="Q37" s="11">
        <f t="shared" si="1"/>
        <v>588</v>
      </c>
      <c r="R37" s="11">
        <f t="shared" si="2"/>
        <v>0</v>
      </c>
      <c r="S37" s="12">
        <f t="shared" si="3"/>
        <v>0</v>
      </c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5"/>
    </row>
    <row r="38" spans="1:59" s="2" customFormat="1" ht="11.25">
      <c r="A38" s="2" t="s">
        <v>61</v>
      </c>
      <c r="B38" s="2" t="s">
        <v>14</v>
      </c>
      <c r="C38" s="2" t="s">
        <v>98</v>
      </c>
      <c r="D38" s="2" t="s">
        <v>15</v>
      </c>
      <c r="E38" s="2">
        <f t="shared" si="4"/>
        <v>430</v>
      </c>
      <c r="F38" s="2">
        <v>0</v>
      </c>
      <c r="G38" s="2">
        <v>0</v>
      </c>
      <c r="H38" s="2">
        <v>0</v>
      </c>
      <c r="M38" s="2">
        <f t="shared" si="0"/>
        <v>172</v>
      </c>
      <c r="Q38" s="11">
        <f t="shared" si="1"/>
        <v>602</v>
      </c>
      <c r="R38" s="11">
        <f t="shared" si="2"/>
        <v>0</v>
      </c>
      <c r="S38" s="12">
        <f t="shared" si="3"/>
        <v>0</v>
      </c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5"/>
    </row>
    <row r="39" spans="1:59" s="2" customFormat="1" ht="11.25">
      <c r="A39" s="2" t="s">
        <v>62</v>
      </c>
      <c r="B39" s="2" t="s">
        <v>12</v>
      </c>
      <c r="C39" s="2" t="s">
        <v>98</v>
      </c>
      <c r="D39" s="2" t="s">
        <v>11</v>
      </c>
      <c r="E39" s="2">
        <f t="shared" si="4"/>
        <v>440</v>
      </c>
      <c r="F39" s="2">
        <v>0</v>
      </c>
      <c r="G39" s="2">
        <v>0</v>
      </c>
      <c r="H39" s="2">
        <v>0</v>
      </c>
      <c r="K39" s="2">
        <v>5</v>
      </c>
      <c r="M39" s="2">
        <f t="shared" si="0"/>
        <v>176</v>
      </c>
      <c r="Q39" s="11">
        <f t="shared" si="1"/>
        <v>621</v>
      </c>
      <c r="R39" s="11">
        <f t="shared" si="2"/>
        <v>0</v>
      </c>
      <c r="S39" s="12">
        <f t="shared" si="3"/>
        <v>0</v>
      </c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5"/>
    </row>
    <row r="40" spans="1:59" s="2" customFormat="1" ht="11.25">
      <c r="A40" s="2" t="s">
        <v>63</v>
      </c>
      <c r="B40" s="2" t="s">
        <v>24</v>
      </c>
      <c r="C40" s="2" t="s">
        <v>98</v>
      </c>
      <c r="D40" s="2" t="s">
        <v>83</v>
      </c>
      <c r="E40" s="2">
        <f t="shared" si="4"/>
        <v>450</v>
      </c>
      <c r="F40" s="2">
        <v>0</v>
      </c>
      <c r="G40" s="2">
        <v>0</v>
      </c>
      <c r="H40" s="2">
        <v>0</v>
      </c>
      <c r="I40" s="2">
        <v>5</v>
      </c>
      <c r="M40" s="2">
        <f t="shared" si="0"/>
        <v>180</v>
      </c>
      <c r="Q40" s="11">
        <f t="shared" si="1"/>
        <v>635</v>
      </c>
      <c r="R40" s="11">
        <f t="shared" si="2"/>
        <v>0</v>
      </c>
      <c r="S40" s="12">
        <f t="shared" si="3"/>
        <v>0</v>
      </c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5"/>
    </row>
    <row r="41" spans="1:59" s="2" customFormat="1" ht="11.25">
      <c r="A41" s="2" t="s">
        <v>64</v>
      </c>
      <c r="B41" s="2" t="s">
        <v>25</v>
      </c>
      <c r="C41" s="2" t="s">
        <v>98</v>
      </c>
      <c r="D41" s="2" t="s">
        <v>19</v>
      </c>
      <c r="O41" s="2">
        <v>100</v>
      </c>
      <c r="Q41" s="11">
        <f t="shared" si="1"/>
        <v>0</v>
      </c>
      <c r="R41" s="11">
        <f t="shared" si="2"/>
        <v>100</v>
      </c>
      <c r="S41" s="12">
        <f t="shared" si="3"/>
        <v>0</v>
      </c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5"/>
    </row>
    <row r="42" spans="4:58" s="8" customFormat="1" ht="11.25">
      <c r="D42" s="18" t="s">
        <v>91</v>
      </c>
      <c r="E42" s="8">
        <f aca="true" t="shared" si="5" ref="E42:P42">SUM(E5:E41)</f>
        <v>9900</v>
      </c>
      <c r="F42" s="8">
        <f t="shared" si="5"/>
        <v>95</v>
      </c>
      <c r="G42" s="8">
        <f t="shared" si="5"/>
        <v>206</v>
      </c>
      <c r="H42" s="8">
        <f t="shared" si="5"/>
        <v>100</v>
      </c>
      <c r="I42" s="8">
        <f t="shared" si="5"/>
        <v>265</v>
      </c>
      <c r="J42" s="8">
        <f t="shared" si="5"/>
        <v>265</v>
      </c>
      <c r="K42" s="8">
        <f t="shared" si="5"/>
        <v>230</v>
      </c>
      <c r="L42" s="8">
        <f t="shared" si="5"/>
        <v>750</v>
      </c>
      <c r="M42" s="8">
        <f t="shared" si="5"/>
        <v>3960</v>
      </c>
      <c r="N42" s="8">
        <f t="shared" si="5"/>
        <v>250</v>
      </c>
      <c r="O42" s="8">
        <f t="shared" si="5"/>
        <v>100</v>
      </c>
      <c r="P42" s="8">
        <f t="shared" si="5"/>
        <v>750</v>
      </c>
      <c r="Q42" s="8">
        <f>SUM(Q5:Q41)</f>
        <v>16021</v>
      </c>
      <c r="R42" s="8">
        <f>SUM(R5:R41)</f>
        <v>100</v>
      </c>
      <c r="S42" s="8">
        <f>SUM(S5:S41)</f>
        <v>750</v>
      </c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</row>
  </sheetData>
  <sheetProtection/>
  <autoFilter ref="A4:CG42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E9" sqref="E9"/>
    </sheetView>
  </sheetViews>
  <sheetFormatPr defaultColWidth="9.33203125" defaultRowHeight="11.25"/>
  <cols>
    <col min="1" max="1" width="82" style="0" customWidth="1"/>
    <col min="2" max="2" width="11.5" style="0" customWidth="1"/>
    <col min="4" max="4" width="11" style="0" customWidth="1"/>
    <col min="5" max="5" width="11.33203125" style="0" customWidth="1"/>
  </cols>
  <sheetData>
    <row r="1" spans="1:2" ht="12.75">
      <c r="A1" s="13" t="s">
        <v>84</v>
      </c>
      <c r="B1" s="9" t="s">
        <v>3</v>
      </c>
    </row>
    <row r="2" spans="1:5" ht="12.75">
      <c r="A2" s="14" t="s">
        <v>85</v>
      </c>
      <c r="B2" s="9">
        <f>B3+B6+B10+B13+B19</f>
        <v>16021</v>
      </c>
      <c r="C2" s="20">
        <f>B2-исх_данные!Q42</f>
        <v>0</v>
      </c>
      <c r="D2" s="20"/>
      <c r="E2" s="20"/>
    </row>
    <row r="3" spans="1:2" s="8" customFormat="1" ht="12.75">
      <c r="A3" s="15" t="s">
        <v>86</v>
      </c>
      <c r="B3" s="22">
        <f>SUM(B4:B5)</f>
        <v>5527</v>
      </c>
    </row>
    <row r="4" spans="1:6" ht="12.75">
      <c r="A4" s="17" t="s">
        <v>14</v>
      </c>
      <c r="B4" s="21">
        <f>SUMPRODUCT((исх_данные!$D$5:$D$41=аналитика!$A3)*(исх_данные!$B$5:$B$41=аналитика!$A4),исх_данные!$Q$5:$Q$41)</f>
        <v>5329</v>
      </c>
      <c r="F4" s="1"/>
    </row>
    <row r="5" spans="1:2" ht="12.75">
      <c r="A5" s="17" t="s">
        <v>26</v>
      </c>
      <c r="B5" s="21">
        <f>SUMPRODUCT((исх_данные!$D$5:$D$41=аналитика!$A3)*(исх_данные!$B$5:$B$41=аналитика!$A5),исх_данные!$Q$5:$Q$41)</f>
        <v>198</v>
      </c>
    </row>
    <row r="6" spans="1:2" s="8" customFormat="1" ht="12.75">
      <c r="A6" s="15" t="s">
        <v>87</v>
      </c>
      <c r="B6" s="22">
        <f>SUM(B7:B9)</f>
        <v>4225</v>
      </c>
    </row>
    <row r="7" spans="1:2" ht="12.75">
      <c r="A7" s="17" t="s">
        <v>25</v>
      </c>
      <c r="B7" s="21">
        <f>SUMPRODUCT((исх_данные!$D$5:$D$41=аналитика!$A6)*(исх_данные!$B$5:$B$41=аналитика!$A7),исх_данные!$Q$5:$Q$41)</f>
        <v>0</v>
      </c>
    </row>
    <row r="8" spans="1:2" ht="12.75">
      <c r="A8" s="17" t="s">
        <v>20</v>
      </c>
      <c r="B8" s="21">
        <f>SUMPRODUCT((исх_данные!$D$5:$D$41=аналитика!$A6)*(исх_данные!$B$5:$B$41=аналитика!$A8),исх_данные!$Q$5:$Q$41)</f>
        <v>1751</v>
      </c>
    </row>
    <row r="9" spans="1:2" ht="12.75">
      <c r="A9" s="17" t="s">
        <v>18</v>
      </c>
      <c r="B9" s="21">
        <f>SUMPRODUCT((исх_данные!$D$5:$D$41=аналитика!$A6)*(исх_данные!$B$5:$B$41=аналитика!$A9),исх_данные!$Q$5:$Q$41)</f>
        <v>2474</v>
      </c>
    </row>
    <row r="10" spans="1:2" s="8" customFormat="1" ht="12.75">
      <c r="A10" s="15" t="s">
        <v>88</v>
      </c>
      <c r="B10" s="22">
        <f>SUM(B11:B12)</f>
        <v>870</v>
      </c>
    </row>
    <row r="11" spans="1:2" ht="12.75">
      <c r="A11" s="17" t="s">
        <v>21</v>
      </c>
      <c r="B11" s="21">
        <f>SUMPRODUCT((исх_данные!$D$5:$D$41=аналитика!$A10)*(исх_данные!$B$5:$B$41=аналитика!$A11),исх_данные!$Q$5:$Q$41)</f>
        <v>374</v>
      </c>
    </row>
    <row r="12" spans="1:2" ht="12.75">
      <c r="A12" s="17" t="s">
        <v>90</v>
      </c>
      <c r="B12" s="21">
        <f>SUMPRODUCT((исх_данные!$D$5:$D$41=аналитика!$A10)*(исх_данные!$B$5:$B$41=аналитика!$A12),исх_данные!$Q$5:$Q$41)</f>
        <v>496</v>
      </c>
    </row>
    <row r="13" spans="1:2" s="8" customFormat="1" ht="12.75">
      <c r="A13" s="15" t="s">
        <v>83</v>
      </c>
      <c r="B13" s="22">
        <f>SUM(B14:B18)</f>
        <v>3241</v>
      </c>
    </row>
    <row r="14" spans="1:2" ht="12.75">
      <c r="A14" s="17" t="s">
        <v>24</v>
      </c>
      <c r="B14" s="21">
        <f>SUMPRODUCT((исх_данные!$D$5:$D$41=аналитика!$A13)*(исх_данные!$B$5:$B$41=аналитика!$A14),исх_данные!$Q$5:$Q$41)</f>
        <v>635</v>
      </c>
    </row>
    <row r="15" spans="1:2" ht="12.75">
      <c r="A15" s="17" t="s">
        <v>13</v>
      </c>
      <c r="B15" s="21">
        <f>SUMPRODUCT((исх_данные!$D$5:$D$41=аналитика!$A13)*(исх_данные!$B$5:$B$41=аналитика!$A15),исх_данные!$Q$5:$Q$41)</f>
        <v>154</v>
      </c>
    </row>
    <row r="16" spans="1:2" ht="12.75">
      <c r="A16" s="17" t="s">
        <v>23</v>
      </c>
      <c r="B16" s="21">
        <f>SUMPRODUCT((исх_данные!$D$5:$D$41=аналитика!$A13)*(исх_данные!$B$5:$B$41=аналитика!$A16),исх_данные!$Q$5:$Q$41)</f>
        <v>714</v>
      </c>
    </row>
    <row r="17" spans="1:2" ht="12.75">
      <c r="A17" s="17" t="s">
        <v>16</v>
      </c>
      <c r="B17" s="21">
        <f>SUMPRODUCT((исх_данные!$D$5:$D$41=аналитика!$A13)*(исх_данные!$B$5:$B$41=аналитика!$A17),исх_данные!$Q$5:$Q$41)</f>
        <v>207</v>
      </c>
    </row>
    <row r="18" spans="1:2" ht="12.75">
      <c r="A18" s="17" t="s">
        <v>89</v>
      </c>
      <c r="B18" s="21">
        <f>SUMPRODUCT((исх_данные!$D$5:$D$41=аналитика!$A13)*(исх_данные!$B$5:$B$41=аналитика!$A18),исх_данные!$Q$5:$Q$41)</f>
        <v>1531</v>
      </c>
    </row>
    <row r="19" spans="1:2" s="8" customFormat="1" ht="12.75">
      <c r="A19" s="15" t="s">
        <v>11</v>
      </c>
      <c r="B19" s="22">
        <f>SUM(B20:B21)</f>
        <v>2158</v>
      </c>
    </row>
    <row r="20" spans="1:2" ht="12.75">
      <c r="A20" s="17" t="s">
        <v>17</v>
      </c>
      <c r="B20" s="21">
        <f>SUMPRODUCT((исх_данные!$D$5:$D$41=аналитика!$A19)*(исх_данные!$B$5:$B$41=аналитика!$A20),исх_данные!$Q$5:$Q$41)</f>
        <v>1267</v>
      </c>
    </row>
    <row r="21" spans="1:2" ht="12.75">
      <c r="A21" s="17" t="s">
        <v>12</v>
      </c>
      <c r="B21" s="21">
        <f>SUMPRODUCT((исх_данные!$D$5:$D$41=аналитика!$A19)*(исх_данные!$B$5:$B$41=аналитика!$A21),исх_данные!$Q$5:$Q$41)</f>
        <v>891</v>
      </c>
    </row>
    <row r="24" spans="3:5" ht="33.75">
      <c r="C24" s="9" t="s">
        <v>3</v>
      </c>
      <c r="D24" s="9" t="s">
        <v>4</v>
      </c>
      <c r="E24" s="10" t="s">
        <v>5</v>
      </c>
    </row>
    <row r="25" spans="1:6" ht="11.25">
      <c r="A25" t="s">
        <v>92</v>
      </c>
      <c r="B25" t="s">
        <v>96</v>
      </c>
      <c r="C25">
        <v>1726</v>
      </c>
      <c r="F25" t="s">
        <v>99</v>
      </c>
    </row>
    <row r="26" spans="1:6" ht="11.25">
      <c r="A26" t="s">
        <v>93</v>
      </c>
      <c r="B26" t="s">
        <v>97</v>
      </c>
      <c r="C26">
        <v>5104</v>
      </c>
      <c r="F26" t="s">
        <v>100</v>
      </c>
    </row>
    <row r="27" spans="1:6" ht="11.25">
      <c r="A27" t="s">
        <v>94</v>
      </c>
      <c r="B27" t="s">
        <v>98</v>
      </c>
      <c r="C27">
        <v>3376</v>
      </c>
      <c r="F27" t="s">
        <v>101</v>
      </c>
    </row>
    <row r="28" spans="1:3" ht="11.25">
      <c r="A28" t="s">
        <v>82</v>
      </c>
      <c r="C28">
        <f>исх_данные!F42</f>
        <v>95</v>
      </c>
    </row>
    <row r="29" spans="1:3" ht="11.25">
      <c r="A29" t="s">
        <v>81</v>
      </c>
      <c r="C29">
        <f>исх_данные!I42+исх_данные!J42</f>
        <v>530</v>
      </c>
    </row>
    <row r="30" spans="1:3" ht="11.25">
      <c r="A30" t="s">
        <v>80</v>
      </c>
      <c r="C30">
        <f>исх_данные!K42</f>
        <v>230</v>
      </c>
    </row>
    <row r="31" spans="1:3" ht="11.25">
      <c r="A31" t="s">
        <v>9</v>
      </c>
      <c r="C31">
        <f>исх_данные!L42</f>
        <v>750</v>
      </c>
    </row>
    <row r="32" spans="1:3" ht="11.25">
      <c r="A32" t="s">
        <v>79</v>
      </c>
      <c r="C32">
        <f>исх_данные!M42</f>
        <v>3960</v>
      </c>
    </row>
    <row r="33" spans="1:3" ht="11.25">
      <c r="A33" t="s">
        <v>77</v>
      </c>
      <c r="C33">
        <f>исх_данные!$N$42</f>
        <v>250</v>
      </c>
    </row>
    <row r="34" spans="1:4" ht="11.25">
      <c r="A34" t="s">
        <v>10</v>
      </c>
      <c r="D34">
        <f>исх_данные!$O$42</f>
        <v>100</v>
      </c>
    </row>
    <row r="35" spans="1:5" ht="11.25">
      <c r="A35" t="s">
        <v>78</v>
      </c>
      <c r="E35">
        <f>исх_данные!$P$42</f>
        <v>750</v>
      </c>
    </row>
    <row r="36" spans="1:5" ht="11.25">
      <c r="A36" t="s">
        <v>91</v>
      </c>
      <c r="C36" s="9">
        <f>SUM(C25:C35)</f>
        <v>16021</v>
      </c>
      <c r="D36" s="9">
        <f>SUM(D25:D35)</f>
        <v>100</v>
      </c>
      <c r="E36" s="9">
        <f>SUM(E25:E35)</f>
        <v>750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 Евгений</dc:creator>
  <cp:keywords/>
  <dc:description/>
  <cp:lastModifiedBy>Ефимов Евгений</cp:lastModifiedBy>
  <dcterms:created xsi:type="dcterms:W3CDTF">2020-02-05T08:32:17Z</dcterms:created>
  <dcterms:modified xsi:type="dcterms:W3CDTF">2020-02-05T12:20:59Z</dcterms:modified>
  <cp:category/>
  <cp:version/>
  <cp:contentType/>
  <cp:contentStatus/>
</cp:coreProperties>
</file>