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ЭтаКнига"/>
  <bookViews>
    <workbookView xWindow="0" yWindow="0" windowWidth="21840" windowHeight="11700" activeTab="1"/>
  </bookViews>
  <sheets>
    <sheet name="реестр ОПМУ" sheetId="4" r:id="rId1"/>
    <sheet name="договор" sheetId="3" r:id="rId2"/>
    <sheet name="Акт " sheetId="2" r:id="rId3"/>
    <sheet name="перечень услуг" sheetId="1" r:id="rId4"/>
  </sheets>
  <externalReferences>
    <externalReference r:id="rId5"/>
  </externalReferences>
  <definedNames>
    <definedName name="_xlnm._FilterDatabase" localSheetId="0" hidden="1">'реестр ОПМУ'!$A$1:$M$141</definedName>
    <definedName name="n_1">{"","одинz","дваz","триz","четыреz","пятьz","шестьz","семьz","восемьz","девятьz"}</definedName>
    <definedName name="n_2">{"десятьz","одиннадцатьz","двенадцатьz","тринадцатьz","четырнадцатьz","пятнадцатьz","шестнадцатьz","семнадцатьz","восемнадцатьz","девятнадцатьz"}</definedName>
    <definedName name="n_3">{"";1;"двадцатьz";"тридцатьz";"сорокz";"пятьдесятz";"шестьдесятz";"семьдесятz";"восемьдесятz";"девяностоz"}</definedName>
    <definedName name="n_4">{"","стоz","двестиz","тристаz","четырестаz","пятьсотz","шестьсотz","семьсотz","восемьсотz","девятьсотz"}</definedName>
    <definedName name="n_5">{"","однаz","двеz","триz","четыреz","пятьz","шестьz","семьz","восемьz","девятьz"}</definedName>
    <definedName name="n0">"000000000000"&amp;MID(1/2,2,1)&amp;"00"</definedName>
    <definedName name="n0x">IF(n_3=1,n_2,n_3&amp;n_1)</definedName>
    <definedName name="n1x">IF(n_3=1,n_2,n_3&amp;n_5)</definedName>
    <definedName name="мил">{0,"овz";1,"z";2,"аz";5,"овz"}</definedName>
    <definedName name="тыс">{0,"тысячz";1,"тысячаz";2,"тысячиz";5,"тысячz"}</definedName>
    <definedName name="ю">INDEX(Таблица1[[#All],[в/с]],2):INDEX(Таблица1[[#All],[в/с]],MATCH("s\",Таблица1[[#All],[в/с]],)-1)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" i="3" l="1"/>
  <c r="O2" i="4" l="1"/>
  <c r="O3" i="4"/>
  <c r="O4" i="4"/>
  <c r="O5" i="4"/>
  <c r="O6" i="4"/>
  <c r="O7" i="4"/>
  <c r="O8" i="4"/>
  <c r="O9" i="4"/>
  <c r="O10" i="4"/>
  <c r="O11" i="4"/>
  <c r="O12" i="4"/>
  <c r="O13" i="4"/>
  <c r="O14" i="4"/>
  <c r="O15" i="4"/>
  <c r="O16" i="4"/>
  <c r="O17" i="4"/>
  <c r="O18" i="4"/>
  <c r="O19" i="4"/>
  <c r="O20" i="4"/>
  <c r="O21" i="4"/>
  <c r="O22" i="4"/>
  <c r="O23" i="4"/>
  <c r="O24" i="4"/>
  <c r="O25" i="4"/>
  <c r="O26" i="4"/>
  <c r="O27" i="4"/>
  <c r="O28" i="4"/>
  <c r="O29" i="4"/>
  <c r="O30" i="4"/>
  <c r="O31" i="4"/>
  <c r="O32" i="4"/>
  <c r="O33" i="4"/>
  <c r="O34" i="4"/>
  <c r="O35" i="4"/>
  <c r="O36" i="4"/>
  <c r="O37" i="4"/>
  <c r="O38" i="4"/>
  <c r="O39" i="4"/>
  <c r="O40" i="4"/>
  <c r="O41" i="4"/>
  <c r="O42" i="4"/>
  <c r="O43" i="4"/>
  <c r="O44" i="4"/>
  <c r="O45" i="4"/>
  <c r="O46" i="4"/>
  <c r="O47" i="4"/>
  <c r="O48" i="4"/>
  <c r="O49" i="4"/>
  <c r="O50" i="4"/>
  <c r="O51" i="4"/>
  <c r="O52" i="4"/>
  <c r="O53" i="4"/>
  <c r="O54" i="4"/>
  <c r="O55" i="4"/>
  <c r="O56" i="4"/>
  <c r="O57" i="4"/>
  <c r="O58" i="4"/>
  <c r="O59" i="4"/>
  <c r="O60" i="4"/>
  <c r="O61" i="4"/>
  <c r="O62" i="4"/>
  <c r="O63" i="4"/>
  <c r="O64" i="4"/>
  <c r="O65" i="4"/>
  <c r="O66" i="4"/>
  <c r="O67" i="4"/>
  <c r="O68" i="4"/>
  <c r="O69" i="4"/>
  <c r="O70" i="4"/>
  <c r="O71" i="4"/>
  <c r="O72" i="4"/>
  <c r="O73" i="4"/>
  <c r="O74" i="4"/>
  <c r="O75" i="4"/>
  <c r="O76" i="4"/>
  <c r="O77" i="4"/>
  <c r="O78" i="4"/>
  <c r="O79" i="4"/>
  <c r="O80" i="4"/>
  <c r="O81" i="4"/>
  <c r="O82" i="4"/>
  <c r="O83" i="4"/>
  <c r="O84" i="4"/>
  <c r="O85" i="4"/>
  <c r="O86" i="4"/>
  <c r="O87" i="4"/>
  <c r="O88" i="4"/>
  <c r="O89" i="4"/>
  <c r="O90" i="4"/>
  <c r="O91" i="4"/>
  <c r="O92" i="4"/>
  <c r="O93" i="4"/>
  <c r="O94" i="4"/>
  <c r="O95" i="4"/>
  <c r="O96" i="4"/>
  <c r="O97" i="4"/>
  <c r="O98" i="4"/>
  <c r="O99" i="4"/>
  <c r="O100" i="4"/>
  <c r="O101" i="4"/>
  <c r="O102" i="4"/>
  <c r="O103" i="4"/>
  <c r="O104" i="4"/>
  <c r="O105" i="4"/>
  <c r="O106" i="4"/>
  <c r="O107" i="4"/>
  <c r="O108" i="4"/>
  <c r="O109" i="4"/>
  <c r="O110" i="4"/>
  <c r="O111" i="4"/>
  <c r="O112" i="4"/>
  <c r="O113" i="4"/>
  <c r="O114" i="4"/>
  <c r="O115" i="4"/>
  <c r="O116" i="4"/>
  <c r="O117" i="4"/>
  <c r="O118" i="4"/>
  <c r="O119" i="4"/>
  <c r="O120" i="4"/>
  <c r="O121" i="4"/>
  <c r="O122" i="4"/>
  <c r="O123" i="4"/>
  <c r="O124" i="4"/>
  <c r="O125" i="4"/>
  <c r="O126" i="4"/>
  <c r="O127" i="4"/>
  <c r="O128" i="4"/>
  <c r="O129" i="4"/>
  <c r="O130" i="4"/>
  <c r="O131" i="4"/>
  <c r="O132" i="4"/>
  <c r="O133" i="4"/>
  <c r="O134" i="4"/>
  <c r="O135" i="4"/>
  <c r="O136" i="4"/>
  <c r="O137" i="4"/>
  <c r="O138" i="4"/>
  <c r="O139" i="4"/>
  <c r="O140" i="4"/>
  <c r="O141" i="4"/>
  <c r="N2" i="4"/>
  <c r="N3" i="4" s="1"/>
  <c r="N4" i="4" s="1"/>
  <c r="N5" i="4" s="1"/>
  <c r="N6" i="4" s="1"/>
  <c r="N7" i="4" s="1"/>
  <c r="N8" i="4" s="1"/>
  <c r="N9" i="4" s="1"/>
  <c r="N10" i="4" s="1"/>
  <c r="N11" i="4" s="1"/>
  <c r="N12" i="4" s="1"/>
  <c r="N13" i="4" s="1"/>
  <c r="N14" i="4" s="1"/>
  <c r="N15" i="4" s="1"/>
  <c r="N16" i="4" s="1"/>
  <c r="N17" i="4" s="1"/>
  <c r="N18" i="4" s="1"/>
  <c r="N19" i="4" s="1"/>
  <c r="N20" i="4" s="1"/>
  <c r="N21" i="4" s="1"/>
  <c r="N22" i="4" s="1"/>
  <c r="N23" i="4" s="1"/>
  <c r="N24" i="4" s="1"/>
  <c r="N25" i="4" s="1"/>
  <c r="N26" i="4" s="1"/>
  <c r="N27" i="4" s="1"/>
  <c r="N28" i="4" s="1"/>
  <c r="N29" i="4" s="1"/>
  <c r="N30" i="4" s="1"/>
  <c r="N31" i="4" s="1"/>
  <c r="N32" i="4" s="1"/>
  <c r="N33" i="4" s="1"/>
  <c r="N34" i="4" s="1"/>
  <c r="N35" i="4" s="1"/>
  <c r="N36" i="4" s="1"/>
  <c r="N37" i="4" s="1"/>
  <c r="N38" i="4" s="1"/>
  <c r="N39" i="4" s="1"/>
  <c r="N40" i="4" s="1"/>
  <c r="N41" i="4" s="1"/>
  <c r="N42" i="4" s="1"/>
  <c r="N43" i="4" s="1"/>
  <c r="N44" i="4" s="1"/>
  <c r="N45" i="4" s="1"/>
  <c r="N46" i="4" s="1"/>
  <c r="N47" i="4" s="1"/>
  <c r="N48" i="4" s="1"/>
  <c r="N49" i="4" s="1"/>
  <c r="N50" i="4" s="1"/>
  <c r="N51" i="4" s="1"/>
  <c r="N52" i="4" s="1"/>
  <c r="N53" i="4" s="1"/>
  <c r="N54" i="4" s="1"/>
  <c r="N55" i="4" s="1"/>
  <c r="N56" i="4" s="1"/>
  <c r="N57" i="4" s="1"/>
  <c r="N58" i="4" s="1"/>
  <c r="N59" i="4" s="1"/>
  <c r="N60" i="4" s="1"/>
  <c r="N61" i="4" s="1"/>
  <c r="N62" i="4" s="1"/>
  <c r="N63" i="4" s="1"/>
  <c r="N64" i="4" s="1"/>
  <c r="N65" i="4" s="1"/>
  <c r="N66" i="4" s="1"/>
  <c r="N67" i="4" s="1"/>
  <c r="N68" i="4" s="1"/>
  <c r="N69" i="4" s="1"/>
  <c r="N70" i="4" s="1"/>
  <c r="N71" i="4" s="1"/>
  <c r="N72" i="4" s="1"/>
  <c r="N73" i="4" s="1"/>
  <c r="N74" i="4" s="1"/>
  <c r="N75" i="4" s="1"/>
  <c r="N76" i="4" s="1"/>
  <c r="N77" i="4" s="1"/>
  <c r="N78" i="4" s="1"/>
  <c r="N79" i="4" s="1"/>
  <c r="N80" i="4" s="1"/>
  <c r="N81" i="4" s="1"/>
  <c r="N82" i="4" s="1"/>
  <c r="N83" i="4" s="1"/>
  <c r="N84" i="4" s="1"/>
  <c r="N85" i="4" s="1"/>
  <c r="N86" i="4" s="1"/>
  <c r="N87" i="4" s="1"/>
  <c r="N88" i="4" s="1"/>
  <c r="N89" i="4" s="1"/>
  <c r="N90" i="4" s="1"/>
  <c r="N91" i="4" s="1"/>
  <c r="N92" i="4" s="1"/>
  <c r="N93" i="4" s="1"/>
  <c r="N94" i="4" s="1"/>
  <c r="N95" i="4" s="1"/>
  <c r="N96" i="4" s="1"/>
  <c r="N97" i="4" s="1"/>
  <c r="N98" i="4" s="1"/>
  <c r="N99" i="4" s="1"/>
  <c r="N100" i="4" s="1"/>
  <c r="N101" i="4" s="1"/>
  <c r="N102" i="4" s="1"/>
  <c r="N103" i="4" s="1"/>
  <c r="N104" i="4" s="1"/>
  <c r="N105" i="4" s="1"/>
  <c r="N106" i="4" s="1"/>
  <c r="N107" i="4" s="1"/>
  <c r="N108" i="4" s="1"/>
  <c r="N109" i="4" s="1"/>
  <c r="N110" i="4" s="1"/>
  <c r="N111" i="4" s="1"/>
  <c r="N112" i="4" s="1"/>
  <c r="N113" i="4" s="1"/>
  <c r="N114" i="4" s="1"/>
  <c r="N115" i="4" s="1"/>
  <c r="N116" i="4" s="1"/>
  <c r="N117" i="4" s="1"/>
  <c r="N118" i="4" s="1"/>
  <c r="N119" i="4" s="1"/>
  <c r="N120" i="4" s="1"/>
  <c r="N121" i="4" s="1"/>
  <c r="N122" i="4" s="1"/>
  <c r="N123" i="4" s="1"/>
  <c r="N124" i="4" s="1"/>
  <c r="N125" i="4" s="1"/>
  <c r="N126" i="4" s="1"/>
  <c r="N127" i="4" s="1"/>
  <c r="N128" i="4" s="1"/>
  <c r="N129" i="4" s="1"/>
  <c r="N130" i="4" s="1"/>
  <c r="N131" i="4" s="1"/>
  <c r="N132" i="4" s="1"/>
  <c r="N133" i="4" s="1"/>
  <c r="N134" i="4" s="1"/>
  <c r="N135" i="4" s="1"/>
  <c r="N136" i="4" s="1"/>
  <c r="N137" i="4" s="1"/>
  <c r="N138" i="4" s="1"/>
  <c r="N139" i="4" s="1"/>
  <c r="N140" i="4" s="1"/>
  <c r="N141" i="4" s="1"/>
  <c r="B4" i="3" l="1"/>
  <c r="F9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43" i="4"/>
  <c r="F44" i="4"/>
  <c r="F45" i="4"/>
  <c r="F46" i="4"/>
  <c r="F47" i="4"/>
  <c r="F48" i="4"/>
  <c r="F49" i="4"/>
  <c r="F50" i="4"/>
  <c r="F51" i="4"/>
  <c r="F52" i="4"/>
  <c r="F53" i="4"/>
  <c r="F54" i="4"/>
  <c r="F55" i="4"/>
  <c r="F56" i="4"/>
  <c r="F57" i="4"/>
  <c r="F58" i="4"/>
  <c r="F59" i="4"/>
  <c r="F60" i="4"/>
  <c r="F61" i="4"/>
  <c r="F62" i="4"/>
  <c r="F63" i="4"/>
  <c r="F64" i="4"/>
  <c r="F65" i="4"/>
  <c r="F66" i="4"/>
  <c r="F67" i="4"/>
  <c r="F68" i="4"/>
  <c r="F69" i="4"/>
  <c r="F70" i="4"/>
  <c r="F71" i="4"/>
  <c r="F72" i="4"/>
  <c r="F73" i="4"/>
  <c r="F74" i="4"/>
  <c r="F75" i="4"/>
  <c r="F76" i="4"/>
  <c r="F77" i="4"/>
  <c r="F78" i="4"/>
  <c r="F79" i="4"/>
  <c r="F80" i="4"/>
  <c r="F81" i="4"/>
  <c r="F82" i="4"/>
  <c r="F83" i="4"/>
  <c r="F84" i="4"/>
  <c r="F85" i="4"/>
  <c r="F86" i="4"/>
  <c r="F87" i="4"/>
  <c r="F88" i="4"/>
  <c r="F89" i="4"/>
  <c r="F90" i="4"/>
  <c r="F91" i="4"/>
  <c r="F92" i="4"/>
  <c r="F93" i="4"/>
  <c r="F94" i="4"/>
  <c r="F95" i="4"/>
  <c r="F96" i="4"/>
  <c r="F97" i="4"/>
  <c r="F98" i="4"/>
  <c r="F99" i="4"/>
  <c r="F100" i="4"/>
  <c r="F101" i="4"/>
  <c r="F102" i="4"/>
  <c r="F103" i="4"/>
  <c r="F104" i="4"/>
  <c r="F105" i="4"/>
  <c r="F106" i="4"/>
  <c r="F107" i="4"/>
  <c r="F108" i="4"/>
  <c r="F109" i="4"/>
  <c r="F110" i="4"/>
  <c r="F111" i="4"/>
  <c r="F112" i="4"/>
  <c r="F113" i="4"/>
  <c r="F114" i="4"/>
  <c r="F115" i="4"/>
  <c r="F116" i="4"/>
  <c r="F117" i="4"/>
  <c r="F118" i="4"/>
  <c r="F119" i="4"/>
  <c r="F120" i="4"/>
  <c r="F121" i="4"/>
  <c r="F122" i="4"/>
  <c r="F123" i="4"/>
  <c r="F124" i="4"/>
  <c r="F125" i="4"/>
  <c r="F126" i="4"/>
  <c r="F127" i="4"/>
  <c r="F128" i="4"/>
  <c r="F129" i="4"/>
  <c r="F130" i="4"/>
  <c r="F131" i="4"/>
  <c r="F132" i="4"/>
  <c r="F133" i="4"/>
  <c r="F134" i="4"/>
  <c r="F135" i="4"/>
  <c r="F136" i="4"/>
  <c r="F137" i="4"/>
  <c r="F138" i="4"/>
  <c r="F139" i="4"/>
  <c r="F140" i="4"/>
  <c r="F141" i="4"/>
  <c r="C5" i="2" l="1"/>
  <c r="B11" i="3"/>
  <c r="B13" i="3"/>
  <c r="B15" i="3"/>
  <c r="B17" i="3"/>
  <c r="E17" i="3" s="1"/>
  <c r="F17" i="3" s="1"/>
  <c r="B12" i="3"/>
  <c r="E12" i="3" s="1"/>
  <c r="F12" i="3" s="1"/>
  <c r="B14" i="3"/>
  <c r="B16" i="3"/>
  <c r="E16" i="3" s="1"/>
  <c r="F16" i="3" s="1"/>
  <c r="B10" i="3"/>
  <c r="E10" i="3" s="1"/>
  <c r="F10" i="3" s="1"/>
  <c r="E15" i="3"/>
  <c r="F15" i="3" s="1"/>
  <c r="E14" i="3"/>
  <c r="F14" i="3" s="1"/>
  <c r="E13" i="3"/>
  <c r="F13" i="3" s="1"/>
  <c r="F2" i="3"/>
  <c r="E11" i="3" l="1"/>
  <c r="F11" i="3" s="1"/>
  <c r="F3" i="4"/>
  <c r="F4" i="4"/>
  <c r="F5" i="4"/>
  <c r="F6" i="4"/>
  <c r="F7" i="4"/>
  <c r="F8" i="4"/>
  <c r="F2" i="4"/>
  <c r="C7" i="2" l="1"/>
  <c r="C17" i="2" l="1"/>
  <c r="E17" i="2"/>
  <c r="F17" i="2" l="1"/>
  <c r="G17" i="2"/>
  <c r="E14" i="2"/>
  <c r="E15" i="2"/>
  <c r="E16" i="2"/>
  <c r="C16" i="2" l="1"/>
  <c r="G16" i="2"/>
  <c r="A43" i="3" l="1"/>
  <c r="B43" i="3" s="1"/>
  <c r="B36" i="2" l="1"/>
  <c r="B23" i="2" s="1"/>
  <c r="C12" i="2"/>
  <c r="F16" i="2" l="1"/>
  <c r="F15" i="2"/>
  <c r="F14" i="2"/>
  <c r="F13" i="2"/>
  <c r="F12" i="2"/>
  <c r="F11" i="2"/>
  <c r="E10" i="2"/>
  <c r="C11" i="2"/>
  <c r="C13" i="2"/>
  <c r="C14" i="2"/>
  <c r="C15" i="2"/>
  <c r="C10" i="2"/>
  <c r="G10" i="2" l="1"/>
  <c r="F10" i="2"/>
  <c r="G11" i="2" l="1"/>
  <c r="E11" i="2"/>
  <c r="G12" i="2"/>
  <c r="E12" i="2"/>
  <c r="E13" i="2"/>
  <c r="G14" i="2"/>
  <c r="G15" i="2"/>
  <c r="G13" i="2" l="1"/>
  <c r="G19" i="2" s="1"/>
</calcChain>
</file>

<file path=xl/sharedStrings.xml><?xml version="1.0" encoding="utf-8"?>
<sst xmlns="http://schemas.openxmlformats.org/spreadsheetml/2006/main" count="920" uniqueCount="228">
  <si>
    <t>№</t>
  </si>
  <si>
    <t>Кол-во</t>
  </si>
  <si>
    <t>Цена</t>
  </si>
  <si>
    <t>Сумма</t>
  </si>
  <si>
    <t>Итого:</t>
  </si>
  <si>
    <t>-</t>
  </si>
  <si>
    <t>Заказчик:</t>
  </si>
  <si>
    <t>Прием (осмотр, консультация) врача - терапевта</t>
  </si>
  <si>
    <t>Прием (осмотр, консультация) врача - отоларинголога</t>
  </si>
  <si>
    <t>Прием (осмотр, консультация) врача - офтальмолога</t>
  </si>
  <si>
    <t>Прием (осмотр, консультация) врача - невролога</t>
  </si>
  <si>
    <t>Прием (осмотр, консультация) врача - хирурга</t>
  </si>
  <si>
    <t>Регистрация электрокардиограммы</t>
  </si>
  <si>
    <t>Электрокардиография (с расшифровкой)</t>
  </si>
  <si>
    <t>Электрокардиография с физической нагрузкой</t>
  </si>
  <si>
    <t>Велоэргометрия (с расшифровкой)</t>
  </si>
  <si>
    <t>Удаление ушной серы</t>
  </si>
  <si>
    <t>Удаление инородного тела из ЛОР - органов (из носа, слухового отверстия, глотки, гортани)</t>
  </si>
  <si>
    <t>Исследование слуха с помощью камертонов</t>
  </si>
  <si>
    <t>Продувание евстахиевой трубы</t>
  </si>
  <si>
    <t>Аудиотест</t>
  </si>
  <si>
    <t>Импедансометрия</t>
  </si>
  <si>
    <t>Ультразвуковое исследование околоносовых пазух</t>
  </si>
  <si>
    <t>Офтальмоскопия (осмотр глазного дна)</t>
  </si>
  <si>
    <t>Тонометрия (измерение глазного давления)</t>
  </si>
  <si>
    <t>Периметрия (измерение полей зрения)</t>
  </si>
  <si>
    <t>Исследование цветоощущения по полихроматическим таблицам (определение цветоощущения)</t>
  </si>
  <si>
    <t>Определение рефракций с помощью набора пробных линз (коррекция зрения, подбор очков)</t>
  </si>
  <si>
    <t>Определение рефракций с помощью авторефрактокератометра</t>
  </si>
  <si>
    <t>Определение времени темновой адаптации на адаптометре</t>
  </si>
  <si>
    <t>Обязательное психологической тестирование комплексом основных методик (автоматизированные и бланковые тесты)</t>
  </si>
  <si>
    <t>Оценка личностных свойств</t>
  </si>
  <si>
    <t>Периодический медицинский осмотр (3 специалиста)</t>
  </si>
  <si>
    <t>Периодический медицинский осмотр (4 специалиста)</t>
  </si>
  <si>
    <t>Периодический медицинский осмотр (5 специалистов)</t>
  </si>
  <si>
    <t>Заключение ВЛЭК</t>
  </si>
  <si>
    <t>Оформление санаторно-курортной карты</t>
  </si>
  <si>
    <t>Оформление медицинской справки на управление транспортным средством категории В</t>
  </si>
  <si>
    <t>Оформление медицинской справки на управление транспортным средством категории C и D (3 специалиста)</t>
  </si>
  <si>
    <t>Оформление медицинской справки на управление транспортным средством категории C и D (4 специалиста)</t>
  </si>
  <si>
    <t>Медицинская справка № 086 (медицинское врачебное профессионально-консультативноное заключение)</t>
  </si>
  <si>
    <t>Оформление выписки из медицинской книжки</t>
  </si>
  <si>
    <t>Аудиометрия</t>
  </si>
  <si>
    <t>Исполнитель:</t>
  </si>
  <si>
    <t>Наименование работ, услуг</t>
  </si>
  <si>
    <t>Основание:</t>
  </si>
  <si>
    <t>Ед.</t>
  </si>
  <si>
    <t>Без налога (НДС)</t>
  </si>
  <si>
    <t>Предсменный (послесменный) медицинский осмотр</t>
  </si>
  <si>
    <t>Предрейсовый (послерейсовый) медицинский осмотр</t>
  </si>
  <si>
    <t>Предполетный (послеполетный) медицинский осмотр</t>
  </si>
  <si>
    <t xml:space="preserve">Договор оказания медицинских услуг № </t>
  </si>
  <si>
    <t xml:space="preserve">Гражданин (ка) </t>
  </si>
  <si>
    <t>Стоимость услуг за единицу, руб</t>
  </si>
  <si>
    <t>Сумма всего, руб</t>
  </si>
  <si>
    <t xml:space="preserve"> г. Тюмень                                                                                                                                                                 </t>
  </si>
  <si>
    <t>Акт №                                         от                                     2020 г.</t>
  </si>
  <si>
    <t>Исследование вестибулярного аппарата на кресле Барани</t>
  </si>
  <si>
    <t>Оформление документов для медицинских осмотров (направления на анализы, консультации, заполнение амбулаторной карты)</t>
  </si>
  <si>
    <t>Ортостатическая проба</t>
  </si>
  <si>
    <t>ФИО пациента</t>
  </si>
  <si>
    <t>Дата рождения</t>
  </si>
  <si>
    <t>Специальность</t>
  </si>
  <si>
    <t>Дата осмотра</t>
  </si>
  <si>
    <t>Наименование услуги</t>
  </si>
  <si>
    <t xml:space="preserve">Стоимость в руб. </t>
  </si>
  <si>
    <t>Год</t>
  </si>
  <si>
    <t>Месяц</t>
  </si>
  <si>
    <t>форма лица</t>
  </si>
  <si>
    <t>Для МСЧ</t>
  </si>
  <si>
    <t>Дата</t>
  </si>
  <si>
    <t>Номер договора</t>
  </si>
  <si>
    <t>пилот</t>
  </si>
  <si>
    <t>Лишневский Валерий Викторович</t>
  </si>
  <si>
    <t>Боровой Игорь Евгеньевич</t>
  </si>
  <si>
    <t>б/проводница</t>
  </si>
  <si>
    <t>Всего оказано услуг 8, на сумму 9 045,00 руб</t>
  </si>
  <si>
    <t>Ширяев Михаил Владимирович</t>
  </si>
  <si>
    <t>07.04.69г.</t>
  </si>
  <si>
    <t>09.01.19г.</t>
  </si>
  <si>
    <t>исследование вестибулярного аппарата на кресле Барани</t>
  </si>
  <si>
    <t>аудиометрия</t>
  </si>
  <si>
    <t>Луговской Андрей Юрьевич</t>
  </si>
  <si>
    <t>05.04.73г.</t>
  </si>
  <si>
    <t>электрокардиография (с расшифровкой)</t>
  </si>
  <si>
    <t>Байсалямова Шаура Муратовна</t>
  </si>
  <si>
    <t>19.07.96г.</t>
  </si>
  <si>
    <t>импедансометрия</t>
  </si>
  <si>
    <t>Показаньев Дмитрий Александрович</t>
  </si>
  <si>
    <t>05.07.92г.</t>
  </si>
  <si>
    <t>б/проводник</t>
  </si>
  <si>
    <t>Гура Александр Станиславович</t>
  </si>
  <si>
    <t>30.10.60г.</t>
  </si>
  <si>
    <t>10.01.19г.</t>
  </si>
  <si>
    <t>Зарембо Екатерина Андреевна</t>
  </si>
  <si>
    <t>15.02.95г.</t>
  </si>
  <si>
    <t>Яковлев Александр Борисович</t>
  </si>
  <si>
    <t>17.03.87г.</t>
  </si>
  <si>
    <t>Юферова Ирина Михайловна</t>
  </si>
  <si>
    <t>08.03.81г.</t>
  </si>
  <si>
    <t>11.01.19г.</t>
  </si>
  <si>
    <t>Кравченко Константин Викторович</t>
  </si>
  <si>
    <t>25.02.76г.</t>
  </si>
  <si>
    <t>Зосим Сергей Николаевич</t>
  </si>
  <si>
    <t>19.01.58г.</t>
  </si>
  <si>
    <t>14.01.19г.</t>
  </si>
  <si>
    <t>велоэргометрия (с расшифровкой)</t>
  </si>
  <si>
    <t>Потехина Ксения Андреевна</t>
  </si>
  <si>
    <t>25.03.92г.</t>
  </si>
  <si>
    <t>29.05.71г.</t>
  </si>
  <si>
    <t>Гилёва Кристина Сергеевна</t>
  </si>
  <si>
    <t>05.08.91г.</t>
  </si>
  <si>
    <t>22.09.92г.</t>
  </si>
  <si>
    <t>Зубков Андрей Николаевич</t>
  </si>
  <si>
    <t>28.12.70г.</t>
  </si>
  <si>
    <t>б/механик</t>
  </si>
  <si>
    <t>16.01.19г.</t>
  </si>
  <si>
    <t>Бохан Ирина Петровна</t>
  </si>
  <si>
    <t>13.02.78г.</t>
  </si>
  <si>
    <t>21.01.19г.</t>
  </si>
  <si>
    <t>оценка личностных свойств</t>
  </si>
  <si>
    <t>Григорян Сергей Липаритович</t>
  </si>
  <si>
    <t>17.07.82г.</t>
  </si>
  <si>
    <t>Шевченко Роберт Анатольевич</t>
  </si>
  <si>
    <t>16.08.63г.</t>
  </si>
  <si>
    <t>Романов Александр Дмитриевич</t>
  </si>
  <si>
    <t>29.08.60г.</t>
  </si>
  <si>
    <t>18.01.19г.</t>
  </si>
  <si>
    <t>Ялунин Анатолий Владимирович</t>
  </si>
  <si>
    <t>13.09.89г.</t>
  </si>
  <si>
    <t>Садыкова Регина Римовна</t>
  </si>
  <si>
    <t>16.07.94г.</t>
  </si>
  <si>
    <t>Добежин Евгений Леонидович</t>
  </si>
  <si>
    <t>03.04.86г.</t>
  </si>
  <si>
    <t>Сунцов Пётр Андреевич</t>
  </si>
  <si>
    <t>15.03.90г.</t>
  </si>
  <si>
    <t>Протопопов Максим Владимирович</t>
  </si>
  <si>
    <t>07.11.92г.</t>
  </si>
  <si>
    <t>22.01.19г.</t>
  </si>
  <si>
    <t>Княжев Сергей Юрьевич</t>
  </si>
  <si>
    <t>22.10.94г.</t>
  </si>
  <si>
    <t>Паначёв Олег Валерьевич</t>
  </si>
  <si>
    <t>13.11.63г.</t>
  </si>
  <si>
    <t>23.01.19г.</t>
  </si>
  <si>
    <t>Болдырев Сергей Олегович</t>
  </si>
  <si>
    <t>27.05.94г.</t>
  </si>
  <si>
    <t>Колясева Ксения Сергеевна</t>
  </si>
  <si>
    <t>14.05.96г.</t>
  </si>
  <si>
    <t>Муратова Рената Асхатовна</t>
  </si>
  <si>
    <t>21.11.85г.</t>
  </si>
  <si>
    <t>Егунов Олег Николаевич</t>
  </si>
  <si>
    <t>26.07.88г.</t>
  </si>
  <si>
    <t>Швайцер Вячеслав Евгеньевич</t>
  </si>
  <si>
    <t>17.12.96г.</t>
  </si>
  <si>
    <t>Мадьяров Геннадий Павлович</t>
  </si>
  <si>
    <t>18.08.94г.</t>
  </si>
  <si>
    <t>24.01.19г.</t>
  </si>
  <si>
    <t>Келарев Артем Искандерович</t>
  </si>
  <si>
    <t>07.08.94г.</t>
  </si>
  <si>
    <t>Мухаметов Радик Гайнетдинович</t>
  </si>
  <si>
    <t>09.02.62г.</t>
  </si>
  <si>
    <t>25.01.19г.</t>
  </si>
  <si>
    <t>Нечаев Виктор Александрович</t>
  </si>
  <si>
    <t>19.09.73г.</t>
  </si>
  <si>
    <t>28.01.19г.</t>
  </si>
  <si>
    <t>Мозжегорова Алена Игоревна</t>
  </si>
  <si>
    <t>13.03.88г.</t>
  </si>
  <si>
    <t>29.01.19г.</t>
  </si>
  <si>
    <t>Каров Сергей Геннадьевич</t>
  </si>
  <si>
    <t>11.07.57г.</t>
  </si>
  <si>
    <t>30.01.19г.</t>
  </si>
  <si>
    <t>Апалёнов Юрий Алексеевич</t>
  </si>
  <si>
    <t>12.04.85г.</t>
  </si>
  <si>
    <t>Ширшин Юрий Александравич</t>
  </si>
  <si>
    <t>09.03.73г.</t>
  </si>
  <si>
    <t>Белоусов Денис Альбертович</t>
  </si>
  <si>
    <t>18.04.96г.</t>
  </si>
  <si>
    <t>31.01.19г.</t>
  </si>
  <si>
    <t>Красильников Михаил Витальевич</t>
  </si>
  <si>
    <t>21.07.80г.</t>
  </si>
  <si>
    <t>01.02.19г.</t>
  </si>
  <si>
    <t>Кузнецова Наталья Витальевна</t>
  </si>
  <si>
    <t>08.09.99г.</t>
  </si>
  <si>
    <t>Ширшакова Софья Владимировна</t>
  </si>
  <si>
    <t>24.07.97г.</t>
  </si>
  <si>
    <t>04.02.19г.</t>
  </si>
  <si>
    <t>Кузнецов Дмитрий Николаевич</t>
  </si>
  <si>
    <t>21.01.66г.</t>
  </si>
  <si>
    <t>08.02.19г.</t>
  </si>
  <si>
    <t>Ямалетдинов Руслан Вильевич</t>
  </si>
  <si>
    <t>02.02.71г.</t>
  </si>
  <si>
    <t>07.02.19г.</t>
  </si>
  <si>
    <t>оформление медицинской справки на управление транспортным средством категории В</t>
  </si>
  <si>
    <t>Ямалетдинова Виктория Викторовна</t>
  </si>
  <si>
    <t>29.10.70г.</t>
  </si>
  <si>
    <t>бухгалтер</t>
  </si>
  <si>
    <t>Семенов Алексей Юрьевич</t>
  </si>
  <si>
    <t>15.01.65г.</t>
  </si>
  <si>
    <t>а/техник</t>
  </si>
  <si>
    <t>Третьяков Алексей Николаевич</t>
  </si>
  <si>
    <t>05.01.76г.</t>
  </si>
  <si>
    <t>11.02.19г.</t>
  </si>
  <si>
    <t>Пузий Владислав Валерьевич</t>
  </si>
  <si>
    <t>07.03.95г.</t>
  </si>
  <si>
    <t>12.02.19г.</t>
  </si>
  <si>
    <t>9 января</t>
  </si>
  <si>
    <t>10 января</t>
  </si>
  <si>
    <t>11 января</t>
  </si>
  <si>
    <t>14 января</t>
  </si>
  <si>
    <t>16 января</t>
  </si>
  <si>
    <t>21 января</t>
  </si>
  <si>
    <t>18 января</t>
  </si>
  <si>
    <t>22 января</t>
  </si>
  <si>
    <t>23 января</t>
  </si>
  <si>
    <t>24 января</t>
  </si>
  <si>
    <t>25 января</t>
  </si>
  <si>
    <t>28 января</t>
  </si>
  <si>
    <t>29 января</t>
  </si>
  <si>
    <t>30 января</t>
  </si>
  <si>
    <t>31 января</t>
  </si>
  <si>
    <t>1 февраля</t>
  </si>
  <si>
    <t>4 февраля</t>
  </si>
  <si>
    <t>8 февраля</t>
  </si>
  <si>
    <t>7 февраля</t>
  </si>
  <si>
    <t>11 февраля</t>
  </si>
  <si>
    <t>12 февраля</t>
  </si>
  <si>
    <t>в/с</t>
  </si>
  <si>
    <t>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</si>
</sst>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d/m/yy;@"/>
  </numFmts>
  <fonts count="26" x14ac:knownFonts="1">
    <font>
      <sz val="11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i/>
      <sz val="10"/>
      <name val="Arial"/>
      <family val="2"/>
      <charset val="204"/>
    </font>
    <font>
      <sz val="8"/>
      <name val="Arial"/>
      <family val="2"/>
    </font>
    <font>
      <sz val="9"/>
      <name val="Times New Roman"/>
      <family val="1"/>
      <charset val="204"/>
    </font>
    <font>
      <u/>
      <sz val="9"/>
      <name val="Times New Roman"/>
      <family val="1"/>
      <charset val="204"/>
    </font>
    <font>
      <b/>
      <sz val="14"/>
      <name val="Arial"/>
      <family val="2"/>
      <charset val="204"/>
    </font>
    <font>
      <sz val="8"/>
      <name val="Arial"/>
      <family val="2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u/>
      <sz val="9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u/>
      <sz val="8"/>
      <color theme="1"/>
      <name val="Times New Roman"/>
      <family val="1"/>
      <charset val="204"/>
    </font>
    <font>
      <sz val="8"/>
      <name val="Times New Roman"/>
      <family val="1"/>
      <charset val="204"/>
    </font>
    <font>
      <u/>
      <sz val="8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</font>
    <font>
      <b/>
      <sz val="12"/>
      <color theme="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4" fillId="0" borderId="0"/>
    <xf numFmtId="0" fontId="4" fillId="0" borderId="0"/>
    <xf numFmtId="0" fontId="2" fillId="0" borderId="0"/>
    <xf numFmtId="0" fontId="22" fillId="0" borderId="0" applyNumberFormat="0" applyFill="0" applyBorder="0" applyAlignment="0" applyProtection="0"/>
  </cellStyleXfs>
  <cellXfs count="125">
    <xf numFmtId="0" fontId="0" fillId="0" borderId="0" xfId="0"/>
    <xf numFmtId="0" fontId="0" fillId="0" borderId="0" xfId="0" applyAlignment="1"/>
    <xf numFmtId="0" fontId="2" fillId="0" borderId="0" xfId="0" applyFont="1" applyAlignment="1"/>
    <xf numFmtId="0" fontId="0" fillId="0" borderId="0" xfId="0" applyBorder="1" applyAlignment="1"/>
    <xf numFmtId="1" fontId="2" fillId="0" borderId="1" xfId="0" applyNumberFormat="1" applyFont="1" applyBorder="1" applyAlignment="1">
      <alignment horizontal="center" vertical="top"/>
    </xf>
    <xf numFmtId="0" fontId="2" fillId="0" borderId="3" xfId="0" applyFont="1" applyBorder="1" applyAlignment="1">
      <alignment vertical="top" wrapText="1"/>
    </xf>
    <xf numFmtId="0" fontId="2" fillId="0" borderId="3" xfId="0" applyFont="1" applyBorder="1" applyAlignment="1">
      <alignment horizontal="center"/>
    </xf>
    <xf numFmtId="1" fontId="2" fillId="0" borderId="3" xfId="0" applyNumberFormat="1" applyFont="1" applyBorder="1" applyAlignment="1">
      <alignment horizontal="center"/>
    </xf>
    <xf numFmtId="2" fontId="2" fillId="0" borderId="3" xfId="0" applyNumberFormat="1" applyFont="1" applyBorder="1" applyAlignment="1">
      <alignment horizontal="center"/>
    </xf>
    <xf numFmtId="2" fontId="2" fillId="0" borderId="4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right" vertical="center"/>
    </xf>
    <xf numFmtId="0" fontId="1" fillId="0" borderId="0" xfId="0" applyFont="1" applyBorder="1" applyAlignment="1">
      <alignment horizontal="right" vertical="center"/>
    </xf>
    <xf numFmtId="0" fontId="2" fillId="0" borderId="0" xfId="0" applyFont="1" applyBorder="1" applyAlignment="1"/>
    <xf numFmtId="2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left" wrapText="1"/>
    </xf>
    <xf numFmtId="0" fontId="0" fillId="0" borderId="5" xfId="0" applyBorder="1" applyAlignment="1"/>
    <xf numFmtId="0" fontId="5" fillId="0" borderId="0" xfId="1" applyNumberFormat="1" applyFont="1" applyAlignment="1">
      <alignment vertical="center"/>
    </xf>
    <xf numFmtId="0" fontId="6" fillId="0" borderId="0" xfId="1" applyNumberFormat="1" applyFont="1" applyAlignment="1">
      <alignment vertical="center"/>
    </xf>
    <xf numFmtId="0" fontId="3" fillId="0" borderId="0" xfId="0" applyFont="1" applyBorder="1" applyAlignment="1">
      <alignment horizontal="left" vertical="top" wrapText="1"/>
    </xf>
    <xf numFmtId="0" fontId="4" fillId="0" borderId="0" xfId="2"/>
    <xf numFmtId="0" fontId="4" fillId="0" borderId="6" xfId="2" applyFont="1" applyBorder="1"/>
    <xf numFmtId="0" fontId="4" fillId="0" borderId="5" xfId="2" applyFont="1" applyBorder="1"/>
    <xf numFmtId="0" fontId="7" fillId="0" borderId="6" xfId="2" applyNumberFormat="1" applyFont="1" applyBorder="1" applyAlignment="1">
      <alignment vertical="center"/>
    </xf>
    <xf numFmtId="1" fontId="2" fillId="0" borderId="0" xfId="0" applyNumberFormat="1" applyFont="1" applyBorder="1" applyAlignment="1">
      <alignment horizontal="center" vertical="top"/>
    </xf>
    <xf numFmtId="0" fontId="2" fillId="0" borderId="0" xfId="0" applyFont="1" applyBorder="1" applyAlignment="1">
      <alignment vertical="top" wrapText="1"/>
    </xf>
    <xf numFmtId="0" fontId="2" fillId="0" borderId="0" xfId="0" applyFont="1" applyBorder="1" applyAlignment="1">
      <alignment horizontal="center"/>
    </xf>
    <xf numFmtId="164" fontId="2" fillId="0" borderId="0" xfId="0" applyNumberFormat="1" applyFont="1" applyBorder="1" applyAlignment="1">
      <alignment horizontal="right"/>
    </xf>
    <xf numFmtId="4" fontId="1" fillId="0" borderId="0" xfId="0" applyNumberFormat="1" applyFont="1" applyBorder="1" applyAlignment="1">
      <alignment horizontal="center" vertical="center"/>
    </xf>
    <xf numFmtId="2" fontId="1" fillId="0" borderId="0" xfId="0" applyNumberFormat="1" applyFont="1" applyBorder="1" applyAlignment="1">
      <alignment horizontal="center" vertical="center"/>
    </xf>
    <xf numFmtId="0" fontId="4" fillId="0" borderId="0" xfId="2" applyNumberFormat="1" applyAlignment="1">
      <alignment wrapText="1"/>
    </xf>
    <xf numFmtId="0" fontId="4" fillId="0" borderId="5" xfId="2" applyNumberFormat="1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0" fillId="0" borderId="0" xfId="0" applyFo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12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3" fillId="0" borderId="0" xfId="0" applyFont="1"/>
    <xf numFmtId="0" fontId="14" fillId="0" borderId="0" xfId="0" applyFont="1" applyAlignment="1">
      <alignment vertical="center" wrapText="1"/>
    </xf>
    <xf numFmtId="0" fontId="15" fillId="0" borderId="0" xfId="0" applyFont="1" applyAlignment="1">
      <alignment vertical="center" wrapText="1"/>
    </xf>
    <xf numFmtId="4" fontId="14" fillId="0" borderId="0" xfId="0" applyNumberFormat="1" applyFont="1" applyAlignment="1">
      <alignment horizontal="left"/>
    </xf>
    <xf numFmtId="0" fontId="14" fillId="0" borderId="0" xfId="0" applyFont="1" applyAlignment="1">
      <alignment vertical="center"/>
    </xf>
    <xf numFmtId="0" fontId="13" fillId="0" borderId="0" xfId="0" applyFont="1" applyAlignment="1">
      <alignment horizontal="left"/>
    </xf>
    <xf numFmtId="0" fontId="17" fillId="0" borderId="5" xfId="0" applyFont="1" applyBorder="1" applyAlignment="1">
      <alignment horizontal="center"/>
    </xf>
    <xf numFmtId="0" fontId="13" fillId="0" borderId="0" xfId="0" applyFont="1" applyBorder="1" applyAlignment="1">
      <alignment wrapText="1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 wrapText="1"/>
    </xf>
    <xf numFmtId="0" fontId="13" fillId="0" borderId="0" xfId="0" applyFont="1" applyAlignment="1">
      <alignment vertical="center"/>
    </xf>
    <xf numFmtId="0" fontId="10" fillId="0" borderId="0" xfId="0" applyFont="1" applyAlignment="1">
      <alignment horizontal="left"/>
    </xf>
    <xf numFmtId="0" fontId="13" fillId="0" borderId="0" xfId="0" applyFont="1" applyAlignment="1">
      <alignment horizontal="right" vertical="center"/>
    </xf>
    <xf numFmtId="4" fontId="5" fillId="0" borderId="0" xfId="0" applyNumberFormat="1" applyFont="1" applyBorder="1" applyAlignment="1">
      <alignment horizontal="center"/>
    </xf>
    <xf numFmtId="0" fontId="10" fillId="0" borderId="0" xfId="0" applyFont="1" applyAlignment="1">
      <alignment horizontal="center" wrapText="1"/>
    </xf>
    <xf numFmtId="0" fontId="10" fillId="0" borderId="0" xfId="0" applyFont="1" applyAlignment="1">
      <alignment wrapText="1"/>
    </xf>
    <xf numFmtId="2" fontId="5" fillId="0" borderId="0" xfId="0" applyNumberFormat="1" applyFont="1" applyBorder="1" applyAlignment="1">
      <alignment horizontal="center"/>
    </xf>
    <xf numFmtId="0" fontId="8" fillId="0" borderId="0" xfId="0" applyFont="1" applyBorder="1" applyAlignment="1">
      <alignment vertical="top" wrapText="1"/>
    </xf>
    <xf numFmtId="0" fontId="19" fillId="0" borderId="1" xfId="3" applyFont="1" applyFill="1" applyBorder="1" applyAlignment="1">
      <alignment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1" xfId="3" applyFont="1" applyFill="1" applyBorder="1" applyAlignment="1">
      <alignment horizontal="center" vertical="center"/>
    </xf>
    <xf numFmtId="14" fontId="19" fillId="0" borderId="1" xfId="3" applyNumberFormat="1" applyFont="1" applyFill="1" applyBorder="1" applyAlignment="1">
      <alignment horizontal="center" vertical="center"/>
    </xf>
    <xf numFmtId="4" fontId="19" fillId="0" borderId="1" xfId="0" applyNumberFormat="1" applyFont="1" applyFill="1" applyBorder="1" applyAlignment="1">
      <alignment horizontal="center" vertical="center" wrapText="1"/>
    </xf>
    <xf numFmtId="0" fontId="16" fillId="0" borderId="3" xfId="0" applyFont="1" applyBorder="1" applyAlignment="1" applyProtection="1">
      <alignment vertical="top" wrapText="1"/>
    </xf>
    <xf numFmtId="4" fontId="20" fillId="0" borderId="0" xfId="0" applyNumberFormat="1" applyFont="1" applyAlignment="1">
      <alignment horizontal="center" vertical="center"/>
    </xf>
    <xf numFmtId="0" fontId="20" fillId="0" borderId="0" xfId="0" applyFont="1"/>
    <xf numFmtId="0" fontId="20" fillId="0" borderId="0" xfId="0" applyNumberFormat="1" applyFont="1" applyAlignment="1">
      <alignment horizontal="center" vertical="center"/>
    </xf>
    <xf numFmtId="0" fontId="14" fillId="0" borderId="0" xfId="0" applyNumberFormat="1" applyFont="1" applyAlignment="1">
      <alignment horizontal="left" vertical="center"/>
    </xf>
    <xf numFmtId="0" fontId="20" fillId="0" borderId="0" xfId="0" applyFont="1" applyAlignment="1">
      <alignment horizontal="center"/>
    </xf>
    <xf numFmtId="4" fontId="21" fillId="0" borderId="0" xfId="0" applyNumberFormat="1" applyFont="1" applyAlignment="1">
      <alignment horizontal="center"/>
    </xf>
    <xf numFmtId="0" fontId="20" fillId="0" borderId="0" xfId="0" applyFont="1" applyAlignment="1">
      <alignment horizontal="center" vertical="center"/>
    </xf>
    <xf numFmtId="0" fontId="4" fillId="0" borderId="0" xfId="2" applyNumberFormat="1" applyAlignment="1">
      <alignment horizontal="left" wrapText="1"/>
    </xf>
    <xf numFmtId="1" fontId="16" fillId="0" borderId="0" xfId="0" applyNumberFormat="1" applyFont="1" applyBorder="1" applyAlignment="1">
      <alignment horizontal="center" vertical="top"/>
    </xf>
    <xf numFmtId="0" fontId="16" fillId="0" borderId="0" xfId="0" applyFont="1" applyBorder="1" applyAlignment="1" applyProtection="1">
      <alignment vertical="top" wrapText="1"/>
    </xf>
    <xf numFmtId="0" fontId="16" fillId="0" borderId="0" xfId="0" applyFont="1" applyBorder="1" applyAlignment="1">
      <alignment horizontal="center"/>
    </xf>
    <xf numFmtId="1" fontId="16" fillId="0" borderId="0" xfId="0" applyNumberFormat="1" applyFont="1" applyBorder="1" applyAlignment="1">
      <alignment horizontal="center"/>
    </xf>
    <xf numFmtId="4" fontId="16" fillId="0" borderId="0" xfId="0" applyNumberFormat="1" applyFont="1" applyBorder="1" applyAlignment="1">
      <alignment horizontal="center"/>
    </xf>
    <xf numFmtId="2" fontId="16" fillId="0" borderId="0" xfId="0" applyNumberFormat="1" applyFont="1" applyBorder="1" applyAlignment="1">
      <alignment horizontal="center"/>
    </xf>
    <xf numFmtId="0" fontId="13" fillId="0" borderId="5" xfId="0" applyFont="1" applyBorder="1"/>
    <xf numFmtId="0" fontId="5" fillId="0" borderId="0" xfId="0" quotePrefix="1" applyFont="1"/>
    <xf numFmtId="0" fontId="14" fillId="0" borderId="0" xfId="0" applyFont="1" applyAlignment="1"/>
    <xf numFmtId="0" fontId="1" fillId="0" borderId="0" xfId="2" applyFont="1" applyAlignment="1"/>
    <xf numFmtId="0" fontId="21" fillId="0" borderId="0" xfId="0" applyFont="1" applyFill="1" applyBorder="1" applyAlignment="1"/>
    <xf numFmtId="0" fontId="21" fillId="0" borderId="0" xfId="0" applyFont="1" applyFill="1" applyBorder="1" applyAlignment="1">
      <alignment horizontal="center"/>
    </xf>
    <xf numFmtId="0" fontId="21" fillId="0" borderId="0" xfId="0" applyFont="1" applyFill="1" applyBorder="1" applyAlignment="1">
      <alignment horizontal="left"/>
    </xf>
    <xf numFmtId="0" fontId="21" fillId="0" borderId="0" xfId="0" applyFont="1" applyFill="1" applyBorder="1" applyAlignment="1">
      <alignment horizontal="center" vertical="center"/>
    </xf>
    <xf numFmtId="165" fontId="21" fillId="0" borderId="0" xfId="0" applyNumberFormat="1" applyFont="1" applyFill="1" applyBorder="1" applyAlignment="1">
      <alignment horizontal="center"/>
    </xf>
    <xf numFmtId="0" fontId="19" fillId="0" borderId="1" xfId="0" applyNumberFormat="1" applyFont="1" applyFill="1" applyBorder="1" applyAlignment="1">
      <alignment horizontal="center" vertical="center" wrapText="1"/>
    </xf>
    <xf numFmtId="0" fontId="23" fillId="0" borderId="0" xfId="0" applyFont="1"/>
    <xf numFmtId="1" fontId="16" fillId="0" borderId="1" xfId="0" applyNumberFormat="1" applyFont="1" applyBorder="1" applyAlignment="1">
      <alignment horizontal="center" vertical="top" wrapText="1"/>
    </xf>
    <xf numFmtId="0" fontId="16" fillId="0" borderId="3" xfId="0" applyFont="1" applyBorder="1" applyAlignment="1">
      <alignment horizontal="center" wrapText="1"/>
    </xf>
    <xf numFmtId="1" fontId="16" fillId="0" borderId="3" xfId="0" applyNumberFormat="1" applyFont="1" applyBorder="1" applyAlignment="1">
      <alignment horizontal="center" wrapText="1"/>
    </xf>
    <xf numFmtId="4" fontId="16" fillId="0" borderId="3" xfId="0" applyNumberFormat="1" applyFont="1" applyBorder="1" applyAlignment="1">
      <alignment horizontal="center" wrapText="1"/>
    </xf>
    <xf numFmtId="4" fontId="16" fillId="0" borderId="4" xfId="0" applyNumberFormat="1" applyFont="1" applyBorder="1" applyAlignment="1">
      <alignment horizontal="center" wrapText="1"/>
    </xf>
    <xf numFmtId="0" fontId="16" fillId="0" borderId="1" xfId="0" applyFont="1" applyBorder="1" applyAlignment="1">
      <alignment horizontal="center" wrapText="1"/>
    </xf>
    <xf numFmtId="0" fontId="24" fillId="0" borderId="0" xfId="0" applyFont="1"/>
    <xf numFmtId="0" fontId="25" fillId="0" borderId="7" xfId="0" applyFont="1" applyFill="1" applyBorder="1" applyAlignment="1">
      <alignment horizontal="center" vertical="center"/>
    </xf>
    <xf numFmtId="0" fontId="13" fillId="0" borderId="0" xfId="0" applyFont="1" applyAlignment="1">
      <alignment horizontal="justify" vertical="center" wrapText="1"/>
    </xf>
    <xf numFmtId="0" fontId="14" fillId="0" borderId="0" xfId="0" applyFont="1" applyAlignment="1">
      <alignment horizontal="center" vertical="center" wrapText="1"/>
    </xf>
    <xf numFmtId="0" fontId="17" fillId="0" borderId="0" xfId="0" applyFont="1" applyAlignment="1">
      <alignment horizontal="justify" vertical="center" wrapText="1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right" vertical="center"/>
    </xf>
    <xf numFmtId="0" fontId="13" fillId="0" borderId="0" xfId="0" applyFont="1" applyAlignment="1">
      <alignment horizontal="left" wrapText="1"/>
    </xf>
    <xf numFmtId="0" fontId="13" fillId="0" borderId="0" xfId="0" applyFont="1" applyAlignment="1">
      <alignment horizontal="justify" wrapText="1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vertical="center" wrapText="1"/>
    </xf>
    <xf numFmtId="0" fontId="22" fillId="0" borderId="0" xfId="4" applyAlignment="1">
      <alignment horizontal="left"/>
    </xf>
    <xf numFmtId="0" fontId="13" fillId="0" borderId="0" xfId="0" applyFont="1" applyAlignment="1">
      <alignment horizontal="left" vertical="center" wrapText="1"/>
    </xf>
    <xf numFmtId="0" fontId="1" fillId="0" borderId="0" xfId="1" applyNumberFormat="1" applyFont="1" applyAlignment="1">
      <alignment horizontal="left" vertical="top" wrapText="1"/>
    </xf>
    <xf numFmtId="0" fontId="4" fillId="0" borderId="0" xfId="2" applyNumberFormat="1" applyAlignment="1">
      <alignment horizontal="left" wrapText="1"/>
    </xf>
    <xf numFmtId="0" fontId="4" fillId="0" borderId="0" xfId="2" applyNumberFormat="1" applyAlignment="1">
      <alignment horizontal="center" wrapText="1"/>
    </xf>
    <xf numFmtId="0" fontId="1" fillId="0" borderId="0" xfId="2" applyFont="1"/>
    <xf numFmtId="0" fontId="4" fillId="0" borderId="0" xfId="2" applyNumberFormat="1" applyFont="1" applyAlignment="1">
      <alignment wrapText="1"/>
    </xf>
    <xf numFmtId="4" fontId="2" fillId="0" borderId="0" xfId="0" applyNumberFormat="1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1" fillId="0" borderId="0" xfId="1" applyNumberFormat="1" applyFont="1" applyBorder="1" applyAlignment="1">
      <alignment horizontal="left" vertical="top" wrapText="1"/>
    </xf>
    <xf numFmtId="0" fontId="8" fillId="0" borderId="0" xfId="0" applyFont="1" applyBorder="1" applyAlignment="1">
      <alignment horizontal="left" vertical="top" wrapText="1"/>
    </xf>
    <xf numFmtId="0" fontId="0" fillId="0" borderId="0" xfId="0" applyAlignment="1">
      <alignment wrapText="1"/>
    </xf>
  </cellXfs>
  <cellStyles count="5">
    <cellStyle name="Гиперссылка" xfId="4" builtinId="8"/>
    <cellStyle name="Обычный" xfId="0" builtinId="0"/>
    <cellStyle name="Обычный 2" xfId="3"/>
    <cellStyle name="Обычный_Акт Филонова" xfId="1"/>
    <cellStyle name="Обычный_Лист1" xfId="2"/>
  </cellStyles>
  <dxfs count="2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4" formatCode="#,##0.0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65" formatCode="d/m/yy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381000</xdr:colOff>
      <xdr:row>42</xdr:row>
      <xdr:rowOff>19050</xdr:rowOff>
    </xdr:from>
    <xdr:to>
      <xdr:col>1</xdr:col>
      <xdr:colOff>85725</xdr:colOff>
      <xdr:row>43</xdr:row>
      <xdr:rowOff>0</xdr:rowOff>
    </xdr:to>
    <xdr:sp macro="" textlink="">
      <xdr:nvSpPr>
        <xdr:cNvPr id="2" name="TextBox 5"/>
        <xdr:cNvSpPr txBox="1">
          <a:spLocks noChangeArrowheads="1"/>
        </xdr:cNvSpPr>
      </xdr:nvSpPr>
      <xdr:spPr bwMode="auto">
        <a:xfrm>
          <a:off x="381000" y="10944225"/>
          <a:ext cx="4286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>
          <a:noAutofit/>
        </a:bodyPr>
        <a:lstStyle>
          <a:defPPr>
            <a:defRPr lang="ru-RU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pPr>
            <a:spcBef>
              <a:spcPct val="0"/>
            </a:spcBef>
            <a:buFontTx/>
            <a:buNone/>
          </a:pPr>
          <a:r>
            <a:rPr lang="ru-RU" altLang="ru-RU" sz="800">
              <a:latin typeface="Times New Roman" panose="02020603050405020304" pitchFamily="18" charset="0"/>
              <a:cs typeface="Times New Roman" panose="02020603050405020304" pitchFamily="18" charset="0"/>
            </a:rPr>
            <a:t> руб.</a:t>
          </a:r>
        </a:p>
      </xdr:txBody>
    </xdr:sp>
    <xdr:clientData/>
  </xdr:twoCellAnchor>
  <xdr:twoCellAnchor>
    <xdr:from>
      <xdr:col>0</xdr:col>
      <xdr:colOff>381000</xdr:colOff>
      <xdr:row>42</xdr:row>
      <xdr:rowOff>19050</xdr:rowOff>
    </xdr:from>
    <xdr:to>
      <xdr:col>1</xdr:col>
      <xdr:colOff>85725</xdr:colOff>
      <xdr:row>43</xdr:row>
      <xdr:rowOff>0</xdr:rowOff>
    </xdr:to>
    <xdr:sp macro="" textlink="">
      <xdr:nvSpPr>
        <xdr:cNvPr id="3" name="TextBox 5"/>
        <xdr:cNvSpPr txBox="1">
          <a:spLocks noChangeArrowheads="1"/>
        </xdr:cNvSpPr>
      </xdr:nvSpPr>
      <xdr:spPr bwMode="auto">
        <a:xfrm>
          <a:off x="381000" y="4895850"/>
          <a:ext cx="4286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>
          <a:noAutofit/>
        </a:bodyPr>
        <a:lstStyle>
          <a:defPPr>
            <a:defRPr lang="ru-RU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pPr>
            <a:spcBef>
              <a:spcPct val="0"/>
            </a:spcBef>
            <a:buFontTx/>
            <a:buNone/>
          </a:pPr>
          <a:endParaRPr lang="ru-RU" altLang="ru-RU" sz="8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0</xdr:col>
      <xdr:colOff>381000</xdr:colOff>
      <xdr:row>42</xdr:row>
      <xdr:rowOff>19050</xdr:rowOff>
    </xdr:from>
    <xdr:to>
      <xdr:col>1</xdr:col>
      <xdr:colOff>85725</xdr:colOff>
      <xdr:row>43</xdr:row>
      <xdr:rowOff>19050</xdr:rowOff>
    </xdr:to>
    <xdr:sp macro="" textlink="">
      <xdr:nvSpPr>
        <xdr:cNvPr id="4" name="TextBox 5"/>
        <xdr:cNvSpPr txBox="1">
          <a:spLocks noChangeArrowheads="1"/>
        </xdr:cNvSpPr>
      </xdr:nvSpPr>
      <xdr:spPr bwMode="auto">
        <a:xfrm>
          <a:off x="381000" y="10944225"/>
          <a:ext cx="4286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>
          <a:noAutofit/>
        </a:bodyPr>
        <a:lstStyle>
          <a:defPPr>
            <a:defRPr lang="ru-RU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pPr>
            <a:spcBef>
              <a:spcPct val="0"/>
            </a:spcBef>
            <a:buFontTx/>
            <a:buNone/>
          </a:pPr>
          <a:r>
            <a:rPr lang="ru-RU" altLang="ru-RU" sz="800">
              <a:latin typeface="Times New Roman" panose="02020603050405020304" pitchFamily="18" charset="0"/>
              <a:cs typeface="Times New Roman" panose="02020603050405020304" pitchFamily="18" charset="0"/>
            </a:rPr>
            <a:t> руб.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d-ds-2\&#1086;&#1090;&#1076;&#1077;&#1083;%20&#1074;&#1079;&#1072;&#1080;&#1084;&#1086;&#1088;&#1072;&#1089;&#1095;&#1077;&#1090;&#1086;&#1074;\ofd\&#1044;&#1086;&#1093;&#1086;&#1076;&#1099;\&#1052;&#1077;&#1076;.&#1091;&#1089;&#1083;&#1091;&#1075;&#1080;\&#1064;&#1072;&#1073;&#1083;&#1086;&#1085;%20&#1084;&#1077;&#1076;&#1092;&#1080;&#1079;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естр ОПМУ"/>
      <sheetName val="договор"/>
      <sheetName val="Акт "/>
      <sheetName val="перечень услуг"/>
    </sheetNames>
    <sheetDataSet>
      <sheetData sheetId="0"/>
      <sheetData sheetId="1"/>
      <sheetData sheetId="2"/>
      <sheetData sheetId="3"/>
    </sheetDataSet>
  </externalBook>
</externalLink>
</file>

<file path=xl/tables/table1.xml><?xml version="1.0" encoding="utf-8"?>
<table xmlns="http://schemas.openxmlformats.org/spreadsheetml/2006/main" id="1" name="Таблица1" displayName="Таблица1" ref="A1:O141" totalsRowShown="0" headerRowDxfId="16" dataDxfId="15">
  <autoFilter ref="A1:O141"/>
  <tableColumns count="15">
    <tableColumn id="1" name="ФИО пациента" dataDxfId="14"/>
    <tableColumn id="2" name="Дата рождения" dataDxfId="13"/>
    <tableColumn id="3" name="Специальность" dataDxfId="12"/>
    <tableColumn id="4" name="Дата осмотра" dataDxfId="11"/>
    <tableColumn id="5" name="Наименование услуги" dataDxfId="10"/>
    <tableColumn id="6" name="Стоимость в руб. " dataDxfId="9">
      <calculatedColumnFormula>IFERROR(OFFSET('перечень услуг'!$A$2,MATCH(E2,'перечень услуг'!$A$3:$A$44,0),1),"")</calculatedColumnFormula>
    </tableColumn>
    <tableColumn id="7" name="Номер договора" dataDxfId="8"/>
    <tableColumn id="8" name="Дата" dataDxfId="7"/>
    <tableColumn id="9" name="Год" dataDxfId="6"/>
    <tableColumn id="10" name="Месяц" dataDxfId="5"/>
    <tableColumn id="11" name="форма лица" dataDxfId="4"/>
    <tableColumn id="12" name="Для МСЧ" dataDxfId="3"/>
    <tableColumn id="13" name="Кол-во" dataDxfId="2"/>
    <tableColumn id="14" name="0" dataDxfId="1">
      <calculatedColumnFormula>IF(MATCH(Таблица1[[#This Row],[Номер договора]],Таблица1[Номер договора],)=ROW()-1,1,)+INDEX(Таблица1[[#All],[0]],ROW()-1)</calculatedColumnFormula>
    </tableColumn>
    <tableColumn id="15" name="в/с" dataDxfId="0">
      <calculatedColumnFormula>IFERROR(INDEX(Таблица1[Номер договора],MATCH(ROW()-1,Таблица1[0],)),"s\")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O141"/>
  <sheetViews>
    <sheetView topLeftCell="A112" zoomScale="80" zoomScaleNormal="80" workbookViewId="0">
      <selection activeCell="R2" sqref="R2"/>
    </sheetView>
  </sheetViews>
  <sheetFormatPr defaultRowHeight="15" x14ac:dyDescent="0.25"/>
  <cols>
    <col min="1" max="1" width="40.7109375" style="70" customWidth="1"/>
    <col min="2" max="2" width="18.5703125" style="70" customWidth="1"/>
    <col min="3" max="3" width="19" style="70" customWidth="1"/>
    <col min="4" max="4" width="16.85546875" style="70" customWidth="1"/>
    <col min="5" max="5" width="93" style="70" customWidth="1"/>
    <col min="6" max="6" width="20.85546875" style="69" customWidth="1"/>
    <col min="7" max="7" width="19.140625" style="71" customWidth="1"/>
    <col min="8" max="8" width="16" style="75" customWidth="1"/>
    <col min="9" max="9" width="12.42578125" style="70" customWidth="1"/>
    <col min="10" max="10" width="10.42578125" style="70" customWidth="1"/>
    <col min="11" max="11" width="16.140625" style="70" customWidth="1"/>
    <col min="12" max="12" width="14.7109375" style="70" customWidth="1"/>
    <col min="13" max="13" width="11.140625" style="70" customWidth="1"/>
    <col min="14" max="14" width="10.5703125" style="70" bestFit="1" customWidth="1"/>
    <col min="15" max="16384" width="9.140625" style="70"/>
  </cols>
  <sheetData>
    <row r="1" spans="1:15" ht="32.25" customHeight="1" x14ac:dyDescent="0.25">
      <c r="A1" s="63" t="s">
        <v>60</v>
      </c>
      <c r="B1" s="64" t="s">
        <v>61</v>
      </c>
      <c r="C1" s="65" t="s">
        <v>62</v>
      </c>
      <c r="D1" s="66" t="s">
        <v>63</v>
      </c>
      <c r="E1" s="63" t="s">
        <v>64</v>
      </c>
      <c r="F1" s="67" t="s">
        <v>65</v>
      </c>
      <c r="G1" s="92" t="s">
        <v>71</v>
      </c>
      <c r="H1" s="64" t="s">
        <v>70</v>
      </c>
      <c r="I1" s="64" t="s">
        <v>66</v>
      </c>
      <c r="J1" s="64" t="s">
        <v>67</v>
      </c>
      <c r="K1" s="64" t="s">
        <v>68</v>
      </c>
      <c r="L1" s="64" t="s">
        <v>69</v>
      </c>
      <c r="M1" s="64" t="s">
        <v>1</v>
      </c>
      <c r="N1" s="101" t="s">
        <v>227</v>
      </c>
      <c r="O1" s="101" t="s">
        <v>226</v>
      </c>
    </row>
    <row r="2" spans="1:15" ht="15.75" x14ac:dyDescent="0.25">
      <c r="A2" s="87" t="s">
        <v>77</v>
      </c>
      <c r="B2" s="88" t="s">
        <v>78</v>
      </c>
      <c r="C2" s="89" t="s">
        <v>72</v>
      </c>
      <c r="D2" s="88" t="s">
        <v>79</v>
      </c>
      <c r="E2" s="89" t="s">
        <v>35</v>
      </c>
      <c r="F2" s="74">
        <f ca="1">IFERROR(OFFSET('перечень услуг'!$A$2,MATCH(E2,'перечень услуг'!$A$3:$A$44,0),1),"")</f>
        <v>4740</v>
      </c>
      <c r="G2" s="71">
        <v>1</v>
      </c>
      <c r="H2" s="75" t="s">
        <v>205</v>
      </c>
      <c r="I2" s="73">
        <v>2020</v>
      </c>
      <c r="N2" s="70">
        <f>IF(MATCH(Таблица1[[#This Row],[Номер договора]],Таблица1[Номер договора],)=ROW()-1,1,)+INDEX(Таблица1[[#All],[0]],ROW()-1)</f>
        <v>1</v>
      </c>
      <c r="O2" s="100">
        <f>IFERROR(INDEX(Таблица1[Номер договора],MATCH(ROW()-1,Таблица1[0],)),"s\")</f>
        <v>1</v>
      </c>
    </row>
    <row r="3" spans="1:15" ht="15.75" x14ac:dyDescent="0.25">
      <c r="A3" s="87" t="s">
        <v>77</v>
      </c>
      <c r="B3" s="88" t="s">
        <v>78</v>
      </c>
      <c r="C3" s="89" t="s">
        <v>72</v>
      </c>
      <c r="D3" s="88" t="s">
        <v>79</v>
      </c>
      <c r="E3" s="89" t="s">
        <v>80</v>
      </c>
      <c r="F3" s="74">
        <f ca="1">IFERROR(OFFSET('перечень услуг'!$A$2,MATCH(E3,'перечень услуг'!$A$3:$A$44,0),1),"")</f>
        <v>395</v>
      </c>
      <c r="G3" s="71">
        <v>1</v>
      </c>
      <c r="H3" s="75" t="s">
        <v>205</v>
      </c>
      <c r="I3" s="73">
        <v>2020</v>
      </c>
      <c r="N3" s="70">
        <f>IF(MATCH(Таблица1[[#This Row],[Номер договора]],Таблица1[Номер договора],)=ROW()-1,1,)+INDEX(Таблица1[[#All],[0]],ROW()-1)</f>
        <v>1</v>
      </c>
      <c r="O3" s="100">
        <f>IFERROR(INDEX(Таблица1[Номер договора],MATCH(ROW()-1,Таблица1[0],)),"s\")</f>
        <v>2</v>
      </c>
    </row>
    <row r="4" spans="1:15" ht="15.75" x14ac:dyDescent="0.25">
      <c r="A4" s="87" t="s">
        <v>77</v>
      </c>
      <c r="B4" s="88" t="s">
        <v>78</v>
      </c>
      <c r="C4" s="89" t="s">
        <v>72</v>
      </c>
      <c r="D4" s="88" t="s">
        <v>79</v>
      </c>
      <c r="E4" s="89" t="s">
        <v>81</v>
      </c>
      <c r="F4" s="74">
        <f ca="1">IFERROR(OFFSET('перечень услуг'!$A$2,MATCH(E4,'перечень услуг'!$A$3:$A$44,0),1),"")</f>
        <v>565</v>
      </c>
      <c r="G4" s="71">
        <v>1</v>
      </c>
      <c r="H4" s="75" t="s">
        <v>205</v>
      </c>
      <c r="I4" s="73">
        <v>2020</v>
      </c>
      <c r="N4" s="70">
        <f>IF(MATCH(Таблица1[[#This Row],[Номер договора]],Таблица1[Номер договора],)=ROW()-1,1,)+INDEX(Таблица1[[#All],[0]],ROW()-1)</f>
        <v>1</v>
      </c>
      <c r="O4" s="100">
        <f>IFERROR(INDEX(Таблица1[Номер договора],MATCH(ROW()-1,Таблица1[0],)),"s\")</f>
        <v>3</v>
      </c>
    </row>
    <row r="5" spans="1:15" ht="15.75" x14ac:dyDescent="0.25">
      <c r="A5" s="87" t="s">
        <v>82</v>
      </c>
      <c r="B5" s="88" t="s">
        <v>83</v>
      </c>
      <c r="C5" s="89" t="s">
        <v>72</v>
      </c>
      <c r="D5" s="88" t="s">
        <v>79</v>
      </c>
      <c r="E5" s="89" t="s">
        <v>84</v>
      </c>
      <c r="F5" s="74">
        <f ca="1">IFERROR(OFFSET('перечень услуг'!$A$2,MATCH(E5,'перечень услуг'!$A$3:$A$44,0),1),"")</f>
        <v>385</v>
      </c>
      <c r="G5" s="71">
        <v>2</v>
      </c>
      <c r="H5" s="75" t="s">
        <v>205</v>
      </c>
      <c r="I5" s="73">
        <v>2020</v>
      </c>
      <c r="N5" s="70">
        <f>IF(MATCH(Таблица1[[#This Row],[Номер договора]],Таблица1[Номер договора],)=ROW()-1,1,)+INDEX(Таблица1[[#All],[0]],ROW()-1)</f>
        <v>2</v>
      </c>
      <c r="O5" s="100">
        <f>IFERROR(INDEX(Таблица1[Номер договора],MATCH(ROW()-1,Таблица1[0],)),"s\")</f>
        <v>4</v>
      </c>
    </row>
    <row r="6" spans="1:15" ht="15.75" x14ac:dyDescent="0.25">
      <c r="A6" s="87" t="s">
        <v>85</v>
      </c>
      <c r="B6" s="88" t="s">
        <v>86</v>
      </c>
      <c r="C6" s="89" t="s">
        <v>75</v>
      </c>
      <c r="D6" s="88" t="s">
        <v>79</v>
      </c>
      <c r="E6" s="89" t="s">
        <v>8</v>
      </c>
      <c r="F6" s="74">
        <f ca="1">IFERROR(OFFSET('перечень услуг'!$A$2,MATCH(E6,'перечень услуг'!$A$3:$A$44,0),1),"")</f>
        <v>510</v>
      </c>
      <c r="G6" s="71">
        <v>3</v>
      </c>
      <c r="H6" s="75" t="s">
        <v>205</v>
      </c>
      <c r="I6" s="73">
        <v>2020</v>
      </c>
      <c r="N6" s="70">
        <f>IF(MATCH(Таблица1[[#This Row],[Номер договора]],Таблица1[Номер договора],)=ROW()-1,1,)+INDEX(Таблица1[[#All],[0]],ROW()-1)</f>
        <v>3</v>
      </c>
      <c r="O6" s="100">
        <f>IFERROR(INDEX(Таблица1[Номер договора],MATCH(ROW()-1,Таблица1[0],)),"s\")</f>
        <v>5</v>
      </c>
    </row>
    <row r="7" spans="1:15" ht="15.75" x14ac:dyDescent="0.25">
      <c r="A7" s="87" t="s">
        <v>85</v>
      </c>
      <c r="B7" s="88" t="s">
        <v>86</v>
      </c>
      <c r="C7" s="89" t="s">
        <v>75</v>
      </c>
      <c r="D7" s="88" t="s">
        <v>79</v>
      </c>
      <c r="E7" s="89" t="s">
        <v>87</v>
      </c>
      <c r="F7" s="74">
        <f ca="1">IFERROR(OFFSET('перечень услуг'!$A$2,MATCH(E7,'перечень услуг'!$A$3:$A$44,0),1),"")</f>
        <v>185</v>
      </c>
      <c r="G7" s="71">
        <v>3</v>
      </c>
      <c r="H7" s="75" t="s">
        <v>205</v>
      </c>
      <c r="I7" s="73">
        <v>2020</v>
      </c>
      <c r="N7" s="70">
        <f>IF(MATCH(Таблица1[[#This Row],[Номер договора]],Таблица1[Номер договора],)=ROW()-1,1,)+INDEX(Таблица1[[#All],[0]],ROW()-1)</f>
        <v>3</v>
      </c>
      <c r="O7" s="100">
        <f>IFERROR(INDEX(Таблица1[Номер договора],MATCH(ROW()-1,Таблица1[0],)),"s\")</f>
        <v>6</v>
      </c>
    </row>
    <row r="8" spans="1:15" ht="15.75" x14ac:dyDescent="0.25">
      <c r="A8" s="87" t="s">
        <v>88</v>
      </c>
      <c r="B8" s="88" t="s">
        <v>89</v>
      </c>
      <c r="C8" s="89" t="s">
        <v>90</v>
      </c>
      <c r="D8" s="88" t="s">
        <v>79</v>
      </c>
      <c r="E8" s="89" t="s">
        <v>9</v>
      </c>
      <c r="F8" s="74">
        <f ca="1">IFERROR(OFFSET('перечень услуг'!$A$2,MATCH(E8,'перечень услуг'!$A$3:$A$44,0),1),"")</f>
        <v>445</v>
      </c>
      <c r="G8" s="71">
        <v>4</v>
      </c>
      <c r="H8" s="75" t="s">
        <v>205</v>
      </c>
      <c r="I8" s="73">
        <v>2020</v>
      </c>
      <c r="N8" s="70">
        <f>IF(MATCH(Таблица1[[#This Row],[Номер договора]],Таблица1[Номер договора],)=ROW()-1,1,)+INDEX(Таблица1[[#All],[0]],ROW()-1)</f>
        <v>4</v>
      </c>
      <c r="O8" s="100">
        <f>IFERROR(INDEX(Таблица1[Номер договора],MATCH(ROW()-1,Таблица1[0],)),"s\")</f>
        <v>7</v>
      </c>
    </row>
    <row r="9" spans="1:15" ht="15.75" x14ac:dyDescent="0.25">
      <c r="A9" s="87" t="s">
        <v>91</v>
      </c>
      <c r="B9" s="88" t="s">
        <v>92</v>
      </c>
      <c r="C9" s="89" t="s">
        <v>72</v>
      </c>
      <c r="D9" s="88" t="s">
        <v>93</v>
      </c>
      <c r="E9" s="89" t="s">
        <v>84</v>
      </c>
      <c r="F9" s="74">
        <f ca="1">IFERROR(OFFSET('перечень услуг'!$A$2,MATCH(E9,'перечень услуг'!$A$3:$A$44,0),1),"")</f>
        <v>385</v>
      </c>
      <c r="G9" s="71">
        <v>5</v>
      </c>
      <c r="H9" s="75" t="s">
        <v>206</v>
      </c>
      <c r="I9" s="73"/>
      <c r="N9" s="70">
        <f>IF(MATCH(Таблица1[[#This Row],[Номер договора]],Таблица1[Номер договора],)=ROW()-1,1,)+INDEX(Таблица1[[#All],[0]],ROW()-1)</f>
        <v>5</v>
      </c>
      <c r="O9" s="100">
        <f>IFERROR(INDEX(Таблица1[Номер договора],MATCH(ROW()-1,Таблица1[0],)),"s\")</f>
        <v>8</v>
      </c>
    </row>
    <row r="10" spans="1:15" ht="15.75" x14ac:dyDescent="0.25">
      <c r="A10" s="87" t="s">
        <v>91</v>
      </c>
      <c r="B10" s="88" t="s">
        <v>92</v>
      </c>
      <c r="C10" s="89" t="s">
        <v>72</v>
      </c>
      <c r="D10" s="88" t="s">
        <v>93</v>
      </c>
      <c r="E10" s="89" t="s">
        <v>10</v>
      </c>
      <c r="F10" s="74">
        <f ca="1">IFERROR(OFFSET('перечень услуг'!$A$2,MATCH(E10,'перечень услуг'!$A$3:$A$44,0),1),"")</f>
        <v>445</v>
      </c>
      <c r="G10" s="71">
        <v>5</v>
      </c>
      <c r="H10" s="75" t="s">
        <v>206</v>
      </c>
      <c r="I10" s="73"/>
      <c r="N10" s="70">
        <f>IF(MATCH(Таблица1[[#This Row],[Номер договора]],Таблица1[Номер договора],)=ROW()-1,1,)+INDEX(Таблица1[[#All],[0]],ROW()-1)</f>
        <v>5</v>
      </c>
      <c r="O10" s="100">
        <f>IFERROR(INDEX(Таблица1[Номер договора],MATCH(ROW()-1,Таблица1[0],)),"s\")</f>
        <v>9</v>
      </c>
    </row>
    <row r="11" spans="1:15" ht="15.75" x14ac:dyDescent="0.25">
      <c r="A11" s="87" t="s">
        <v>91</v>
      </c>
      <c r="B11" s="88" t="s">
        <v>92</v>
      </c>
      <c r="C11" s="89" t="s">
        <v>72</v>
      </c>
      <c r="D11" s="88" t="s">
        <v>93</v>
      </c>
      <c r="E11" s="89" t="s">
        <v>8</v>
      </c>
      <c r="F11" s="74">
        <f ca="1">IFERROR(OFFSET('перечень услуг'!$A$2,MATCH(E11,'перечень услуг'!$A$3:$A$44,0),1),"")</f>
        <v>510</v>
      </c>
      <c r="G11" s="71">
        <v>5</v>
      </c>
      <c r="H11" s="75" t="s">
        <v>206</v>
      </c>
      <c r="I11" s="73"/>
      <c r="N11" s="70">
        <f>IF(MATCH(Таблица1[[#This Row],[Номер договора]],Таблица1[Номер договора],)=ROW()-1,1,)+INDEX(Таблица1[[#All],[0]],ROW()-1)</f>
        <v>5</v>
      </c>
      <c r="O11" s="100">
        <f>IFERROR(INDEX(Таблица1[Номер договора],MATCH(ROW()-1,Таблица1[0],)),"s\")</f>
        <v>10</v>
      </c>
    </row>
    <row r="12" spans="1:15" ht="15.75" x14ac:dyDescent="0.25">
      <c r="A12" s="87" t="s">
        <v>91</v>
      </c>
      <c r="B12" s="88" t="s">
        <v>92</v>
      </c>
      <c r="C12" s="89" t="s">
        <v>72</v>
      </c>
      <c r="D12" s="88" t="s">
        <v>93</v>
      </c>
      <c r="E12" s="89" t="s">
        <v>81</v>
      </c>
      <c r="F12" s="74">
        <f ca="1">IFERROR(OFFSET('перечень услуг'!$A$2,MATCH(E12,'перечень услуг'!$A$3:$A$44,0),1),"")</f>
        <v>565</v>
      </c>
      <c r="G12" s="71">
        <v>5</v>
      </c>
      <c r="H12" s="75" t="s">
        <v>206</v>
      </c>
      <c r="I12" s="73"/>
      <c r="N12" s="70">
        <f>IF(MATCH(Таблица1[[#This Row],[Номер договора]],Таблица1[Номер договора],)=ROW()-1,1,)+INDEX(Таблица1[[#All],[0]],ROW()-1)</f>
        <v>5</v>
      </c>
      <c r="O12" s="100">
        <f>IFERROR(INDEX(Таблица1[Номер договора],MATCH(ROW()-1,Таблица1[0],)),"s\")</f>
        <v>11</v>
      </c>
    </row>
    <row r="13" spans="1:15" ht="15.75" x14ac:dyDescent="0.25">
      <c r="A13" s="87" t="s">
        <v>91</v>
      </c>
      <c r="B13" s="88" t="s">
        <v>92</v>
      </c>
      <c r="C13" s="89" t="s">
        <v>72</v>
      </c>
      <c r="D13" s="88" t="s">
        <v>93</v>
      </c>
      <c r="E13" s="89" t="s">
        <v>11</v>
      </c>
      <c r="F13" s="74">
        <f ca="1">IFERROR(OFFSET('перечень услуг'!$A$2,MATCH(E13,'перечень услуг'!$A$3:$A$44,0),1),"")</f>
        <v>385</v>
      </c>
      <c r="G13" s="71">
        <v>5</v>
      </c>
      <c r="H13" s="75" t="s">
        <v>206</v>
      </c>
      <c r="I13" s="73"/>
      <c r="N13" s="70">
        <f>IF(MATCH(Таблица1[[#This Row],[Номер договора]],Таблица1[Номер договора],)=ROW()-1,1,)+INDEX(Таблица1[[#All],[0]],ROW()-1)</f>
        <v>5</v>
      </c>
      <c r="O13" s="100">
        <f>IFERROR(INDEX(Таблица1[Номер договора],MATCH(ROW()-1,Таблица1[0],)),"s\")</f>
        <v>12</v>
      </c>
    </row>
    <row r="14" spans="1:15" ht="15.75" x14ac:dyDescent="0.25">
      <c r="A14" s="87" t="s">
        <v>94</v>
      </c>
      <c r="B14" s="90" t="s">
        <v>95</v>
      </c>
      <c r="C14" s="89" t="s">
        <v>75</v>
      </c>
      <c r="D14" s="91" t="s">
        <v>93</v>
      </c>
      <c r="E14" s="89" t="s">
        <v>8</v>
      </c>
      <c r="F14" s="74">
        <f ca="1">IFERROR(OFFSET('перечень услуг'!$A$2,MATCH(E14,'перечень услуг'!$A$3:$A$44,0),1),"")</f>
        <v>510</v>
      </c>
      <c r="G14" s="71">
        <v>6</v>
      </c>
      <c r="H14" s="75" t="s">
        <v>206</v>
      </c>
      <c r="I14" s="73"/>
      <c r="N14" s="70">
        <f>IF(MATCH(Таблица1[[#This Row],[Номер договора]],Таблица1[Номер договора],)=ROW()-1,1,)+INDEX(Таблица1[[#All],[0]],ROW()-1)</f>
        <v>6</v>
      </c>
      <c r="O14" s="100">
        <f>IFERROR(INDEX(Таблица1[Номер договора],MATCH(ROW()-1,Таблица1[0],)),"s\")</f>
        <v>13</v>
      </c>
    </row>
    <row r="15" spans="1:15" ht="15.75" x14ac:dyDescent="0.25">
      <c r="A15" s="87" t="s">
        <v>94</v>
      </c>
      <c r="B15" s="90" t="s">
        <v>95</v>
      </c>
      <c r="C15" s="89" t="s">
        <v>75</v>
      </c>
      <c r="D15" s="91" t="s">
        <v>93</v>
      </c>
      <c r="E15" s="89" t="s">
        <v>87</v>
      </c>
      <c r="F15" s="74">
        <f ca="1">IFERROR(OFFSET('перечень услуг'!$A$2,MATCH(E15,'перечень услуг'!$A$3:$A$44,0),1),"")</f>
        <v>185</v>
      </c>
      <c r="G15" s="71">
        <v>6</v>
      </c>
      <c r="H15" s="75" t="s">
        <v>206</v>
      </c>
      <c r="I15" s="73"/>
      <c r="N15" s="70">
        <f>IF(MATCH(Таблица1[[#This Row],[Номер договора]],Таблица1[Номер договора],)=ROW()-1,1,)+INDEX(Таблица1[[#All],[0]],ROW()-1)</f>
        <v>6</v>
      </c>
      <c r="O15" s="100">
        <f>IFERROR(INDEX(Таблица1[Номер договора],MATCH(ROW()-1,Таблица1[0],)),"s\")</f>
        <v>14</v>
      </c>
    </row>
    <row r="16" spans="1:15" ht="15.75" x14ac:dyDescent="0.25">
      <c r="A16" s="87" t="s">
        <v>96</v>
      </c>
      <c r="B16" s="90" t="s">
        <v>97</v>
      </c>
      <c r="C16" s="89" t="s">
        <v>72</v>
      </c>
      <c r="D16" s="91" t="s">
        <v>93</v>
      </c>
      <c r="E16" s="89" t="s">
        <v>84</v>
      </c>
      <c r="F16" s="74">
        <f ca="1">IFERROR(OFFSET('перечень услуг'!$A$2,MATCH(E16,'перечень услуг'!$A$3:$A$44,0),1),"")</f>
        <v>385</v>
      </c>
      <c r="G16" s="71">
        <v>6</v>
      </c>
      <c r="H16" s="75" t="s">
        <v>206</v>
      </c>
      <c r="N16" s="70">
        <f>IF(MATCH(Таблица1[[#This Row],[Номер договора]],Таблица1[Номер договора],)=ROW()-1,1,)+INDEX(Таблица1[[#All],[0]],ROW()-1)</f>
        <v>6</v>
      </c>
      <c r="O16" s="100">
        <f>IFERROR(INDEX(Таблица1[Номер договора],MATCH(ROW()-1,Таблица1[0],)),"s\")</f>
        <v>15</v>
      </c>
    </row>
    <row r="17" spans="1:15" ht="15.75" x14ac:dyDescent="0.25">
      <c r="A17" s="87" t="s">
        <v>96</v>
      </c>
      <c r="B17" s="90" t="s">
        <v>97</v>
      </c>
      <c r="C17" s="89" t="s">
        <v>72</v>
      </c>
      <c r="D17" s="91" t="s">
        <v>93</v>
      </c>
      <c r="E17" s="89" t="s">
        <v>10</v>
      </c>
      <c r="F17" s="74">
        <f ca="1">IFERROR(OFFSET('перечень услуг'!$A$2,MATCH(E17,'перечень услуг'!$A$3:$A$44,0),1),"")</f>
        <v>445</v>
      </c>
      <c r="G17" s="71">
        <v>6</v>
      </c>
      <c r="H17" s="75" t="s">
        <v>206</v>
      </c>
      <c r="N17" s="70">
        <f>IF(MATCH(Таблица1[[#This Row],[Номер договора]],Таблица1[Номер договора],)=ROW()-1,1,)+INDEX(Таблица1[[#All],[0]],ROW()-1)</f>
        <v>6</v>
      </c>
      <c r="O17" s="100">
        <f>IFERROR(INDEX(Таблица1[Номер договора],MATCH(ROW()-1,Таблица1[0],)),"s\")</f>
        <v>16</v>
      </c>
    </row>
    <row r="18" spans="1:15" ht="15.75" x14ac:dyDescent="0.25">
      <c r="A18" s="87" t="s">
        <v>96</v>
      </c>
      <c r="B18" s="90" t="s">
        <v>97</v>
      </c>
      <c r="C18" s="89" t="s">
        <v>72</v>
      </c>
      <c r="D18" s="91" t="s">
        <v>93</v>
      </c>
      <c r="E18" s="89" t="s">
        <v>8</v>
      </c>
      <c r="F18" s="74">
        <f ca="1">IFERROR(OFFSET('перечень услуг'!$A$2,MATCH(E18,'перечень услуг'!$A$3:$A$44,0),1),"")</f>
        <v>510</v>
      </c>
      <c r="G18" s="71">
        <v>6</v>
      </c>
      <c r="H18" s="75" t="s">
        <v>206</v>
      </c>
      <c r="N18" s="70">
        <f>IF(MATCH(Таблица1[[#This Row],[Номер договора]],Таблица1[Номер договора],)=ROW()-1,1,)+INDEX(Таблица1[[#All],[0]],ROW()-1)</f>
        <v>6</v>
      </c>
      <c r="O18" s="100">
        <f>IFERROR(INDEX(Таблица1[Номер договора],MATCH(ROW()-1,Таблица1[0],)),"s\")</f>
        <v>17</v>
      </c>
    </row>
    <row r="19" spans="1:15" ht="15.75" x14ac:dyDescent="0.25">
      <c r="A19" s="87" t="s">
        <v>96</v>
      </c>
      <c r="B19" s="90" t="s">
        <v>97</v>
      </c>
      <c r="C19" s="89" t="s">
        <v>72</v>
      </c>
      <c r="D19" s="91" t="s">
        <v>93</v>
      </c>
      <c r="E19" s="89" t="s">
        <v>87</v>
      </c>
      <c r="F19" s="74">
        <f ca="1">IFERROR(OFFSET('перечень услуг'!$A$2,MATCH(E19,'перечень услуг'!$A$3:$A$44,0),1),"")</f>
        <v>185</v>
      </c>
      <c r="G19" s="71">
        <v>6</v>
      </c>
      <c r="H19" s="75" t="s">
        <v>206</v>
      </c>
      <c r="N19" s="70">
        <f>IF(MATCH(Таблица1[[#This Row],[Номер договора]],Таблица1[Номер договора],)=ROW()-1,1,)+INDEX(Таблица1[[#All],[0]],ROW()-1)</f>
        <v>6</v>
      </c>
      <c r="O19" s="100">
        <f>IFERROR(INDEX(Таблица1[Номер договора],MATCH(ROW()-1,Таблица1[0],)),"s\")</f>
        <v>18</v>
      </c>
    </row>
    <row r="20" spans="1:15" ht="15.75" x14ac:dyDescent="0.25">
      <c r="A20" s="87" t="s">
        <v>98</v>
      </c>
      <c r="B20" s="90" t="s">
        <v>99</v>
      </c>
      <c r="C20" s="89" t="s">
        <v>75</v>
      </c>
      <c r="D20" s="91" t="s">
        <v>100</v>
      </c>
      <c r="E20" s="89" t="s">
        <v>9</v>
      </c>
      <c r="F20" s="74">
        <f ca="1">IFERROR(OFFSET('перечень услуг'!$A$2,MATCH(E20,'перечень услуг'!$A$3:$A$44,0),1),"")</f>
        <v>445</v>
      </c>
      <c r="G20" s="71">
        <v>7</v>
      </c>
      <c r="H20" s="75" t="s">
        <v>207</v>
      </c>
      <c r="N20" s="70">
        <f>IF(MATCH(Таблица1[[#This Row],[Номер договора]],Таблица1[Номер договора],)=ROW()-1,1,)+INDEX(Таблица1[[#All],[0]],ROW()-1)</f>
        <v>7</v>
      </c>
      <c r="O20" s="100">
        <f>IFERROR(INDEX(Таблица1[Номер договора],MATCH(ROW()-1,Таблица1[0],)),"s\")</f>
        <v>19</v>
      </c>
    </row>
    <row r="21" spans="1:15" ht="15.75" x14ac:dyDescent="0.25">
      <c r="A21" s="87" t="s">
        <v>98</v>
      </c>
      <c r="B21" s="90" t="s">
        <v>99</v>
      </c>
      <c r="C21" s="89" t="s">
        <v>75</v>
      </c>
      <c r="D21" s="91" t="s">
        <v>100</v>
      </c>
      <c r="E21" s="89" t="s">
        <v>10</v>
      </c>
      <c r="F21" s="74">
        <f ca="1">IFERROR(OFFSET('перечень услуг'!$A$2,MATCH(E21,'перечень услуг'!$A$3:$A$44,0),1),"")</f>
        <v>445</v>
      </c>
      <c r="G21" s="71">
        <v>7</v>
      </c>
      <c r="H21" s="75" t="s">
        <v>207</v>
      </c>
      <c r="N21" s="70">
        <f>IF(MATCH(Таблица1[[#This Row],[Номер договора]],Таблица1[Номер договора],)=ROW()-1,1,)+INDEX(Таблица1[[#All],[0]],ROW()-1)</f>
        <v>7</v>
      </c>
      <c r="O21" s="100">
        <f>IFERROR(INDEX(Таблица1[Номер договора],MATCH(ROW()-1,Таблица1[0],)),"s\")</f>
        <v>20</v>
      </c>
    </row>
    <row r="22" spans="1:15" ht="15.75" x14ac:dyDescent="0.25">
      <c r="A22" s="87" t="s">
        <v>101</v>
      </c>
      <c r="B22" s="90" t="s">
        <v>102</v>
      </c>
      <c r="C22" s="89" t="s">
        <v>72</v>
      </c>
      <c r="D22" s="91" t="s">
        <v>100</v>
      </c>
      <c r="E22" s="89" t="s">
        <v>84</v>
      </c>
      <c r="F22" s="74">
        <f ca="1">IFERROR(OFFSET('перечень услуг'!$A$2,MATCH(E22,'перечень услуг'!$A$3:$A$44,0),1),"")</f>
        <v>385</v>
      </c>
      <c r="G22" s="71">
        <v>8</v>
      </c>
      <c r="H22" s="75" t="s">
        <v>207</v>
      </c>
      <c r="N22" s="70">
        <f>IF(MATCH(Таблица1[[#This Row],[Номер договора]],Таблица1[Номер договора],)=ROW()-1,1,)+INDEX(Таблица1[[#All],[0]],ROW()-1)</f>
        <v>8</v>
      </c>
      <c r="O22" s="100">
        <f>IFERROR(INDEX(Таблица1[Номер договора],MATCH(ROW()-1,Таблица1[0],)),"s\")</f>
        <v>21</v>
      </c>
    </row>
    <row r="23" spans="1:15" ht="15.75" x14ac:dyDescent="0.25">
      <c r="A23" s="87" t="s">
        <v>101</v>
      </c>
      <c r="B23" s="90" t="s">
        <v>102</v>
      </c>
      <c r="C23" s="89" t="s">
        <v>72</v>
      </c>
      <c r="D23" s="91" t="s">
        <v>100</v>
      </c>
      <c r="E23" s="89" t="s">
        <v>8</v>
      </c>
      <c r="F23" s="74">
        <f ca="1">IFERROR(OFFSET('перечень услуг'!$A$2,MATCH(E23,'перечень услуг'!$A$3:$A$44,0),1),"")</f>
        <v>510</v>
      </c>
      <c r="G23" s="71">
        <v>8</v>
      </c>
      <c r="H23" s="75" t="s">
        <v>207</v>
      </c>
      <c r="N23" s="70">
        <f>IF(MATCH(Таблица1[[#This Row],[Номер договора]],Таблица1[Номер договора],)=ROW()-1,1,)+INDEX(Таблица1[[#All],[0]],ROW()-1)</f>
        <v>8</v>
      </c>
      <c r="O23" s="100">
        <f>IFERROR(INDEX(Таблица1[Номер договора],MATCH(ROW()-1,Таблица1[0],)),"s\")</f>
        <v>22</v>
      </c>
    </row>
    <row r="24" spans="1:15" ht="15.75" x14ac:dyDescent="0.25">
      <c r="A24" s="87" t="s">
        <v>101</v>
      </c>
      <c r="B24" s="90" t="s">
        <v>102</v>
      </c>
      <c r="C24" s="89" t="s">
        <v>72</v>
      </c>
      <c r="D24" s="91" t="s">
        <v>100</v>
      </c>
      <c r="E24" s="89" t="s">
        <v>87</v>
      </c>
      <c r="F24" s="74">
        <f ca="1">IFERROR(OFFSET('перечень услуг'!$A$2,MATCH(E24,'перечень услуг'!$A$3:$A$44,0),1),"")</f>
        <v>185</v>
      </c>
      <c r="G24" s="71">
        <v>8</v>
      </c>
      <c r="H24" s="75" t="s">
        <v>207</v>
      </c>
      <c r="N24" s="70">
        <f>IF(MATCH(Таблица1[[#This Row],[Номер договора]],Таблица1[Номер договора],)=ROW()-1,1,)+INDEX(Таблица1[[#All],[0]],ROW()-1)</f>
        <v>8</v>
      </c>
      <c r="O24" s="100">
        <f>IFERROR(INDEX(Таблица1[Номер договора],MATCH(ROW()-1,Таблица1[0],)),"s\")</f>
        <v>23</v>
      </c>
    </row>
    <row r="25" spans="1:15" ht="15.75" x14ac:dyDescent="0.25">
      <c r="A25" s="87" t="s">
        <v>101</v>
      </c>
      <c r="B25" s="90" t="s">
        <v>102</v>
      </c>
      <c r="C25" s="89" t="s">
        <v>72</v>
      </c>
      <c r="D25" s="91" t="s">
        <v>100</v>
      </c>
      <c r="E25" s="89" t="s">
        <v>30</v>
      </c>
      <c r="F25" s="74">
        <f ca="1">IFERROR(OFFSET('перечень услуг'!$A$2,MATCH(E25,'перечень услуг'!$A$3:$A$44,0),1),"")</f>
        <v>1125</v>
      </c>
      <c r="G25" s="71">
        <v>8</v>
      </c>
      <c r="H25" s="75" t="s">
        <v>207</v>
      </c>
      <c r="N25" s="70">
        <f>IF(MATCH(Таблица1[[#This Row],[Номер договора]],Таблица1[Номер договора],)=ROW()-1,1,)+INDEX(Таблица1[[#All],[0]],ROW()-1)</f>
        <v>8</v>
      </c>
      <c r="O25" s="100">
        <f>IFERROR(INDEX(Таблица1[Номер договора],MATCH(ROW()-1,Таблица1[0],)),"s\")</f>
        <v>24</v>
      </c>
    </row>
    <row r="26" spans="1:15" ht="15.75" x14ac:dyDescent="0.25">
      <c r="A26" s="87" t="s">
        <v>101</v>
      </c>
      <c r="B26" s="90" t="s">
        <v>102</v>
      </c>
      <c r="C26" s="89" t="s">
        <v>72</v>
      </c>
      <c r="D26" s="91" t="s">
        <v>100</v>
      </c>
      <c r="E26" s="89" t="s">
        <v>10</v>
      </c>
      <c r="F26" s="74">
        <f ca="1">IFERROR(OFFSET('перечень услуг'!$A$2,MATCH(E26,'перечень услуг'!$A$3:$A$44,0),1),"")</f>
        <v>445</v>
      </c>
      <c r="G26" s="71">
        <v>8</v>
      </c>
      <c r="H26" s="75" t="s">
        <v>207</v>
      </c>
      <c r="N26" s="70">
        <f>IF(MATCH(Таблица1[[#This Row],[Номер договора]],Таблица1[Номер договора],)=ROW()-1,1,)+INDEX(Таблица1[[#All],[0]],ROW()-1)</f>
        <v>8</v>
      </c>
      <c r="O26" s="100">
        <f>IFERROR(INDEX(Таблица1[Номер договора],MATCH(ROW()-1,Таблица1[0],)),"s\")</f>
        <v>25</v>
      </c>
    </row>
    <row r="27" spans="1:15" ht="15.75" x14ac:dyDescent="0.25">
      <c r="A27" s="87" t="s">
        <v>103</v>
      </c>
      <c r="B27" s="90" t="s">
        <v>104</v>
      </c>
      <c r="C27" s="89" t="s">
        <v>72</v>
      </c>
      <c r="D27" s="91" t="s">
        <v>105</v>
      </c>
      <c r="E27" s="89" t="s">
        <v>35</v>
      </c>
      <c r="F27" s="74">
        <f ca="1">IFERROR(OFFSET('перечень услуг'!$A$2,MATCH(E27,'перечень услуг'!$A$3:$A$44,0),1),"")</f>
        <v>4740</v>
      </c>
      <c r="G27" s="71">
        <v>9</v>
      </c>
      <c r="H27" s="75" t="s">
        <v>208</v>
      </c>
      <c r="N27" s="70">
        <f>IF(MATCH(Таблица1[[#This Row],[Номер договора]],Таблица1[Номер договора],)=ROW()-1,1,)+INDEX(Таблица1[[#All],[0]],ROW()-1)</f>
        <v>9</v>
      </c>
      <c r="O27" s="100">
        <f>IFERROR(INDEX(Таблица1[Номер договора],MATCH(ROW()-1,Таблица1[0],)),"s\")</f>
        <v>26</v>
      </c>
    </row>
    <row r="28" spans="1:15" ht="15.75" x14ac:dyDescent="0.25">
      <c r="A28" s="87" t="s">
        <v>103</v>
      </c>
      <c r="B28" s="90" t="s">
        <v>104</v>
      </c>
      <c r="C28" s="89" t="s">
        <v>72</v>
      </c>
      <c r="D28" s="91" t="s">
        <v>105</v>
      </c>
      <c r="E28" s="89" t="s">
        <v>80</v>
      </c>
      <c r="F28" s="74">
        <f ca="1">IFERROR(OFFSET('перечень услуг'!$A$2,MATCH(E28,'перечень услуг'!$A$3:$A$44,0),1),"")</f>
        <v>395</v>
      </c>
      <c r="G28" s="71">
        <v>9</v>
      </c>
      <c r="H28" s="75" t="s">
        <v>208</v>
      </c>
      <c r="N28" s="70">
        <f>IF(MATCH(Таблица1[[#This Row],[Номер договора]],Таблица1[Номер договора],)=ROW()-1,1,)+INDEX(Таблица1[[#All],[0]],ROW()-1)</f>
        <v>9</v>
      </c>
      <c r="O28" s="100">
        <f>IFERROR(INDEX(Таблица1[Номер договора],MATCH(ROW()-1,Таблица1[0],)),"s\")</f>
        <v>27</v>
      </c>
    </row>
    <row r="29" spans="1:15" ht="15.75" x14ac:dyDescent="0.25">
      <c r="A29" s="87" t="s">
        <v>103</v>
      </c>
      <c r="B29" s="90" t="s">
        <v>104</v>
      </c>
      <c r="C29" s="89" t="s">
        <v>72</v>
      </c>
      <c r="D29" s="91" t="s">
        <v>105</v>
      </c>
      <c r="E29" s="89" t="s">
        <v>84</v>
      </c>
      <c r="F29" s="74">
        <f ca="1">IFERROR(OFFSET('перечень услуг'!$A$2,MATCH(E29,'перечень услуг'!$A$3:$A$44,0),1),"")</f>
        <v>385</v>
      </c>
      <c r="G29" s="71">
        <v>9</v>
      </c>
      <c r="H29" s="75" t="s">
        <v>208</v>
      </c>
      <c r="N29" s="70">
        <f>IF(MATCH(Таблица1[[#This Row],[Номер договора]],Таблица1[Номер договора],)=ROW()-1,1,)+INDEX(Таблица1[[#All],[0]],ROW()-1)</f>
        <v>9</v>
      </c>
      <c r="O29" s="100">
        <f>IFERROR(INDEX(Таблица1[Номер договора],MATCH(ROW()-1,Таблица1[0],)),"s\")</f>
        <v>28</v>
      </c>
    </row>
    <row r="30" spans="1:15" ht="15.75" x14ac:dyDescent="0.25">
      <c r="A30" s="87" t="s">
        <v>103</v>
      </c>
      <c r="B30" s="90" t="s">
        <v>104</v>
      </c>
      <c r="C30" s="89" t="s">
        <v>72</v>
      </c>
      <c r="D30" s="91" t="s">
        <v>105</v>
      </c>
      <c r="E30" s="89" t="s">
        <v>106</v>
      </c>
      <c r="F30" s="74">
        <f ca="1">IFERROR(OFFSET('перечень услуг'!$A$2,MATCH(E30,'перечень услуг'!$A$3:$A$44,0),1),"")</f>
        <v>2150</v>
      </c>
      <c r="G30" s="71">
        <v>9</v>
      </c>
      <c r="H30" s="75" t="s">
        <v>208</v>
      </c>
      <c r="N30" s="70">
        <f>IF(MATCH(Таблица1[[#This Row],[Номер договора]],Таблица1[Номер договора],)=ROW()-1,1,)+INDEX(Таблица1[[#All],[0]],ROW()-1)</f>
        <v>9</v>
      </c>
      <c r="O30" s="100">
        <f>IFERROR(INDEX(Таблица1[Номер договора],MATCH(ROW()-1,Таблица1[0],)),"s\")</f>
        <v>29</v>
      </c>
    </row>
    <row r="31" spans="1:15" ht="15.75" x14ac:dyDescent="0.25">
      <c r="A31" s="87" t="s">
        <v>103</v>
      </c>
      <c r="B31" s="90" t="s">
        <v>104</v>
      </c>
      <c r="C31" s="89" t="s">
        <v>72</v>
      </c>
      <c r="D31" s="91" t="s">
        <v>105</v>
      </c>
      <c r="E31" s="89" t="s">
        <v>81</v>
      </c>
      <c r="F31" s="74">
        <f ca="1">IFERROR(OFFSET('перечень услуг'!$A$2,MATCH(E31,'перечень услуг'!$A$3:$A$44,0),1),"")</f>
        <v>565</v>
      </c>
      <c r="G31" s="71">
        <v>9</v>
      </c>
      <c r="H31" s="75" t="s">
        <v>208</v>
      </c>
      <c r="N31" s="70">
        <f>IF(MATCH(Таблица1[[#This Row],[Номер договора]],Таблица1[Номер договора],)=ROW()-1,1,)+INDEX(Таблица1[[#All],[0]],ROW()-1)</f>
        <v>9</v>
      </c>
      <c r="O31" s="100">
        <f>IFERROR(INDEX(Таблица1[Номер договора],MATCH(ROW()-1,Таблица1[0],)),"s\")</f>
        <v>30</v>
      </c>
    </row>
    <row r="32" spans="1:15" ht="15.75" x14ac:dyDescent="0.25">
      <c r="A32" s="87" t="s">
        <v>107</v>
      </c>
      <c r="B32" s="90" t="s">
        <v>108</v>
      </c>
      <c r="C32" s="89" t="s">
        <v>75</v>
      </c>
      <c r="D32" s="91" t="s">
        <v>105</v>
      </c>
      <c r="E32" s="89" t="s">
        <v>35</v>
      </c>
      <c r="F32" s="74">
        <f ca="1">IFERROR(OFFSET('перечень услуг'!$A$2,MATCH(E32,'перечень услуг'!$A$3:$A$44,0),1),"")</f>
        <v>4740</v>
      </c>
      <c r="G32" s="71">
        <v>10</v>
      </c>
      <c r="H32" s="75" t="s">
        <v>208</v>
      </c>
      <c r="N32" s="70">
        <f>IF(MATCH(Таблица1[[#This Row],[Номер договора]],Таблица1[Номер договора],)=ROW()-1,1,)+INDEX(Таблица1[[#All],[0]],ROW()-1)</f>
        <v>10</v>
      </c>
      <c r="O32" s="100">
        <f>IFERROR(INDEX(Таблица1[Номер договора],MATCH(ROW()-1,Таблица1[0],)),"s\")</f>
        <v>31</v>
      </c>
    </row>
    <row r="33" spans="1:15" ht="15.75" x14ac:dyDescent="0.25">
      <c r="A33" s="87" t="s">
        <v>107</v>
      </c>
      <c r="B33" s="90" t="s">
        <v>108</v>
      </c>
      <c r="C33" s="89" t="s">
        <v>75</v>
      </c>
      <c r="D33" s="91" t="s">
        <v>105</v>
      </c>
      <c r="E33" s="89" t="s">
        <v>80</v>
      </c>
      <c r="F33" s="74">
        <f ca="1">IFERROR(OFFSET('перечень услуг'!$A$2,MATCH(E33,'перечень услуг'!$A$3:$A$44,0),1),"")</f>
        <v>395</v>
      </c>
      <c r="G33" s="71">
        <v>10</v>
      </c>
      <c r="H33" s="75" t="s">
        <v>208</v>
      </c>
      <c r="N33" s="70">
        <f>IF(MATCH(Таблица1[[#This Row],[Номер договора]],Таблица1[Номер договора],)=ROW()-1,1,)+INDEX(Таблица1[[#All],[0]],ROW()-1)</f>
        <v>10</v>
      </c>
      <c r="O33" s="100">
        <f>IFERROR(INDEX(Таблица1[Номер договора],MATCH(ROW()-1,Таблица1[0],)),"s\")</f>
        <v>32</v>
      </c>
    </row>
    <row r="34" spans="1:15" ht="15.75" x14ac:dyDescent="0.25">
      <c r="A34" s="87" t="s">
        <v>107</v>
      </c>
      <c r="B34" s="90" t="s">
        <v>108</v>
      </c>
      <c r="C34" s="89" t="s">
        <v>75</v>
      </c>
      <c r="D34" s="91" t="s">
        <v>105</v>
      </c>
      <c r="E34" s="89" t="s">
        <v>81</v>
      </c>
      <c r="F34" s="74">
        <f ca="1">IFERROR(OFFSET('перечень услуг'!$A$2,MATCH(E34,'перечень услуг'!$A$3:$A$44,0),1),"")</f>
        <v>565</v>
      </c>
      <c r="G34" s="71">
        <v>10</v>
      </c>
      <c r="H34" s="75" t="s">
        <v>208</v>
      </c>
      <c r="N34" s="70">
        <f>IF(MATCH(Таблица1[[#This Row],[Номер договора]],Таблица1[Номер договора],)=ROW()-1,1,)+INDEX(Таблица1[[#All],[0]],ROW()-1)</f>
        <v>10</v>
      </c>
      <c r="O34" s="100">
        <f>IFERROR(INDEX(Таблица1[Номер договора],MATCH(ROW()-1,Таблица1[0],)),"s\")</f>
        <v>33</v>
      </c>
    </row>
    <row r="35" spans="1:15" ht="15.75" x14ac:dyDescent="0.25">
      <c r="A35" s="87" t="s">
        <v>107</v>
      </c>
      <c r="B35" s="90" t="s">
        <v>108</v>
      </c>
      <c r="C35" s="89" t="s">
        <v>75</v>
      </c>
      <c r="D35" s="91" t="s">
        <v>105</v>
      </c>
      <c r="E35" s="89" t="s">
        <v>84</v>
      </c>
      <c r="F35" s="74">
        <f ca="1">IFERROR(OFFSET('перечень услуг'!$A$2,MATCH(E35,'перечень услуг'!$A$3:$A$44,0),1),"")</f>
        <v>385</v>
      </c>
      <c r="G35" s="71">
        <v>10</v>
      </c>
      <c r="H35" s="75" t="s">
        <v>208</v>
      </c>
      <c r="N35" s="70">
        <f>IF(MATCH(Таблица1[[#This Row],[Номер договора]],Таблица1[Номер договора],)=ROW()-1,1,)+INDEX(Таблица1[[#All],[0]],ROW()-1)</f>
        <v>10</v>
      </c>
      <c r="O35" s="100">
        <f>IFERROR(INDEX(Таблица1[Номер договора],MATCH(ROW()-1,Таблица1[0],)),"s\")</f>
        <v>34</v>
      </c>
    </row>
    <row r="36" spans="1:15" ht="15.75" x14ac:dyDescent="0.25">
      <c r="A36" s="87" t="s">
        <v>73</v>
      </c>
      <c r="B36" s="90" t="s">
        <v>109</v>
      </c>
      <c r="C36" s="89" t="s">
        <v>72</v>
      </c>
      <c r="D36" s="91" t="s">
        <v>100</v>
      </c>
      <c r="E36" s="89" t="s">
        <v>84</v>
      </c>
      <c r="F36" s="74">
        <f ca="1">IFERROR(OFFSET('перечень услуг'!$A$2,MATCH(E36,'перечень услуг'!$A$3:$A$44,0),1),"")</f>
        <v>385</v>
      </c>
      <c r="G36" s="71">
        <v>11</v>
      </c>
      <c r="H36" s="75" t="s">
        <v>207</v>
      </c>
      <c r="N36" s="70">
        <f>IF(MATCH(Таблица1[[#This Row],[Номер договора]],Таблица1[Номер договора],)=ROW()-1,1,)+INDEX(Таблица1[[#All],[0]],ROW()-1)</f>
        <v>11</v>
      </c>
      <c r="O36" s="100">
        <f>IFERROR(INDEX(Таблица1[Номер договора],MATCH(ROW()-1,Таблица1[0],)),"s\")</f>
        <v>35</v>
      </c>
    </row>
    <row r="37" spans="1:15" ht="15.75" x14ac:dyDescent="0.25">
      <c r="A37" s="87" t="s">
        <v>73</v>
      </c>
      <c r="B37" s="90" t="s">
        <v>109</v>
      </c>
      <c r="C37" s="89" t="s">
        <v>72</v>
      </c>
      <c r="D37" s="91" t="s">
        <v>100</v>
      </c>
      <c r="E37" s="89" t="s">
        <v>9</v>
      </c>
      <c r="F37" s="74">
        <f ca="1">IFERROR(OFFSET('перечень услуг'!$A$2,MATCH(E37,'перечень услуг'!$A$3:$A$44,0),1),"")</f>
        <v>445</v>
      </c>
      <c r="G37" s="71">
        <v>11</v>
      </c>
      <c r="H37" s="75" t="s">
        <v>207</v>
      </c>
      <c r="N37" s="70">
        <f>IF(MATCH(Таблица1[[#This Row],[Номер договора]],Таблица1[Номер договора],)=ROW()-1,1,)+INDEX(Таблица1[[#All],[0]],ROW()-1)</f>
        <v>11</v>
      </c>
      <c r="O37" s="100">
        <f>IFERROR(INDEX(Таблица1[Номер договора],MATCH(ROW()-1,Таблица1[0],)),"s\")</f>
        <v>36</v>
      </c>
    </row>
    <row r="38" spans="1:15" ht="15.75" x14ac:dyDescent="0.25">
      <c r="A38" s="87" t="s">
        <v>73</v>
      </c>
      <c r="B38" s="90" t="s">
        <v>109</v>
      </c>
      <c r="C38" s="89" t="s">
        <v>72</v>
      </c>
      <c r="D38" s="91" t="s">
        <v>100</v>
      </c>
      <c r="E38" s="89" t="s">
        <v>10</v>
      </c>
      <c r="F38" s="74">
        <f ca="1">IFERROR(OFFSET('перечень услуг'!$A$2,MATCH(E38,'перечень услуг'!$A$3:$A$44,0),1),"")</f>
        <v>445</v>
      </c>
      <c r="G38" s="71">
        <v>11</v>
      </c>
      <c r="H38" s="75" t="s">
        <v>207</v>
      </c>
      <c r="N38" s="70">
        <f>IF(MATCH(Таблица1[[#This Row],[Номер договора]],Таблица1[Номер договора],)=ROW()-1,1,)+INDEX(Таблица1[[#All],[0]],ROW()-1)</f>
        <v>11</v>
      </c>
      <c r="O38" s="100">
        <f>IFERROR(INDEX(Таблица1[Номер договора],MATCH(ROW()-1,Таблица1[0],)),"s\")</f>
        <v>37</v>
      </c>
    </row>
    <row r="39" spans="1:15" ht="15.75" x14ac:dyDescent="0.25">
      <c r="A39" s="87" t="s">
        <v>110</v>
      </c>
      <c r="B39" s="90" t="s">
        <v>111</v>
      </c>
      <c r="C39" s="89" t="s">
        <v>75</v>
      </c>
      <c r="D39" s="91" t="s">
        <v>100</v>
      </c>
      <c r="E39" s="89" t="s">
        <v>11</v>
      </c>
      <c r="F39" s="74">
        <f ca="1">IFERROR(OFFSET('перечень услуг'!$A$2,MATCH(E39,'перечень услуг'!$A$3:$A$44,0),1),"")</f>
        <v>385</v>
      </c>
      <c r="G39" s="71">
        <v>12</v>
      </c>
      <c r="H39" s="75" t="s">
        <v>207</v>
      </c>
      <c r="N39" s="70">
        <f>IF(MATCH(Таблица1[[#This Row],[Номер договора]],Таблица1[Номер договора],)=ROW()-1,1,)+INDEX(Таблица1[[#All],[0]],ROW()-1)</f>
        <v>12</v>
      </c>
      <c r="O39" s="100">
        <f>IFERROR(INDEX(Таблица1[Номер договора],MATCH(ROW()-1,Таблица1[0],)),"s\")</f>
        <v>38</v>
      </c>
    </row>
    <row r="40" spans="1:15" ht="15.75" x14ac:dyDescent="0.25">
      <c r="A40" s="87" t="s">
        <v>74</v>
      </c>
      <c r="B40" s="90" t="s">
        <v>112</v>
      </c>
      <c r="C40" s="89" t="s">
        <v>72</v>
      </c>
      <c r="D40" s="91" t="s">
        <v>105</v>
      </c>
      <c r="E40" s="89" t="s">
        <v>35</v>
      </c>
      <c r="F40" s="74">
        <f ca="1">IFERROR(OFFSET('перечень услуг'!$A$2,MATCH(E40,'перечень услуг'!$A$3:$A$44,0),1),"")</f>
        <v>4740</v>
      </c>
      <c r="G40" s="71">
        <v>13</v>
      </c>
      <c r="H40" s="75" t="s">
        <v>208</v>
      </c>
      <c r="N40" s="70">
        <f>IF(MATCH(Таблица1[[#This Row],[Номер договора]],Таблица1[Номер договора],)=ROW()-1,1,)+INDEX(Таблица1[[#All],[0]],ROW()-1)</f>
        <v>13</v>
      </c>
      <c r="O40" s="100">
        <f>IFERROR(INDEX(Таблица1[Номер договора],MATCH(ROW()-1,Таблица1[0],)),"s\")</f>
        <v>39</v>
      </c>
    </row>
    <row r="41" spans="1:15" ht="15.75" x14ac:dyDescent="0.25">
      <c r="A41" s="87" t="s">
        <v>74</v>
      </c>
      <c r="B41" s="90" t="s">
        <v>112</v>
      </c>
      <c r="C41" s="89" t="s">
        <v>72</v>
      </c>
      <c r="D41" s="91" t="s">
        <v>105</v>
      </c>
      <c r="E41" s="89" t="s">
        <v>80</v>
      </c>
      <c r="F41" s="74">
        <f ca="1">IFERROR(OFFSET('перечень услуг'!$A$2,MATCH(E41,'перечень услуг'!$A$3:$A$44,0),1),"")</f>
        <v>395</v>
      </c>
      <c r="G41" s="71">
        <v>13</v>
      </c>
      <c r="H41" s="75" t="s">
        <v>208</v>
      </c>
      <c r="N41" s="70">
        <f>IF(MATCH(Таблица1[[#This Row],[Номер договора]],Таблица1[Номер договора],)=ROW()-1,1,)+INDEX(Таблица1[[#All],[0]],ROW()-1)</f>
        <v>13</v>
      </c>
      <c r="O41" s="100">
        <f>IFERROR(INDEX(Таблица1[Номер договора],MATCH(ROW()-1,Таблица1[0],)),"s\")</f>
        <v>40</v>
      </c>
    </row>
    <row r="42" spans="1:15" ht="15.75" x14ac:dyDescent="0.25">
      <c r="A42" s="87" t="s">
        <v>74</v>
      </c>
      <c r="B42" s="90" t="s">
        <v>112</v>
      </c>
      <c r="C42" s="89" t="s">
        <v>72</v>
      </c>
      <c r="D42" s="91" t="s">
        <v>105</v>
      </c>
      <c r="E42" s="89" t="s">
        <v>84</v>
      </c>
      <c r="F42" s="74">
        <f ca="1">IFERROR(OFFSET('перечень услуг'!$A$2,MATCH(E42,'перечень услуг'!$A$3:$A$44,0),1),"")</f>
        <v>385</v>
      </c>
      <c r="G42" s="71">
        <v>13</v>
      </c>
      <c r="H42" s="75" t="s">
        <v>208</v>
      </c>
      <c r="N42" s="70">
        <f>IF(MATCH(Таблица1[[#This Row],[Номер договора]],Таблица1[Номер договора],)=ROW()-1,1,)+INDEX(Таблица1[[#All],[0]],ROW()-1)</f>
        <v>13</v>
      </c>
      <c r="O42" s="100">
        <f>IFERROR(INDEX(Таблица1[Номер договора],MATCH(ROW()-1,Таблица1[0],)),"s\")</f>
        <v>41</v>
      </c>
    </row>
    <row r="43" spans="1:15" ht="15.75" x14ac:dyDescent="0.25">
      <c r="A43" s="87" t="s">
        <v>113</v>
      </c>
      <c r="B43" s="90" t="s">
        <v>114</v>
      </c>
      <c r="C43" s="89" t="s">
        <v>115</v>
      </c>
      <c r="D43" s="91" t="s">
        <v>116</v>
      </c>
      <c r="E43" s="89" t="s">
        <v>35</v>
      </c>
      <c r="F43" s="74">
        <f ca="1">IFERROR(OFFSET('перечень услуг'!$A$2,MATCH(E43,'перечень услуг'!$A$3:$A$44,0),1),"")</f>
        <v>4740</v>
      </c>
      <c r="G43" s="71">
        <v>14</v>
      </c>
      <c r="H43" s="75" t="s">
        <v>209</v>
      </c>
      <c r="N43" s="70">
        <f>IF(MATCH(Таблица1[[#This Row],[Номер договора]],Таблица1[Номер договора],)=ROW()-1,1,)+INDEX(Таблица1[[#All],[0]],ROW()-1)</f>
        <v>14</v>
      </c>
      <c r="O43" s="100">
        <f>IFERROR(INDEX(Таблица1[Номер договора],MATCH(ROW()-1,Таблица1[0],)),"s\")</f>
        <v>42</v>
      </c>
    </row>
    <row r="44" spans="1:15" ht="15.75" x14ac:dyDescent="0.25">
      <c r="A44" s="87" t="s">
        <v>113</v>
      </c>
      <c r="B44" s="90" t="s">
        <v>114</v>
      </c>
      <c r="C44" s="89" t="s">
        <v>115</v>
      </c>
      <c r="D44" s="91" t="s">
        <v>116</v>
      </c>
      <c r="E44" s="89" t="s">
        <v>80</v>
      </c>
      <c r="F44" s="74">
        <f ca="1">IFERROR(OFFSET('перечень услуг'!$A$2,MATCH(E44,'перечень услуг'!$A$3:$A$44,0),1),"")</f>
        <v>395</v>
      </c>
      <c r="G44" s="71">
        <v>14</v>
      </c>
      <c r="H44" s="75" t="s">
        <v>209</v>
      </c>
      <c r="N44" s="70">
        <f>IF(MATCH(Таблица1[[#This Row],[Номер договора]],Таблица1[Номер договора],)=ROW()-1,1,)+INDEX(Таблица1[[#All],[0]],ROW()-1)</f>
        <v>14</v>
      </c>
      <c r="O44" s="100">
        <f>IFERROR(INDEX(Таблица1[Номер договора],MATCH(ROW()-1,Таблица1[0],)),"s\")</f>
        <v>43</v>
      </c>
    </row>
    <row r="45" spans="1:15" ht="15.75" x14ac:dyDescent="0.25">
      <c r="A45" s="87" t="s">
        <v>113</v>
      </c>
      <c r="B45" s="90" t="s">
        <v>114</v>
      </c>
      <c r="C45" s="89" t="s">
        <v>115</v>
      </c>
      <c r="D45" s="91" t="s">
        <v>116</v>
      </c>
      <c r="E45" s="89" t="s">
        <v>84</v>
      </c>
      <c r="F45" s="74">
        <f ca="1">IFERROR(OFFSET('перечень услуг'!$A$2,MATCH(E45,'перечень услуг'!$A$3:$A$44,0),1),"")</f>
        <v>385</v>
      </c>
      <c r="G45" s="71">
        <v>14</v>
      </c>
      <c r="H45" s="75" t="s">
        <v>209</v>
      </c>
      <c r="N45" s="70">
        <f>IF(MATCH(Таблица1[[#This Row],[Номер договора]],Таблица1[Номер договора],)=ROW()-1,1,)+INDEX(Таблица1[[#All],[0]],ROW()-1)</f>
        <v>14</v>
      </c>
      <c r="O45" s="100">
        <f>IFERROR(INDEX(Таблица1[Номер договора],MATCH(ROW()-1,Таблица1[0],)),"s\")</f>
        <v>44</v>
      </c>
    </row>
    <row r="46" spans="1:15" ht="15.75" x14ac:dyDescent="0.25">
      <c r="A46" s="87" t="s">
        <v>113</v>
      </c>
      <c r="B46" s="90" t="s">
        <v>114</v>
      </c>
      <c r="C46" s="89" t="s">
        <v>115</v>
      </c>
      <c r="D46" s="91" t="s">
        <v>116</v>
      </c>
      <c r="E46" s="89" t="s">
        <v>106</v>
      </c>
      <c r="F46" s="74">
        <f ca="1">IFERROR(OFFSET('перечень услуг'!$A$2,MATCH(E46,'перечень услуг'!$A$3:$A$44,0),1),"")</f>
        <v>2150</v>
      </c>
      <c r="G46" s="71">
        <v>14</v>
      </c>
      <c r="H46" s="75" t="s">
        <v>209</v>
      </c>
      <c r="N46" s="70">
        <f>IF(MATCH(Таблица1[[#This Row],[Номер договора]],Таблица1[Номер договора],)=ROW()-1,1,)+INDEX(Таблица1[[#All],[0]],ROW()-1)</f>
        <v>14</v>
      </c>
      <c r="O46" s="100">
        <f>IFERROR(INDEX(Таблица1[Номер договора],MATCH(ROW()-1,Таблица1[0],)),"s\")</f>
        <v>45</v>
      </c>
    </row>
    <row r="47" spans="1:15" ht="15.75" x14ac:dyDescent="0.25">
      <c r="A47" s="87" t="s">
        <v>113</v>
      </c>
      <c r="B47" s="90" t="s">
        <v>114</v>
      </c>
      <c r="C47" s="89" t="s">
        <v>115</v>
      </c>
      <c r="D47" s="91" t="s">
        <v>116</v>
      </c>
      <c r="E47" s="89" t="s">
        <v>81</v>
      </c>
      <c r="F47" s="74">
        <f ca="1">IFERROR(OFFSET('перечень услуг'!$A$2,MATCH(E47,'перечень услуг'!$A$3:$A$44,0),1),"")</f>
        <v>565</v>
      </c>
      <c r="G47" s="71">
        <v>14</v>
      </c>
      <c r="H47" s="75" t="s">
        <v>209</v>
      </c>
      <c r="N47" s="70">
        <f>IF(MATCH(Таблица1[[#This Row],[Номер договора]],Таблица1[Номер договора],)=ROW()-1,1,)+INDEX(Таблица1[[#All],[0]],ROW()-1)</f>
        <v>14</v>
      </c>
      <c r="O47" s="100">
        <f>IFERROR(INDEX(Таблица1[Номер договора],MATCH(ROW()-1,Таблица1[0],)),"s\")</f>
        <v>46</v>
      </c>
    </row>
    <row r="48" spans="1:15" ht="15.75" x14ac:dyDescent="0.25">
      <c r="A48" s="87" t="s">
        <v>113</v>
      </c>
      <c r="B48" s="90" t="s">
        <v>114</v>
      </c>
      <c r="C48" s="89" t="s">
        <v>115</v>
      </c>
      <c r="D48" s="91" t="s">
        <v>116</v>
      </c>
      <c r="E48" s="89" t="s">
        <v>87</v>
      </c>
      <c r="F48" s="74">
        <f ca="1">IFERROR(OFFSET('перечень услуг'!$A$2,MATCH(E48,'перечень услуг'!$A$3:$A$44,0),1),"")</f>
        <v>185</v>
      </c>
      <c r="G48" s="71">
        <v>14</v>
      </c>
      <c r="H48" s="75" t="s">
        <v>209</v>
      </c>
      <c r="N48" s="70">
        <f>IF(MATCH(Таблица1[[#This Row],[Номер договора]],Таблица1[Номер договора],)=ROW()-1,1,)+INDEX(Таблица1[[#All],[0]],ROW()-1)</f>
        <v>14</v>
      </c>
      <c r="O48" s="100">
        <f>IFERROR(INDEX(Таблица1[Номер договора],MATCH(ROW()-1,Таблица1[0],)),"s\")</f>
        <v>47</v>
      </c>
    </row>
    <row r="49" spans="1:15" ht="15.75" x14ac:dyDescent="0.25">
      <c r="A49" s="87" t="s">
        <v>113</v>
      </c>
      <c r="B49" s="90" t="s">
        <v>114</v>
      </c>
      <c r="C49" s="89" t="s">
        <v>115</v>
      </c>
      <c r="D49" s="91" t="s">
        <v>116</v>
      </c>
      <c r="E49" s="89" t="s">
        <v>30</v>
      </c>
      <c r="F49" s="74">
        <f ca="1">IFERROR(OFFSET('перечень услуг'!$A$2,MATCH(E49,'перечень услуг'!$A$3:$A$44,0),1),"")</f>
        <v>1125</v>
      </c>
      <c r="G49" s="71">
        <v>14</v>
      </c>
      <c r="H49" s="75" t="s">
        <v>209</v>
      </c>
      <c r="N49" s="70">
        <f>IF(MATCH(Таблица1[[#This Row],[Номер договора]],Таблица1[Номер договора],)=ROW()-1,1,)+INDEX(Таблица1[[#All],[0]],ROW()-1)</f>
        <v>14</v>
      </c>
      <c r="O49" s="100">
        <f>IFERROR(INDEX(Таблица1[Номер договора],MATCH(ROW()-1,Таблица1[0],)),"s\")</f>
        <v>48</v>
      </c>
    </row>
    <row r="50" spans="1:15" ht="15.75" x14ac:dyDescent="0.25">
      <c r="A50" s="87" t="s">
        <v>117</v>
      </c>
      <c r="B50" s="90" t="s">
        <v>118</v>
      </c>
      <c r="C50" s="89" t="s">
        <v>75</v>
      </c>
      <c r="D50" s="91" t="s">
        <v>119</v>
      </c>
      <c r="E50" s="89" t="s">
        <v>35</v>
      </c>
      <c r="F50" s="74">
        <f ca="1">IFERROR(OFFSET('перечень услуг'!$A$2,MATCH(E50,'перечень услуг'!$A$3:$A$44,0),1),"")</f>
        <v>4740</v>
      </c>
      <c r="G50" s="71">
        <v>15</v>
      </c>
      <c r="H50" s="75" t="s">
        <v>210</v>
      </c>
      <c r="N50" s="70">
        <f>IF(MATCH(Таблица1[[#This Row],[Номер договора]],Таблица1[Номер договора],)=ROW()-1,1,)+INDEX(Таблица1[[#All],[0]],ROW()-1)</f>
        <v>15</v>
      </c>
      <c r="O50" s="100">
        <f>IFERROR(INDEX(Таблица1[Номер договора],MATCH(ROW()-1,Таблица1[0],)),"s\")</f>
        <v>49</v>
      </c>
    </row>
    <row r="51" spans="1:15" ht="15.75" x14ac:dyDescent="0.25">
      <c r="A51" s="87" t="s">
        <v>117</v>
      </c>
      <c r="B51" s="90" t="s">
        <v>118</v>
      </c>
      <c r="C51" s="89" t="s">
        <v>75</v>
      </c>
      <c r="D51" s="91" t="s">
        <v>119</v>
      </c>
      <c r="E51" s="89" t="s">
        <v>80</v>
      </c>
      <c r="F51" s="74">
        <f ca="1">IFERROR(OFFSET('перечень услуг'!$A$2,MATCH(E51,'перечень услуг'!$A$3:$A$44,0),1),"")</f>
        <v>395</v>
      </c>
      <c r="G51" s="71">
        <v>15</v>
      </c>
      <c r="H51" s="75" t="s">
        <v>210</v>
      </c>
      <c r="N51" s="70">
        <f>IF(MATCH(Таблица1[[#This Row],[Номер договора]],Таблица1[Номер договора],)=ROW()-1,1,)+INDEX(Таблица1[[#All],[0]],ROW()-1)</f>
        <v>15</v>
      </c>
      <c r="O51" s="100">
        <f>IFERROR(INDEX(Таблица1[Номер договора],MATCH(ROW()-1,Таблица1[0],)),"s\")</f>
        <v>50</v>
      </c>
    </row>
    <row r="52" spans="1:15" ht="15.75" x14ac:dyDescent="0.25">
      <c r="A52" s="87" t="s">
        <v>117</v>
      </c>
      <c r="B52" s="90" t="s">
        <v>118</v>
      </c>
      <c r="C52" s="89" t="s">
        <v>75</v>
      </c>
      <c r="D52" s="91" t="s">
        <v>119</v>
      </c>
      <c r="E52" s="89" t="s">
        <v>81</v>
      </c>
      <c r="F52" s="74">
        <f ca="1">IFERROR(OFFSET('перечень услуг'!$A$2,MATCH(E52,'перечень услуг'!$A$3:$A$44,0),1),"")</f>
        <v>565</v>
      </c>
      <c r="G52" s="71">
        <v>15</v>
      </c>
      <c r="H52" s="75" t="s">
        <v>210</v>
      </c>
      <c r="N52" s="70">
        <f>IF(MATCH(Таблица1[[#This Row],[Номер договора]],Таблица1[Номер договора],)=ROW()-1,1,)+INDEX(Таблица1[[#All],[0]],ROW()-1)</f>
        <v>15</v>
      </c>
      <c r="O52" s="100" t="str">
        <f>IFERROR(INDEX(Таблица1[Номер договора],MATCH(ROW()-1,Таблица1[0],)),"s\")</f>
        <v>s\</v>
      </c>
    </row>
    <row r="53" spans="1:15" ht="15.75" x14ac:dyDescent="0.25">
      <c r="A53" s="87" t="s">
        <v>117</v>
      </c>
      <c r="B53" s="90" t="s">
        <v>118</v>
      </c>
      <c r="C53" s="89" t="s">
        <v>75</v>
      </c>
      <c r="D53" s="91" t="s">
        <v>119</v>
      </c>
      <c r="E53" s="89" t="s">
        <v>120</v>
      </c>
      <c r="F53" s="74">
        <f ca="1">IFERROR(OFFSET('перечень услуг'!$A$2,MATCH(E53,'перечень услуг'!$A$3:$A$44,0),1),"")</f>
        <v>1020</v>
      </c>
      <c r="G53" s="71">
        <v>15</v>
      </c>
      <c r="H53" s="75" t="s">
        <v>210</v>
      </c>
      <c r="N53" s="70">
        <f>IF(MATCH(Таблица1[[#This Row],[Номер договора]],Таблица1[Номер договора],)=ROW()-1,1,)+INDEX(Таблица1[[#All],[0]],ROW()-1)</f>
        <v>15</v>
      </c>
      <c r="O53" s="100" t="str">
        <f>IFERROR(INDEX(Таблица1[Номер договора],MATCH(ROW()-1,Таблица1[0],)),"s\")</f>
        <v>s\</v>
      </c>
    </row>
    <row r="54" spans="1:15" ht="15.75" x14ac:dyDescent="0.25">
      <c r="A54" s="87" t="s">
        <v>121</v>
      </c>
      <c r="B54" s="90" t="s">
        <v>122</v>
      </c>
      <c r="C54" s="89" t="s">
        <v>72</v>
      </c>
      <c r="D54" s="91" t="s">
        <v>116</v>
      </c>
      <c r="E54" s="89" t="s">
        <v>35</v>
      </c>
      <c r="F54" s="74">
        <f ca="1">IFERROR(OFFSET('перечень услуг'!$A$2,MATCH(E54,'перечень услуг'!$A$3:$A$44,0),1),"")</f>
        <v>4740</v>
      </c>
      <c r="G54" s="71">
        <v>16</v>
      </c>
      <c r="H54" s="75" t="s">
        <v>209</v>
      </c>
      <c r="N54" s="70">
        <f>IF(MATCH(Таблица1[[#This Row],[Номер договора]],Таблица1[Номер договора],)=ROW()-1,1,)+INDEX(Таблица1[[#All],[0]],ROW()-1)</f>
        <v>16</v>
      </c>
      <c r="O54" s="100" t="str">
        <f>IFERROR(INDEX(Таблица1[Номер договора],MATCH(ROW()-1,Таблица1[0],)),"s\")</f>
        <v>s\</v>
      </c>
    </row>
    <row r="55" spans="1:15" ht="15.75" x14ac:dyDescent="0.25">
      <c r="A55" s="87" t="s">
        <v>121</v>
      </c>
      <c r="B55" s="90" t="s">
        <v>122</v>
      </c>
      <c r="C55" s="89" t="s">
        <v>72</v>
      </c>
      <c r="D55" s="91" t="s">
        <v>116</v>
      </c>
      <c r="E55" s="89" t="s">
        <v>80</v>
      </c>
      <c r="F55" s="74">
        <f ca="1">IFERROR(OFFSET('перечень услуг'!$A$2,MATCH(E55,'перечень услуг'!$A$3:$A$44,0),1),"")</f>
        <v>395</v>
      </c>
      <c r="G55" s="71">
        <v>16</v>
      </c>
      <c r="H55" s="75" t="s">
        <v>209</v>
      </c>
      <c r="N55" s="70">
        <f>IF(MATCH(Таблица1[[#This Row],[Номер договора]],Таблица1[Номер договора],)=ROW()-1,1,)+INDEX(Таблица1[[#All],[0]],ROW()-1)</f>
        <v>16</v>
      </c>
      <c r="O55" s="100" t="str">
        <f>IFERROR(INDEX(Таблица1[Номер договора],MATCH(ROW()-1,Таблица1[0],)),"s\")</f>
        <v>s\</v>
      </c>
    </row>
    <row r="56" spans="1:15" ht="15.75" x14ac:dyDescent="0.25">
      <c r="A56" s="87" t="s">
        <v>121</v>
      </c>
      <c r="B56" s="90" t="s">
        <v>122</v>
      </c>
      <c r="C56" s="89" t="s">
        <v>72</v>
      </c>
      <c r="D56" s="91" t="s">
        <v>116</v>
      </c>
      <c r="E56" s="89" t="s">
        <v>84</v>
      </c>
      <c r="F56" s="74">
        <f ca="1">IFERROR(OFFSET('перечень услуг'!$A$2,MATCH(E56,'перечень услуг'!$A$3:$A$44,0),1),"")</f>
        <v>385</v>
      </c>
      <c r="G56" s="71">
        <v>16</v>
      </c>
      <c r="H56" s="75" t="s">
        <v>209</v>
      </c>
      <c r="N56" s="70">
        <f>IF(MATCH(Таблица1[[#This Row],[Номер договора]],Таблица1[Номер договора],)=ROW()-1,1,)+INDEX(Таблица1[[#All],[0]],ROW()-1)</f>
        <v>16</v>
      </c>
      <c r="O56" s="100" t="str">
        <f>IFERROR(INDEX(Таблица1[Номер договора],MATCH(ROW()-1,Таблица1[0],)),"s\")</f>
        <v>s\</v>
      </c>
    </row>
    <row r="57" spans="1:15" ht="15.75" x14ac:dyDescent="0.25">
      <c r="A57" s="87" t="s">
        <v>123</v>
      </c>
      <c r="B57" s="90" t="s">
        <v>124</v>
      </c>
      <c r="C57" s="89" t="s">
        <v>72</v>
      </c>
      <c r="D57" s="91" t="s">
        <v>116</v>
      </c>
      <c r="E57" s="89" t="s">
        <v>84</v>
      </c>
      <c r="F57" s="74">
        <f ca="1">IFERROR(OFFSET('перечень услуг'!$A$2,MATCH(E57,'перечень услуг'!$A$3:$A$44,0),1),"")</f>
        <v>385</v>
      </c>
      <c r="G57" s="71">
        <v>17</v>
      </c>
      <c r="H57" s="75" t="s">
        <v>209</v>
      </c>
      <c r="N57" s="70">
        <f>IF(MATCH(Таблица1[[#This Row],[Номер договора]],Таблица1[Номер договора],)=ROW()-1,1,)+INDEX(Таблица1[[#All],[0]],ROW()-1)</f>
        <v>17</v>
      </c>
      <c r="O57" s="100" t="str">
        <f>IFERROR(INDEX(Таблица1[Номер договора],MATCH(ROW()-1,Таблица1[0],)),"s\")</f>
        <v>s\</v>
      </c>
    </row>
    <row r="58" spans="1:15" ht="15.75" x14ac:dyDescent="0.25">
      <c r="A58" s="87" t="s">
        <v>123</v>
      </c>
      <c r="B58" s="90" t="s">
        <v>124</v>
      </c>
      <c r="C58" s="89" t="s">
        <v>72</v>
      </c>
      <c r="D58" s="91" t="s">
        <v>116</v>
      </c>
      <c r="E58" s="89" t="s">
        <v>10</v>
      </c>
      <c r="F58" s="74">
        <f ca="1">IFERROR(OFFSET('перечень услуг'!$A$2,MATCH(E58,'перечень услуг'!$A$3:$A$44,0),1),"")</f>
        <v>445</v>
      </c>
      <c r="G58" s="71">
        <v>17</v>
      </c>
      <c r="H58" s="75" t="s">
        <v>209</v>
      </c>
      <c r="N58" s="70">
        <f>IF(MATCH(Таблица1[[#This Row],[Номер договора]],Таблица1[Номер договора],)=ROW()-1,1,)+INDEX(Таблица1[[#All],[0]],ROW()-1)</f>
        <v>17</v>
      </c>
      <c r="O58" s="100" t="str">
        <f>IFERROR(INDEX(Таблица1[Номер договора],MATCH(ROW()-1,Таблица1[0],)),"s\")</f>
        <v>s\</v>
      </c>
    </row>
    <row r="59" spans="1:15" ht="15.75" x14ac:dyDescent="0.25">
      <c r="A59" s="87" t="s">
        <v>123</v>
      </c>
      <c r="B59" s="90" t="s">
        <v>124</v>
      </c>
      <c r="C59" s="89" t="s">
        <v>72</v>
      </c>
      <c r="D59" s="91" t="s">
        <v>116</v>
      </c>
      <c r="E59" s="89" t="s">
        <v>11</v>
      </c>
      <c r="F59" s="74">
        <f ca="1">IFERROR(OFFSET('перечень услуг'!$A$2,MATCH(E59,'перечень услуг'!$A$3:$A$44,0),1),"")</f>
        <v>385</v>
      </c>
      <c r="G59" s="71">
        <v>17</v>
      </c>
      <c r="H59" s="75" t="s">
        <v>209</v>
      </c>
      <c r="N59" s="70">
        <f>IF(MATCH(Таблица1[[#This Row],[Номер договора]],Таблица1[Номер договора],)=ROW()-1,1,)+INDEX(Таблица1[[#All],[0]],ROW()-1)</f>
        <v>17</v>
      </c>
      <c r="O59" s="100" t="str">
        <f>IFERROR(INDEX(Таблица1[Номер договора],MATCH(ROW()-1,Таблица1[0],)),"s\")</f>
        <v>s\</v>
      </c>
    </row>
    <row r="60" spans="1:15" ht="15.75" x14ac:dyDescent="0.25">
      <c r="A60" s="87" t="s">
        <v>123</v>
      </c>
      <c r="B60" s="90" t="s">
        <v>124</v>
      </c>
      <c r="C60" s="89" t="s">
        <v>72</v>
      </c>
      <c r="D60" s="91" t="s">
        <v>116</v>
      </c>
      <c r="E60" s="89" t="s">
        <v>8</v>
      </c>
      <c r="F60" s="74">
        <f ca="1">IFERROR(OFFSET('перечень услуг'!$A$2,MATCH(E60,'перечень услуг'!$A$3:$A$44,0),1),"")</f>
        <v>510</v>
      </c>
      <c r="G60" s="71">
        <v>17</v>
      </c>
      <c r="H60" s="75" t="s">
        <v>209</v>
      </c>
      <c r="N60" s="70">
        <f>IF(MATCH(Таблица1[[#This Row],[Номер договора]],Таблица1[Номер договора],)=ROW()-1,1,)+INDEX(Таблица1[[#All],[0]],ROW()-1)</f>
        <v>17</v>
      </c>
      <c r="O60" s="100" t="str">
        <f>IFERROR(INDEX(Таблица1[Номер договора],MATCH(ROW()-1,Таблица1[0],)),"s\")</f>
        <v>s\</v>
      </c>
    </row>
    <row r="61" spans="1:15" ht="15.75" x14ac:dyDescent="0.25">
      <c r="A61" s="87" t="s">
        <v>123</v>
      </c>
      <c r="B61" s="90" t="s">
        <v>124</v>
      </c>
      <c r="C61" s="89" t="s">
        <v>72</v>
      </c>
      <c r="D61" s="91" t="s">
        <v>116</v>
      </c>
      <c r="E61" s="89" t="s">
        <v>81</v>
      </c>
      <c r="F61" s="74">
        <f ca="1">IFERROR(OFFSET('перечень услуг'!$A$2,MATCH(E61,'перечень услуг'!$A$3:$A$44,0),1),"")</f>
        <v>565</v>
      </c>
      <c r="G61" s="71">
        <v>17</v>
      </c>
      <c r="H61" s="75" t="s">
        <v>209</v>
      </c>
      <c r="N61" s="70">
        <f>IF(MATCH(Таблица1[[#This Row],[Номер договора]],Таблица1[Номер договора],)=ROW()-1,1,)+INDEX(Таблица1[[#All],[0]],ROW()-1)</f>
        <v>17</v>
      </c>
      <c r="O61" s="100" t="str">
        <f>IFERROR(INDEX(Таблица1[Номер договора],MATCH(ROW()-1,Таблица1[0],)),"s\")</f>
        <v>s\</v>
      </c>
    </row>
    <row r="62" spans="1:15" ht="15.75" x14ac:dyDescent="0.25">
      <c r="A62" s="87" t="s">
        <v>85</v>
      </c>
      <c r="B62" s="88" t="s">
        <v>86</v>
      </c>
      <c r="C62" s="89" t="s">
        <v>75</v>
      </c>
      <c r="D62" s="88" t="s">
        <v>116</v>
      </c>
      <c r="E62" s="89" t="s">
        <v>8</v>
      </c>
      <c r="F62" s="74">
        <f ca="1">IFERROR(OFFSET('перечень услуг'!$A$2,MATCH(E62,'перечень услуг'!$A$3:$A$44,0),1),"")</f>
        <v>510</v>
      </c>
      <c r="G62" s="71">
        <v>18</v>
      </c>
      <c r="H62" s="75" t="s">
        <v>209</v>
      </c>
      <c r="N62" s="70">
        <f>IF(MATCH(Таблица1[[#This Row],[Номер договора]],Таблица1[Номер договора],)=ROW()-1,1,)+INDEX(Таблица1[[#All],[0]],ROW()-1)</f>
        <v>18</v>
      </c>
      <c r="O62" s="100" t="str">
        <f>IFERROR(INDEX(Таблица1[Номер договора],MATCH(ROW()-1,Таблица1[0],)),"s\")</f>
        <v>s\</v>
      </c>
    </row>
    <row r="63" spans="1:15" ht="15.75" x14ac:dyDescent="0.25">
      <c r="A63" s="87" t="s">
        <v>85</v>
      </c>
      <c r="B63" s="88" t="s">
        <v>86</v>
      </c>
      <c r="C63" s="89" t="s">
        <v>75</v>
      </c>
      <c r="D63" s="88" t="s">
        <v>116</v>
      </c>
      <c r="E63" s="89" t="s">
        <v>87</v>
      </c>
      <c r="F63" s="74">
        <f ca="1">IFERROR(OFFSET('перечень услуг'!$A$2,MATCH(E63,'перечень услуг'!$A$3:$A$44,0),1),"")</f>
        <v>185</v>
      </c>
      <c r="G63" s="71">
        <v>18</v>
      </c>
      <c r="H63" s="75" t="s">
        <v>209</v>
      </c>
      <c r="N63" s="70">
        <f>IF(MATCH(Таблица1[[#This Row],[Номер договора]],Таблица1[Номер договора],)=ROW()-1,1,)+INDEX(Таблица1[[#All],[0]],ROW()-1)</f>
        <v>18</v>
      </c>
      <c r="O63" s="100" t="str">
        <f>IFERROR(INDEX(Таблица1[Номер договора],MATCH(ROW()-1,Таблица1[0],)),"s\")</f>
        <v>s\</v>
      </c>
    </row>
    <row r="64" spans="1:15" ht="15.75" x14ac:dyDescent="0.25">
      <c r="A64" s="87" t="s">
        <v>125</v>
      </c>
      <c r="B64" s="90" t="s">
        <v>126</v>
      </c>
      <c r="C64" s="89" t="s">
        <v>72</v>
      </c>
      <c r="D64" s="91" t="s">
        <v>127</v>
      </c>
      <c r="E64" s="89" t="s">
        <v>84</v>
      </c>
      <c r="F64" s="74">
        <f ca="1">IFERROR(OFFSET('перечень услуг'!$A$2,MATCH(E64,'перечень услуг'!$A$3:$A$44,0),1),"")</f>
        <v>385</v>
      </c>
      <c r="G64" s="71">
        <v>19</v>
      </c>
      <c r="H64" s="75" t="s">
        <v>211</v>
      </c>
      <c r="N64" s="70">
        <f>IF(MATCH(Таблица1[[#This Row],[Номер договора]],Таблица1[Номер договора],)=ROW()-1,1,)+INDEX(Таблица1[[#All],[0]],ROW()-1)</f>
        <v>19</v>
      </c>
      <c r="O64" s="100" t="str">
        <f>IFERROR(INDEX(Таблица1[Номер договора],MATCH(ROW()-1,Таблица1[0],)),"s\")</f>
        <v>s\</v>
      </c>
    </row>
    <row r="65" spans="1:15" ht="15.75" x14ac:dyDescent="0.25">
      <c r="A65" s="87" t="s">
        <v>125</v>
      </c>
      <c r="B65" s="90" t="s">
        <v>126</v>
      </c>
      <c r="C65" s="89" t="s">
        <v>72</v>
      </c>
      <c r="D65" s="91" t="s">
        <v>127</v>
      </c>
      <c r="E65" s="89" t="s">
        <v>10</v>
      </c>
      <c r="F65" s="74">
        <f ca="1">IFERROR(OFFSET('перечень услуг'!$A$2,MATCH(E65,'перечень услуг'!$A$3:$A$44,0),1),"")</f>
        <v>445</v>
      </c>
      <c r="G65" s="71">
        <v>19</v>
      </c>
      <c r="H65" s="75" t="s">
        <v>211</v>
      </c>
      <c r="N65" s="70">
        <f>IF(MATCH(Таблица1[[#This Row],[Номер договора]],Таблица1[Номер договора],)=ROW()-1,1,)+INDEX(Таблица1[[#All],[0]],ROW()-1)</f>
        <v>19</v>
      </c>
      <c r="O65" s="100" t="str">
        <f>IFERROR(INDEX(Таблица1[Номер договора],MATCH(ROW()-1,Таблица1[0],)),"s\")</f>
        <v>s\</v>
      </c>
    </row>
    <row r="66" spans="1:15" ht="15.75" x14ac:dyDescent="0.25">
      <c r="A66" s="87" t="s">
        <v>125</v>
      </c>
      <c r="B66" s="90" t="s">
        <v>126</v>
      </c>
      <c r="C66" s="89" t="s">
        <v>72</v>
      </c>
      <c r="D66" s="91" t="s">
        <v>127</v>
      </c>
      <c r="E66" s="89" t="s">
        <v>11</v>
      </c>
      <c r="F66" s="74">
        <f ca="1">IFERROR(OFFSET('перечень услуг'!$A$2,MATCH(E66,'перечень услуг'!$A$3:$A$44,0),1),"")</f>
        <v>385</v>
      </c>
      <c r="G66" s="71">
        <v>19</v>
      </c>
      <c r="H66" s="75" t="s">
        <v>211</v>
      </c>
      <c r="N66" s="70">
        <f>IF(MATCH(Таблица1[[#This Row],[Номер договора]],Таблица1[Номер договора],)=ROW()-1,1,)+INDEX(Таблица1[[#All],[0]],ROW()-1)</f>
        <v>19</v>
      </c>
      <c r="O66" s="100" t="str">
        <f>IFERROR(INDEX(Таблица1[Номер договора],MATCH(ROW()-1,Таблица1[0],)),"s\")</f>
        <v>s\</v>
      </c>
    </row>
    <row r="67" spans="1:15" ht="15.75" x14ac:dyDescent="0.25">
      <c r="A67" s="87" t="s">
        <v>125</v>
      </c>
      <c r="B67" s="90" t="s">
        <v>126</v>
      </c>
      <c r="C67" s="89" t="s">
        <v>72</v>
      </c>
      <c r="D67" s="91" t="s">
        <v>127</v>
      </c>
      <c r="E67" s="89" t="s">
        <v>8</v>
      </c>
      <c r="F67" s="74">
        <f ca="1">IFERROR(OFFSET('перечень услуг'!$A$2,MATCH(E67,'перечень услуг'!$A$3:$A$44,0),1),"")</f>
        <v>510</v>
      </c>
      <c r="G67" s="71">
        <v>19</v>
      </c>
      <c r="H67" s="75" t="s">
        <v>211</v>
      </c>
      <c r="N67" s="70">
        <f>IF(MATCH(Таблица1[[#This Row],[Номер договора]],Таблица1[Номер договора],)=ROW()-1,1,)+INDEX(Таблица1[[#All],[0]],ROW()-1)</f>
        <v>19</v>
      </c>
      <c r="O67" s="100" t="str">
        <f>IFERROR(INDEX(Таблица1[Номер договора],MATCH(ROW()-1,Таблица1[0],)),"s\")</f>
        <v>s\</v>
      </c>
    </row>
    <row r="68" spans="1:15" ht="15.75" x14ac:dyDescent="0.25">
      <c r="A68" s="87" t="s">
        <v>125</v>
      </c>
      <c r="B68" s="90" t="s">
        <v>126</v>
      </c>
      <c r="C68" s="89" t="s">
        <v>72</v>
      </c>
      <c r="D68" s="91" t="s">
        <v>127</v>
      </c>
      <c r="E68" s="89" t="s">
        <v>81</v>
      </c>
      <c r="F68" s="74">
        <f ca="1">IFERROR(OFFSET('перечень услуг'!$A$2,MATCH(E68,'перечень услуг'!$A$3:$A$44,0),1),"")</f>
        <v>565</v>
      </c>
      <c r="G68" s="71">
        <v>19</v>
      </c>
      <c r="H68" s="75" t="s">
        <v>211</v>
      </c>
      <c r="N68" s="70">
        <f>IF(MATCH(Таблица1[[#This Row],[Номер договора]],Таблица1[Номер договора],)=ROW()-1,1,)+INDEX(Таблица1[[#All],[0]],ROW()-1)</f>
        <v>19</v>
      </c>
      <c r="O68" s="100" t="str">
        <f>IFERROR(INDEX(Таблица1[Номер договора],MATCH(ROW()-1,Таблица1[0],)),"s\")</f>
        <v>s\</v>
      </c>
    </row>
    <row r="69" spans="1:15" ht="15.75" x14ac:dyDescent="0.25">
      <c r="A69" s="87" t="s">
        <v>125</v>
      </c>
      <c r="B69" s="90" t="s">
        <v>126</v>
      </c>
      <c r="C69" s="89" t="s">
        <v>72</v>
      </c>
      <c r="D69" s="91" t="s">
        <v>127</v>
      </c>
      <c r="E69" s="89" t="s">
        <v>9</v>
      </c>
      <c r="F69" s="74">
        <f ca="1">IFERROR(OFFSET('перечень услуг'!$A$2,MATCH(E69,'перечень услуг'!$A$3:$A$44,0),1),"")</f>
        <v>445</v>
      </c>
      <c r="G69" s="71">
        <v>19</v>
      </c>
      <c r="H69" s="75" t="s">
        <v>211</v>
      </c>
      <c r="N69" s="70">
        <f>IF(MATCH(Таблица1[[#This Row],[Номер договора]],Таблица1[Номер договора],)=ROW()-1,1,)+INDEX(Таблица1[[#All],[0]],ROW()-1)</f>
        <v>19</v>
      </c>
      <c r="O69" s="100" t="str">
        <f>IFERROR(INDEX(Таблица1[Номер договора],MATCH(ROW()-1,Таблица1[0],)),"s\")</f>
        <v>s\</v>
      </c>
    </row>
    <row r="70" spans="1:15" ht="15.75" x14ac:dyDescent="0.25">
      <c r="A70" s="87" t="s">
        <v>128</v>
      </c>
      <c r="B70" s="90" t="s">
        <v>129</v>
      </c>
      <c r="C70" s="89" t="s">
        <v>72</v>
      </c>
      <c r="D70" s="91" t="s">
        <v>127</v>
      </c>
      <c r="E70" s="89" t="s">
        <v>84</v>
      </c>
      <c r="F70" s="74">
        <f ca="1">IFERROR(OFFSET('перечень услуг'!$A$2,MATCH(E70,'перечень услуг'!$A$3:$A$44,0),1),"")</f>
        <v>385</v>
      </c>
      <c r="G70" s="71">
        <v>20</v>
      </c>
      <c r="H70" s="75" t="s">
        <v>211</v>
      </c>
      <c r="N70" s="70">
        <f>IF(MATCH(Таблица1[[#This Row],[Номер договора]],Таблица1[Номер договора],)=ROW()-1,1,)+INDEX(Таблица1[[#All],[0]],ROW()-1)</f>
        <v>20</v>
      </c>
      <c r="O70" s="100" t="str">
        <f>IFERROR(INDEX(Таблица1[Номер договора],MATCH(ROW()-1,Таблица1[0],)),"s\")</f>
        <v>s\</v>
      </c>
    </row>
    <row r="71" spans="1:15" ht="15.75" x14ac:dyDescent="0.25">
      <c r="A71" s="87" t="s">
        <v>130</v>
      </c>
      <c r="B71" s="90" t="s">
        <v>131</v>
      </c>
      <c r="C71" s="89" t="s">
        <v>75</v>
      </c>
      <c r="D71" s="91" t="s">
        <v>127</v>
      </c>
      <c r="E71" s="89" t="s">
        <v>9</v>
      </c>
      <c r="F71" s="74">
        <f ca="1">IFERROR(OFFSET('перечень услуг'!$A$2,MATCH(E71,'перечень услуг'!$A$3:$A$44,0),1),"")</f>
        <v>445</v>
      </c>
      <c r="G71" s="71">
        <v>21</v>
      </c>
      <c r="H71" s="75" t="s">
        <v>211</v>
      </c>
      <c r="N71" s="70">
        <f>IF(MATCH(Таблица1[[#This Row],[Номер договора]],Таблица1[Номер договора],)=ROW()-1,1,)+INDEX(Таблица1[[#All],[0]],ROW()-1)</f>
        <v>21</v>
      </c>
      <c r="O71" s="100" t="str">
        <f>IFERROR(INDEX(Таблица1[Номер договора],MATCH(ROW()-1,Таблица1[0],)),"s\")</f>
        <v>s\</v>
      </c>
    </row>
    <row r="72" spans="1:15" ht="15.75" x14ac:dyDescent="0.25">
      <c r="A72" s="87" t="s">
        <v>132</v>
      </c>
      <c r="B72" s="90" t="s">
        <v>133</v>
      </c>
      <c r="C72" s="89" t="s">
        <v>72</v>
      </c>
      <c r="D72" s="91" t="s">
        <v>119</v>
      </c>
      <c r="E72" s="89" t="s">
        <v>35</v>
      </c>
      <c r="F72" s="74">
        <f ca="1">IFERROR(OFFSET('перечень услуг'!$A$2,MATCH(E72,'перечень услуг'!$A$3:$A$44,0),1),"")</f>
        <v>4740</v>
      </c>
      <c r="G72" s="71">
        <v>22</v>
      </c>
      <c r="H72" s="75" t="s">
        <v>210</v>
      </c>
      <c r="N72" s="70">
        <f>IF(MATCH(Таблица1[[#This Row],[Номер договора]],Таблица1[Номер договора],)=ROW()-1,1,)+INDEX(Таблица1[[#All],[0]],ROW()-1)</f>
        <v>22</v>
      </c>
      <c r="O72" s="100" t="str">
        <f>IFERROR(INDEX(Таблица1[Номер договора],MATCH(ROW()-1,Таблица1[0],)),"s\")</f>
        <v>s\</v>
      </c>
    </row>
    <row r="73" spans="1:15" ht="15.75" x14ac:dyDescent="0.25">
      <c r="A73" s="87" t="s">
        <v>132</v>
      </c>
      <c r="B73" s="90" t="s">
        <v>133</v>
      </c>
      <c r="C73" s="89" t="s">
        <v>72</v>
      </c>
      <c r="D73" s="91" t="s">
        <v>119</v>
      </c>
      <c r="E73" s="89" t="s">
        <v>80</v>
      </c>
      <c r="F73" s="74">
        <f ca="1">IFERROR(OFFSET('перечень услуг'!$A$2,MATCH(E73,'перечень услуг'!$A$3:$A$44,0),1),"")</f>
        <v>395</v>
      </c>
      <c r="G73" s="71">
        <v>22</v>
      </c>
      <c r="H73" s="75" t="s">
        <v>210</v>
      </c>
      <c r="N73" s="70">
        <f>IF(MATCH(Таблица1[[#This Row],[Номер договора]],Таблица1[Номер договора],)=ROW()-1,1,)+INDEX(Таблица1[[#All],[0]],ROW()-1)</f>
        <v>22</v>
      </c>
      <c r="O73" s="100" t="str">
        <f>IFERROR(INDEX(Таблица1[Номер договора],MATCH(ROW()-1,Таблица1[0],)),"s\")</f>
        <v>s\</v>
      </c>
    </row>
    <row r="74" spans="1:15" ht="15.75" x14ac:dyDescent="0.25">
      <c r="A74" s="87" t="s">
        <v>132</v>
      </c>
      <c r="B74" s="90" t="s">
        <v>133</v>
      </c>
      <c r="C74" s="89" t="s">
        <v>72</v>
      </c>
      <c r="D74" s="91" t="s">
        <v>119</v>
      </c>
      <c r="E74" s="89" t="s">
        <v>84</v>
      </c>
      <c r="F74" s="74">
        <f ca="1">IFERROR(OFFSET('перечень услуг'!$A$2,MATCH(E74,'перечень услуг'!$A$3:$A$44,0),1),"")</f>
        <v>385</v>
      </c>
      <c r="G74" s="71">
        <v>22</v>
      </c>
      <c r="H74" s="75" t="s">
        <v>210</v>
      </c>
      <c r="N74" s="70">
        <f>IF(MATCH(Таблица1[[#This Row],[Номер договора]],Таблица1[Номер договора],)=ROW()-1,1,)+INDEX(Таблица1[[#All],[0]],ROW()-1)</f>
        <v>22</v>
      </c>
      <c r="O74" s="100" t="str">
        <f>IFERROR(INDEX(Таблица1[Номер договора],MATCH(ROW()-1,Таблица1[0],)),"s\")</f>
        <v>s\</v>
      </c>
    </row>
    <row r="75" spans="1:15" ht="15.75" x14ac:dyDescent="0.25">
      <c r="A75" s="87" t="s">
        <v>134</v>
      </c>
      <c r="B75" s="90" t="s">
        <v>135</v>
      </c>
      <c r="C75" s="89" t="s">
        <v>90</v>
      </c>
      <c r="D75" s="91" t="s">
        <v>119</v>
      </c>
      <c r="E75" s="89" t="s">
        <v>9</v>
      </c>
      <c r="F75" s="74">
        <f ca="1">IFERROR(OFFSET('перечень услуг'!$A$2,MATCH(E75,'перечень услуг'!$A$3:$A$44,0),1),"")</f>
        <v>445</v>
      </c>
      <c r="G75" s="71">
        <v>23</v>
      </c>
      <c r="H75" s="75" t="s">
        <v>210</v>
      </c>
      <c r="N75" s="70">
        <f>IF(MATCH(Таблица1[[#This Row],[Номер договора]],Таблица1[Номер договора],)=ROW()-1,1,)+INDEX(Таблица1[[#All],[0]],ROW()-1)</f>
        <v>23</v>
      </c>
      <c r="O75" s="100" t="str">
        <f>IFERROR(INDEX(Таблица1[Номер договора],MATCH(ROW()-1,Таблица1[0],)),"s\")</f>
        <v>s\</v>
      </c>
    </row>
    <row r="76" spans="1:15" ht="15.75" x14ac:dyDescent="0.25">
      <c r="A76" s="87" t="s">
        <v>136</v>
      </c>
      <c r="B76" s="90" t="s">
        <v>137</v>
      </c>
      <c r="C76" s="89" t="s">
        <v>72</v>
      </c>
      <c r="D76" s="91" t="s">
        <v>138</v>
      </c>
      <c r="E76" s="89" t="s">
        <v>35</v>
      </c>
      <c r="F76" s="74">
        <f ca="1">IFERROR(OFFSET('перечень услуг'!$A$2,MATCH(E76,'перечень услуг'!$A$3:$A$44,0),1),"")</f>
        <v>4740</v>
      </c>
      <c r="G76" s="71">
        <v>24</v>
      </c>
      <c r="H76" s="75" t="s">
        <v>212</v>
      </c>
      <c r="N76" s="70">
        <f>IF(MATCH(Таблица1[[#This Row],[Номер договора]],Таблица1[Номер договора],)=ROW()-1,1,)+INDEX(Таблица1[[#All],[0]],ROW()-1)</f>
        <v>24</v>
      </c>
      <c r="O76" s="100" t="str">
        <f>IFERROR(INDEX(Таблица1[Номер договора],MATCH(ROW()-1,Таблица1[0],)),"s\")</f>
        <v>s\</v>
      </c>
    </row>
    <row r="77" spans="1:15" ht="15.75" x14ac:dyDescent="0.25">
      <c r="A77" s="87" t="s">
        <v>136</v>
      </c>
      <c r="B77" s="90" t="s">
        <v>137</v>
      </c>
      <c r="C77" s="89" t="s">
        <v>72</v>
      </c>
      <c r="D77" s="91" t="s">
        <v>138</v>
      </c>
      <c r="E77" s="89" t="s">
        <v>80</v>
      </c>
      <c r="F77" s="74">
        <f ca="1">IFERROR(OFFSET('перечень услуг'!$A$2,MATCH(E77,'перечень услуг'!$A$3:$A$44,0),1),"")</f>
        <v>395</v>
      </c>
      <c r="G77" s="71">
        <v>24</v>
      </c>
      <c r="H77" s="75" t="s">
        <v>212</v>
      </c>
      <c r="N77" s="70">
        <f>IF(MATCH(Таблица1[[#This Row],[Номер договора]],Таблица1[Номер договора],)=ROW()-1,1,)+INDEX(Таблица1[[#All],[0]],ROW()-1)</f>
        <v>24</v>
      </c>
      <c r="O77" s="100" t="str">
        <f>IFERROR(INDEX(Таблица1[Номер договора],MATCH(ROW()-1,Таблица1[0],)),"s\")</f>
        <v>s\</v>
      </c>
    </row>
    <row r="78" spans="1:15" ht="15.75" x14ac:dyDescent="0.25">
      <c r="A78" s="87" t="s">
        <v>136</v>
      </c>
      <c r="B78" s="90" t="s">
        <v>137</v>
      </c>
      <c r="C78" s="89" t="s">
        <v>72</v>
      </c>
      <c r="D78" s="91" t="s">
        <v>138</v>
      </c>
      <c r="E78" s="89" t="s">
        <v>81</v>
      </c>
      <c r="F78" s="74">
        <f ca="1">IFERROR(OFFSET('перечень услуг'!$A$2,MATCH(E78,'перечень услуг'!$A$3:$A$44,0),1),"")</f>
        <v>565</v>
      </c>
      <c r="G78" s="71">
        <v>24</v>
      </c>
      <c r="H78" s="75" t="s">
        <v>212</v>
      </c>
      <c r="N78" s="70">
        <f>IF(MATCH(Таблица1[[#This Row],[Номер договора]],Таблица1[Номер договора],)=ROW()-1,1,)+INDEX(Таблица1[[#All],[0]],ROW()-1)</f>
        <v>24</v>
      </c>
      <c r="O78" s="100" t="str">
        <f>IFERROR(INDEX(Таблица1[Номер договора],MATCH(ROW()-1,Таблица1[0],)),"s\")</f>
        <v>s\</v>
      </c>
    </row>
    <row r="79" spans="1:15" ht="15.75" x14ac:dyDescent="0.25">
      <c r="A79" s="87" t="s">
        <v>139</v>
      </c>
      <c r="B79" s="90" t="s">
        <v>140</v>
      </c>
      <c r="C79" s="89" t="s">
        <v>72</v>
      </c>
      <c r="D79" s="91" t="s">
        <v>138</v>
      </c>
      <c r="E79" s="89" t="s">
        <v>35</v>
      </c>
      <c r="F79" s="74">
        <f ca="1">IFERROR(OFFSET('перечень услуг'!$A$2,MATCH(E79,'перечень услуг'!$A$3:$A$44,0),1),"")</f>
        <v>4740</v>
      </c>
      <c r="G79" s="71">
        <v>25</v>
      </c>
      <c r="H79" s="75" t="s">
        <v>212</v>
      </c>
      <c r="N79" s="70">
        <f>IF(MATCH(Таблица1[[#This Row],[Номер договора]],Таблица1[Номер договора],)=ROW()-1,1,)+INDEX(Таблица1[[#All],[0]],ROW()-1)</f>
        <v>25</v>
      </c>
      <c r="O79" s="100" t="str">
        <f>IFERROR(INDEX(Таблица1[Номер договора],MATCH(ROW()-1,Таблица1[0],)),"s\")</f>
        <v>s\</v>
      </c>
    </row>
    <row r="80" spans="1:15" ht="15.75" x14ac:dyDescent="0.25">
      <c r="A80" s="87" t="s">
        <v>139</v>
      </c>
      <c r="B80" s="90" t="s">
        <v>140</v>
      </c>
      <c r="C80" s="89" t="s">
        <v>72</v>
      </c>
      <c r="D80" s="91" t="s">
        <v>138</v>
      </c>
      <c r="E80" s="89" t="s">
        <v>80</v>
      </c>
      <c r="F80" s="74">
        <f ca="1">IFERROR(OFFSET('перечень услуг'!$A$2,MATCH(E80,'перечень услуг'!$A$3:$A$44,0),1),"")</f>
        <v>395</v>
      </c>
      <c r="G80" s="71">
        <v>25</v>
      </c>
      <c r="H80" s="75" t="s">
        <v>212</v>
      </c>
      <c r="N80" s="70">
        <f>IF(MATCH(Таблица1[[#This Row],[Номер договора]],Таблица1[Номер договора],)=ROW()-1,1,)+INDEX(Таблица1[[#All],[0]],ROW()-1)</f>
        <v>25</v>
      </c>
      <c r="O80" s="100" t="str">
        <f>IFERROR(INDEX(Таблица1[Номер договора],MATCH(ROW()-1,Таблица1[0],)),"s\")</f>
        <v>s\</v>
      </c>
    </row>
    <row r="81" spans="1:15" ht="15.75" x14ac:dyDescent="0.25">
      <c r="A81" s="87" t="s">
        <v>139</v>
      </c>
      <c r="B81" s="90" t="s">
        <v>140</v>
      </c>
      <c r="C81" s="89" t="s">
        <v>72</v>
      </c>
      <c r="D81" s="91" t="s">
        <v>138</v>
      </c>
      <c r="E81" s="89" t="s">
        <v>84</v>
      </c>
      <c r="F81" s="74">
        <f ca="1">IFERROR(OFFSET('перечень услуг'!$A$2,MATCH(E81,'перечень услуг'!$A$3:$A$44,0),1),"")</f>
        <v>385</v>
      </c>
      <c r="G81" s="71">
        <v>25</v>
      </c>
      <c r="H81" s="75" t="s">
        <v>212</v>
      </c>
      <c r="N81" s="70">
        <f>IF(MATCH(Таблица1[[#This Row],[Номер договора]],Таблица1[Номер договора],)=ROW()-1,1,)+INDEX(Таблица1[[#All],[0]],ROW()-1)</f>
        <v>25</v>
      </c>
      <c r="O81" s="100" t="str">
        <f>IFERROR(INDEX(Таблица1[Номер договора],MATCH(ROW()-1,Таблица1[0],)),"s\")</f>
        <v>s\</v>
      </c>
    </row>
    <row r="82" spans="1:15" ht="15.75" x14ac:dyDescent="0.25">
      <c r="A82" s="87" t="s">
        <v>141</v>
      </c>
      <c r="B82" s="90" t="s">
        <v>142</v>
      </c>
      <c r="C82" s="89" t="s">
        <v>72</v>
      </c>
      <c r="D82" s="91" t="s">
        <v>143</v>
      </c>
      <c r="E82" s="89" t="s">
        <v>84</v>
      </c>
      <c r="F82" s="74">
        <f ca="1">IFERROR(OFFSET('перечень услуг'!$A$2,MATCH(E82,'перечень услуг'!$A$3:$A$44,0),1),"")</f>
        <v>385</v>
      </c>
      <c r="G82" s="71">
        <v>26</v>
      </c>
      <c r="H82" s="75" t="s">
        <v>213</v>
      </c>
      <c r="N82" s="70">
        <f>IF(MATCH(Таблица1[[#This Row],[Номер договора]],Таблица1[Номер договора],)=ROW()-1,1,)+INDEX(Таблица1[[#All],[0]],ROW()-1)</f>
        <v>26</v>
      </c>
      <c r="O82" s="100" t="str">
        <f>IFERROR(INDEX(Таблица1[Номер договора],MATCH(ROW()-1,Таблица1[0],)),"s\")</f>
        <v>s\</v>
      </c>
    </row>
    <row r="83" spans="1:15" ht="15.75" x14ac:dyDescent="0.25">
      <c r="A83" s="87" t="s">
        <v>141</v>
      </c>
      <c r="B83" s="90" t="s">
        <v>142</v>
      </c>
      <c r="C83" s="89" t="s">
        <v>72</v>
      </c>
      <c r="D83" s="91" t="s">
        <v>143</v>
      </c>
      <c r="E83" s="89" t="s">
        <v>10</v>
      </c>
      <c r="F83" s="74">
        <f ca="1">IFERROR(OFFSET('перечень услуг'!$A$2,MATCH(E83,'перечень услуг'!$A$3:$A$44,0),1),"")</f>
        <v>445</v>
      </c>
      <c r="G83" s="71">
        <v>26</v>
      </c>
      <c r="H83" s="75" t="s">
        <v>213</v>
      </c>
      <c r="N83" s="70">
        <f>IF(MATCH(Таблица1[[#This Row],[Номер договора]],Таблица1[Номер договора],)=ROW()-1,1,)+INDEX(Таблица1[[#All],[0]],ROW()-1)</f>
        <v>26</v>
      </c>
      <c r="O83" s="100" t="str">
        <f>IFERROR(INDEX(Таблица1[Номер договора],MATCH(ROW()-1,Таблица1[0],)),"s\")</f>
        <v>s\</v>
      </c>
    </row>
    <row r="84" spans="1:15" ht="15.75" x14ac:dyDescent="0.25">
      <c r="A84" s="87" t="s">
        <v>141</v>
      </c>
      <c r="B84" s="90" t="s">
        <v>142</v>
      </c>
      <c r="C84" s="89" t="s">
        <v>72</v>
      </c>
      <c r="D84" s="91" t="s">
        <v>143</v>
      </c>
      <c r="E84" s="89" t="s">
        <v>11</v>
      </c>
      <c r="F84" s="74">
        <f ca="1">IFERROR(OFFSET('перечень услуг'!$A$2,MATCH(E84,'перечень услуг'!$A$3:$A$44,0),1),"")</f>
        <v>385</v>
      </c>
      <c r="G84" s="71">
        <v>26</v>
      </c>
      <c r="H84" s="75" t="s">
        <v>213</v>
      </c>
      <c r="N84" s="70">
        <f>IF(MATCH(Таблица1[[#This Row],[Номер договора]],Таблица1[Номер договора],)=ROW()-1,1,)+INDEX(Таблица1[[#All],[0]],ROW()-1)</f>
        <v>26</v>
      </c>
      <c r="O84" s="100" t="str">
        <f>IFERROR(INDEX(Таблица1[Номер договора],MATCH(ROW()-1,Таблица1[0],)),"s\")</f>
        <v>s\</v>
      </c>
    </row>
    <row r="85" spans="1:15" ht="15.75" x14ac:dyDescent="0.25">
      <c r="A85" s="87" t="s">
        <v>141</v>
      </c>
      <c r="B85" s="90" t="s">
        <v>142</v>
      </c>
      <c r="C85" s="89" t="s">
        <v>72</v>
      </c>
      <c r="D85" s="91" t="s">
        <v>143</v>
      </c>
      <c r="E85" s="89" t="s">
        <v>8</v>
      </c>
      <c r="F85" s="74">
        <f ca="1">IFERROR(OFFSET('перечень услуг'!$A$2,MATCH(E85,'перечень услуг'!$A$3:$A$44,0),1),"")</f>
        <v>510</v>
      </c>
      <c r="G85" s="71">
        <v>26</v>
      </c>
      <c r="H85" s="75" t="s">
        <v>213</v>
      </c>
      <c r="N85" s="70">
        <f>IF(MATCH(Таблица1[[#This Row],[Номер договора]],Таблица1[Номер договора],)=ROW()-1,1,)+INDEX(Таблица1[[#All],[0]],ROW()-1)</f>
        <v>26</v>
      </c>
      <c r="O85" s="100" t="str">
        <f>IFERROR(INDEX(Таблица1[Номер договора],MATCH(ROW()-1,Таблица1[0],)),"s\")</f>
        <v>s\</v>
      </c>
    </row>
    <row r="86" spans="1:15" ht="15.75" x14ac:dyDescent="0.25">
      <c r="A86" s="87" t="s">
        <v>141</v>
      </c>
      <c r="B86" s="90" t="s">
        <v>142</v>
      </c>
      <c r="C86" s="89" t="s">
        <v>72</v>
      </c>
      <c r="D86" s="91" t="s">
        <v>143</v>
      </c>
      <c r="E86" s="89" t="s">
        <v>81</v>
      </c>
      <c r="F86" s="74">
        <f ca="1">IFERROR(OFFSET('перечень услуг'!$A$2,MATCH(E86,'перечень услуг'!$A$3:$A$44,0),1),"")</f>
        <v>565</v>
      </c>
      <c r="G86" s="71">
        <v>26</v>
      </c>
      <c r="H86" s="75" t="s">
        <v>213</v>
      </c>
      <c r="N86" s="70">
        <f>IF(MATCH(Таблица1[[#This Row],[Номер договора]],Таблица1[Номер договора],)=ROW()-1,1,)+INDEX(Таблица1[[#All],[0]],ROW()-1)</f>
        <v>26</v>
      </c>
      <c r="O86" s="100" t="str">
        <f>IFERROR(INDEX(Таблица1[Номер договора],MATCH(ROW()-1,Таблица1[0],)),"s\")</f>
        <v>s\</v>
      </c>
    </row>
    <row r="87" spans="1:15" ht="15.75" x14ac:dyDescent="0.25">
      <c r="A87" s="87" t="s">
        <v>144</v>
      </c>
      <c r="B87" s="90" t="s">
        <v>145</v>
      </c>
      <c r="C87" s="89" t="s">
        <v>90</v>
      </c>
      <c r="D87" s="91" t="s">
        <v>143</v>
      </c>
      <c r="E87" s="89" t="s">
        <v>8</v>
      </c>
      <c r="F87" s="74">
        <f ca="1">IFERROR(OFFSET('перечень услуг'!$A$2,MATCH(E87,'перечень услуг'!$A$3:$A$44,0),1),"")</f>
        <v>510</v>
      </c>
      <c r="G87" s="71">
        <v>27</v>
      </c>
      <c r="H87" s="75" t="s">
        <v>213</v>
      </c>
      <c r="N87" s="70">
        <f>IF(MATCH(Таблица1[[#This Row],[Номер договора]],Таблица1[Номер договора],)=ROW()-1,1,)+INDEX(Таблица1[[#All],[0]],ROW()-1)</f>
        <v>27</v>
      </c>
      <c r="O87" s="100" t="str">
        <f>IFERROR(INDEX(Таблица1[Номер договора],MATCH(ROW()-1,Таблица1[0],)),"s\")</f>
        <v>s\</v>
      </c>
    </row>
    <row r="88" spans="1:15" ht="15.75" x14ac:dyDescent="0.25">
      <c r="A88" s="87" t="s">
        <v>144</v>
      </c>
      <c r="B88" s="90" t="s">
        <v>145</v>
      </c>
      <c r="C88" s="89" t="s">
        <v>90</v>
      </c>
      <c r="D88" s="91" t="s">
        <v>143</v>
      </c>
      <c r="E88" s="89" t="s">
        <v>87</v>
      </c>
      <c r="F88" s="74">
        <f ca="1">IFERROR(OFFSET('перечень услуг'!$A$2,MATCH(E88,'перечень услуг'!$A$3:$A$44,0),1),"")</f>
        <v>185</v>
      </c>
      <c r="G88" s="71">
        <v>27</v>
      </c>
      <c r="H88" s="75" t="s">
        <v>213</v>
      </c>
      <c r="N88" s="70">
        <f>IF(MATCH(Таблица1[[#This Row],[Номер договора]],Таблица1[Номер договора],)=ROW()-1,1,)+INDEX(Таблица1[[#All],[0]],ROW()-1)</f>
        <v>27</v>
      </c>
      <c r="O88" s="100" t="str">
        <f>IFERROR(INDEX(Таблица1[Номер договора],MATCH(ROW()-1,Таблица1[0],)),"s\")</f>
        <v>s\</v>
      </c>
    </row>
    <row r="89" spans="1:15" ht="15.75" x14ac:dyDescent="0.25">
      <c r="A89" s="87" t="s">
        <v>146</v>
      </c>
      <c r="B89" s="90" t="s">
        <v>147</v>
      </c>
      <c r="C89" s="89" t="s">
        <v>75</v>
      </c>
      <c r="D89" s="91" t="s">
        <v>143</v>
      </c>
      <c r="E89" s="89" t="s">
        <v>8</v>
      </c>
      <c r="F89" s="74">
        <f ca="1">IFERROR(OFFSET('перечень услуг'!$A$2,MATCH(E89,'перечень услуг'!$A$3:$A$44,0),1),"")</f>
        <v>510</v>
      </c>
      <c r="G89" s="71">
        <v>28</v>
      </c>
      <c r="H89" s="75" t="s">
        <v>213</v>
      </c>
      <c r="N89" s="70">
        <f>IF(MATCH(Таблица1[[#This Row],[Номер договора]],Таблица1[Номер договора],)=ROW()-1,1,)+INDEX(Таблица1[[#All],[0]],ROW()-1)</f>
        <v>28</v>
      </c>
      <c r="O89" s="100" t="str">
        <f>IFERROR(INDEX(Таблица1[Номер договора],MATCH(ROW()-1,Таблица1[0],)),"s\")</f>
        <v>s\</v>
      </c>
    </row>
    <row r="90" spans="1:15" ht="15.75" x14ac:dyDescent="0.25">
      <c r="A90" s="87" t="s">
        <v>146</v>
      </c>
      <c r="B90" s="90" t="s">
        <v>147</v>
      </c>
      <c r="C90" s="89" t="s">
        <v>75</v>
      </c>
      <c r="D90" s="91" t="s">
        <v>143</v>
      </c>
      <c r="E90" s="89" t="s">
        <v>87</v>
      </c>
      <c r="F90" s="74">
        <f ca="1">IFERROR(OFFSET('перечень услуг'!$A$2,MATCH(E90,'перечень услуг'!$A$3:$A$44,0),1),"")</f>
        <v>185</v>
      </c>
      <c r="G90" s="71">
        <v>28</v>
      </c>
      <c r="H90" s="75" t="s">
        <v>213</v>
      </c>
      <c r="N90" s="70">
        <f>IF(MATCH(Таблица1[[#This Row],[Номер договора]],Таблица1[Номер договора],)=ROW()-1,1,)+INDEX(Таблица1[[#All],[0]],ROW()-1)</f>
        <v>28</v>
      </c>
      <c r="O90" s="100" t="str">
        <f>IFERROR(INDEX(Таблица1[Номер договора],MATCH(ROW()-1,Таблица1[0],)),"s\")</f>
        <v>s\</v>
      </c>
    </row>
    <row r="91" spans="1:15" ht="15.75" x14ac:dyDescent="0.25">
      <c r="A91" s="87" t="s">
        <v>148</v>
      </c>
      <c r="B91" s="90" t="s">
        <v>149</v>
      </c>
      <c r="C91" s="89" t="s">
        <v>75</v>
      </c>
      <c r="D91" s="91" t="s">
        <v>143</v>
      </c>
      <c r="E91" s="89" t="s">
        <v>9</v>
      </c>
      <c r="F91" s="74">
        <f ca="1">IFERROR(OFFSET('перечень услуг'!$A$2,MATCH(E91,'перечень услуг'!$A$3:$A$44,0),1),"")</f>
        <v>445</v>
      </c>
      <c r="G91" s="71">
        <v>29</v>
      </c>
      <c r="H91" s="75" t="s">
        <v>213</v>
      </c>
      <c r="N91" s="70">
        <f>IF(MATCH(Таблица1[[#This Row],[Номер договора]],Таблица1[Номер договора],)=ROW()-1,1,)+INDEX(Таблица1[[#All],[0]],ROW()-1)</f>
        <v>29</v>
      </c>
      <c r="O91" s="100" t="str">
        <f>IFERROR(INDEX(Таблица1[Номер договора],MATCH(ROW()-1,Таблица1[0],)),"s\")</f>
        <v>s\</v>
      </c>
    </row>
    <row r="92" spans="1:15" ht="15.75" x14ac:dyDescent="0.25">
      <c r="A92" s="87" t="s">
        <v>150</v>
      </c>
      <c r="B92" s="90" t="s">
        <v>151</v>
      </c>
      <c r="C92" s="89" t="s">
        <v>72</v>
      </c>
      <c r="D92" s="91" t="s">
        <v>143</v>
      </c>
      <c r="E92" s="89" t="s">
        <v>35</v>
      </c>
      <c r="F92" s="74">
        <f ca="1">IFERROR(OFFSET('перечень услуг'!$A$2,MATCH(E92,'перечень услуг'!$A$3:$A$44,0),1),"")</f>
        <v>4740</v>
      </c>
      <c r="G92" s="71">
        <v>30</v>
      </c>
      <c r="H92" s="75" t="s">
        <v>213</v>
      </c>
      <c r="N92" s="70">
        <f>IF(MATCH(Таблица1[[#This Row],[Номер договора]],Таблица1[Номер договора],)=ROW()-1,1,)+INDEX(Таблица1[[#All],[0]],ROW()-1)</f>
        <v>30</v>
      </c>
      <c r="O92" s="100" t="str">
        <f>IFERROR(INDEX(Таблица1[Номер договора],MATCH(ROW()-1,Таблица1[0],)),"s\")</f>
        <v>s\</v>
      </c>
    </row>
    <row r="93" spans="1:15" ht="15.75" x14ac:dyDescent="0.25">
      <c r="A93" s="87" t="s">
        <v>150</v>
      </c>
      <c r="B93" s="90" t="s">
        <v>151</v>
      </c>
      <c r="C93" s="89" t="s">
        <v>72</v>
      </c>
      <c r="D93" s="91" t="s">
        <v>143</v>
      </c>
      <c r="E93" s="89" t="s">
        <v>80</v>
      </c>
      <c r="F93" s="74">
        <f ca="1">IFERROR(OFFSET('перечень услуг'!$A$2,MATCH(E93,'перечень услуг'!$A$3:$A$44,0),1),"")</f>
        <v>395</v>
      </c>
      <c r="G93" s="71">
        <v>30</v>
      </c>
      <c r="H93" s="75" t="s">
        <v>213</v>
      </c>
      <c r="N93" s="70">
        <f>IF(MATCH(Таблица1[[#This Row],[Номер договора]],Таблица1[Номер договора],)=ROW()-1,1,)+INDEX(Таблица1[[#All],[0]],ROW()-1)</f>
        <v>30</v>
      </c>
      <c r="O93" s="100" t="str">
        <f>IFERROR(INDEX(Таблица1[Номер договора],MATCH(ROW()-1,Таблица1[0],)),"s\")</f>
        <v>s\</v>
      </c>
    </row>
    <row r="94" spans="1:15" ht="15.75" x14ac:dyDescent="0.25">
      <c r="A94" s="87" t="s">
        <v>150</v>
      </c>
      <c r="B94" s="90" t="s">
        <v>151</v>
      </c>
      <c r="C94" s="89" t="s">
        <v>72</v>
      </c>
      <c r="D94" s="91" t="s">
        <v>143</v>
      </c>
      <c r="E94" s="89" t="s">
        <v>84</v>
      </c>
      <c r="F94" s="74">
        <f ca="1">IFERROR(OFFSET('перечень услуг'!$A$2,MATCH(E94,'перечень услуг'!$A$3:$A$44,0),1),"")</f>
        <v>385</v>
      </c>
      <c r="G94" s="71">
        <v>30</v>
      </c>
      <c r="H94" s="75" t="s">
        <v>213</v>
      </c>
      <c r="N94" s="70">
        <f>IF(MATCH(Таблица1[[#This Row],[Номер договора]],Таблица1[Номер договора],)=ROW()-1,1,)+INDEX(Таблица1[[#All],[0]],ROW()-1)</f>
        <v>30</v>
      </c>
      <c r="O94" s="100" t="str">
        <f>IFERROR(INDEX(Таблица1[Номер договора],MATCH(ROW()-1,Таблица1[0],)),"s\")</f>
        <v>s\</v>
      </c>
    </row>
    <row r="95" spans="1:15" ht="15.75" x14ac:dyDescent="0.25">
      <c r="A95" s="87" t="s">
        <v>150</v>
      </c>
      <c r="B95" s="90" t="s">
        <v>151</v>
      </c>
      <c r="C95" s="89" t="s">
        <v>72</v>
      </c>
      <c r="D95" s="91" t="s">
        <v>143</v>
      </c>
      <c r="E95" s="89" t="s">
        <v>84</v>
      </c>
      <c r="F95" s="74">
        <f ca="1">IFERROR(OFFSET('перечень услуг'!$A$2,MATCH(E95,'перечень услуг'!$A$3:$A$44,0),1),"")</f>
        <v>385</v>
      </c>
      <c r="G95" s="71">
        <v>30</v>
      </c>
      <c r="H95" s="75" t="s">
        <v>213</v>
      </c>
      <c r="N95" s="70">
        <f>IF(MATCH(Таблица1[[#This Row],[Номер договора]],Таблица1[Номер договора],)=ROW()-1,1,)+INDEX(Таблица1[[#All],[0]],ROW()-1)</f>
        <v>30</v>
      </c>
      <c r="O95" s="100" t="str">
        <f>IFERROR(INDEX(Таблица1[Номер договора],MATCH(ROW()-1,Таблица1[0],)),"s\")</f>
        <v>s\</v>
      </c>
    </row>
    <row r="96" spans="1:15" ht="15.75" x14ac:dyDescent="0.25">
      <c r="A96" s="87" t="s">
        <v>152</v>
      </c>
      <c r="B96" s="90" t="s">
        <v>153</v>
      </c>
      <c r="C96" s="89" t="s">
        <v>72</v>
      </c>
      <c r="D96" s="91" t="s">
        <v>143</v>
      </c>
      <c r="E96" s="89" t="s">
        <v>35</v>
      </c>
      <c r="F96" s="74">
        <f ca="1">IFERROR(OFFSET('перечень услуг'!$A$2,MATCH(E96,'перечень услуг'!$A$3:$A$44,0),1),"")</f>
        <v>4740</v>
      </c>
      <c r="G96" s="71">
        <v>31</v>
      </c>
      <c r="H96" s="75" t="s">
        <v>213</v>
      </c>
      <c r="N96" s="70">
        <f>IF(MATCH(Таблица1[[#This Row],[Номер договора]],Таблица1[Номер договора],)=ROW()-1,1,)+INDEX(Таблица1[[#All],[0]],ROW()-1)</f>
        <v>31</v>
      </c>
      <c r="O96" s="100" t="str">
        <f>IFERROR(INDEX(Таблица1[Номер договора],MATCH(ROW()-1,Таблица1[0],)),"s\")</f>
        <v>s\</v>
      </c>
    </row>
    <row r="97" spans="1:15" ht="15.75" x14ac:dyDescent="0.25">
      <c r="A97" s="87" t="s">
        <v>152</v>
      </c>
      <c r="B97" s="90" t="s">
        <v>153</v>
      </c>
      <c r="C97" s="89" t="s">
        <v>72</v>
      </c>
      <c r="D97" s="91" t="s">
        <v>143</v>
      </c>
      <c r="E97" s="89" t="s">
        <v>80</v>
      </c>
      <c r="F97" s="74">
        <f ca="1">IFERROR(OFFSET('перечень услуг'!$A$2,MATCH(E97,'перечень услуг'!$A$3:$A$44,0),1),"")</f>
        <v>395</v>
      </c>
      <c r="G97" s="71">
        <v>31</v>
      </c>
      <c r="H97" s="75" t="s">
        <v>213</v>
      </c>
      <c r="N97" s="70">
        <f>IF(MATCH(Таблица1[[#This Row],[Номер договора]],Таблица1[Номер договора],)=ROW()-1,1,)+INDEX(Таблица1[[#All],[0]],ROW()-1)</f>
        <v>31</v>
      </c>
      <c r="O97" s="100" t="str">
        <f>IFERROR(INDEX(Таблица1[Номер договора],MATCH(ROW()-1,Таблица1[0],)),"s\")</f>
        <v>s\</v>
      </c>
    </row>
    <row r="98" spans="1:15" ht="15.75" x14ac:dyDescent="0.25">
      <c r="A98" s="87" t="s">
        <v>152</v>
      </c>
      <c r="B98" s="90" t="s">
        <v>153</v>
      </c>
      <c r="C98" s="89" t="s">
        <v>72</v>
      </c>
      <c r="D98" s="91" t="s">
        <v>143</v>
      </c>
      <c r="E98" s="89" t="s">
        <v>84</v>
      </c>
      <c r="F98" s="74">
        <f ca="1">IFERROR(OFFSET('перечень услуг'!$A$2,MATCH(E98,'перечень услуг'!$A$3:$A$44,0),1),"")</f>
        <v>385</v>
      </c>
      <c r="G98" s="71">
        <v>31</v>
      </c>
      <c r="H98" s="75" t="s">
        <v>213</v>
      </c>
      <c r="N98" s="70">
        <f>IF(MATCH(Таблица1[[#This Row],[Номер договора]],Таблица1[Номер договора],)=ROW()-1,1,)+INDEX(Таблица1[[#All],[0]],ROW()-1)</f>
        <v>31</v>
      </c>
      <c r="O98" s="100" t="str">
        <f>IFERROR(INDEX(Таблица1[Номер договора],MATCH(ROW()-1,Таблица1[0],)),"s\")</f>
        <v>s\</v>
      </c>
    </row>
    <row r="99" spans="1:15" ht="15.75" x14ac:dyDescent="0.25">
      <c r="A99" s="87" t="s">
        <v>154</v>
      </c>
      <c r="B99" s="90" t="s">
        <v>155</v>
      </c>
      <c r="C99" s="89" t="s">
        <v>72</v>
      </c>
      <c r="D99" s="91" t="s">
        <v>156</v>
      </c>
      <c r="E99" s="89" t="s">
        <v>35</v>
      </c>
      <c r="F99" s="74">
        <f ca="1">IFERROR(OFFSET('перечень услуг'!$A$2,MATCH(E99,'перечень услуг'!$A$3:$A$44,0),1),"")</f>
        <v>4740</v>
      </c>
      <c r="G99" s="71">
        <v>32</v>
      </c>
      <c r="H99" s="75" t="s">
        <v>214</v>
      </c>
      <c r="N99" s="70">
        <f>IF(MATCH(Таблица1[[#This Row],[Номер договора]],Таблица1[Номер договора],)=ROW()-1,1,)+INDEX(Таблица1[[#All],[0]],ROW()-1)</f>
        <v>32</v>
      </c>
      <c r="O99" s="100" t="str">
        <f>IFERROR(INDEX(Таблица1[Номер договора],MATCH(ROW()-1,Таблица1[0],)),"s\")</f>
        <v>s\</v>
      </c>
    </row>
    <row r="100" spans="1:15" ht="15.75" x14ac:dyDescent="0.25">
      <c r="A100" s="87" t="s">
        <v>154</v>
      </c>
      <c r="B100" s="90" t="s">
        <v>155</v>
      </c>
      <c r="C100" s="89" t="s">
        <v>72</v>
      </c>
      <c r="D100" s="91" t="s">
        <v>156</v>
      </c>
      <c r="E100" s="89" t="s">
        <v>80</v>
      </c>
      <c r="F100" s="74">
        <f ca="1">IFERROR(OFFSET('перечень услуг'!$A$2,MATCH(E100,'перечень услуг'!$A$3:$A$44,0),1),"")</f>
        <v>395</v>
      </c>
      <c r="G100" s="71">
        <v>32</v>
      </c>
      <c r="H100" s="75" t="s">
        <v>214</v>
      </c>
      <c r="N100" s="70">
        <f>IF(MATCH(Таблица1[[#This Row],[Номер договора]],Таблица1[Номер договора],)=ROW()-1,1,)+INDEX(Таблица1[[#All],[0]],ROW()-1)</f>
        <v>32</v>
      </c>
      <c r="O100" s="100" t="str">
        <f>IFERROR(INDEX(Таблица1[Номер договора],MATCH(ROW()-1,Таблица1[0],)),"s\")</f>
        <v>s\</v>
      </c>
    </row>
    <row r="101" spans="1:15" ht="15.75" x14ac:dyDescent="0.25">
      <c r="A101" s="87" t="s">
        <v>154</v>
      </c>
      <c r="B101" s="90" t="s">
        <v>155</v>
      </c>
      <c r="C101" s="89" t="s">
        <v>72</v>
      </c>
      <c r="D101" s="91" t="s">
        <v>156</v>
      </c>
      <c r="E101" s="89" t="s">
        <v>84</v>
      </c>
      <c r="F101" s="74">
        <f ca="1">IFERROR(OFFSET('перечень услуг'!$A$2,MATCH(E101,'перечень услуг'!$A$3:$A$44,0),1),"")</f>
        <v>385</v>
      </c>
      <c r="G101" s="71">
        <v>32</v>
      </c>
      <c r="H101" s="75" t="s">
        <v>214</v>
      </c>
      <c r="N101" s="70">
        <f>IF(MATCH(Таблица1[[#This Row],[Номер договора]],Таблица1[Номер договора],)=ROW()-1,1,)+INDEX(Таблица1[[#All],[0]],ROW()-1)</f>
        <v>32</v>
      </c>
      <c r="O101" s="100" t="str">
        <f>IFERROR(INDEX(Таблица1[Номер договора],MATCH(ROW()-1,Таблица1[0],)),"s\")</f>
        <v>s\</v>
      </c>
    </row>
    <row r="102" spans="1:15" ht="15.75" x14ac:dyDescent="0.25">
      <c r="A102" s="87" t="s">
        <v>157</v>
      </c>
      <c r="B102" s="90" t="s">
        <v>158</v>
      </c>
      <c r="C102" s="89" t="s">
        <v>72</v>
      </c>
      <c r="D102" s="91" t="s">
        <v>156</v>
      </c>
      <c r="E102" s="89" t="s">
        <v>8</v>
      </c>
      <c r="F102" s="74">
        <f ca="1">IFERROR(OFFSET('перечень услуг'!$A$2,MATCH(E102,'перечень услуг'!$A$3:$A$44,0),1),"")</f>
        <v>510</v>
      </c>
      <c r="G102" s="71">
        <v>33</v>
      </c>
      <c r="H102" s="75" t="s">
        <v>214</v>
      </c>
      <c r="N102" s="70">
        <f>IF(MATCH(Таблица1[[#This Row],[Номер договора]],Таблица1[Номер договора],)=ROW()-1,1,)+INDEX(Таблица1[[#All],[0]],ROW()-1)</f>
        <v>33</v>
      </c>
      <c r="O102" s="100" t="str">
        <f>IFERROR(INDEX(Таблица1[Номер договора],MATCH(ROW()-1,Таблица1[0],)),"s\")</f>
        <v>s\</v>
      </c>
    </row>
    <row r="103" spans="1:15" ht="15.75" x14ac:dyDescent="0.25">
      <c r="A103" s="87" t="s">
        <v>157</v>
      </c>
      <c r="B103" s="90" t="s">
        <v>158</v>
      </c>
      <c r="C103" s="89" t="s">
        <v>72</v>
      </c>
      <c r="D103" s="91" t="s">
        <v>156</v>
      </c>
      <c r="E103" s="89" t="s">
        <v>87</v>
      </c>
      <c r="F103" s="74">
        <f ca="1">IFERROR(OFFSET('перечень услуг'!$A$2,MATCH(E103,'перечень услуг'!$A$3:$A$44,0),1),"")</f>
        <v>185</v>
      </c>
      <c r="G103" s="71">
        <v>33</v>
      </c>
      <c r="H103" s="75" t="s">
        <v>214</v>
      </c>
      <c r="N103" s="70">
        <f>IF(MATCH(Таблица1[[#This Row],[Номер договора]],Таблица1[Номер договора],)=ROW()-1,1,)+INDEX(Таблица1[[#All],[0]],ROW()-1)</f>
        <v>33</v>
      </c>
      <c r="O103" s="100" t="str">
        <f>IFERROR(INDEX(Таблица1[Номер договора],MATCH(ROW()-1,Таблица1[0],)),"s\")</f>
        <v>s\</v>
      </c>
    </row>
    <row r="104" spans="1:15" ht="15.75" x14ac:dyDescent="0.25">
      <c r="A104" s="87" t="s">
        <v>159</v>
      </c>
      <c r="B104" s="90" t="s">
        <v>160</v>
      </c>
      <c r="C104" s="89" t="s">
        <v>72</v>
      </c>
      <c r="D104" s="91" t="s">
        <v>161</v>
      </c>
      <c r="E104" s="89" t="s">
        <v>8</v>
      </c>
      <c r="F104" s="74">
        <f ca="1">IFERROR(OFFSET('перечень услуг'!$A$2,MATCH(E104,'перечень услуг'!$A$3:$A$44,0),1),"")</f>
        <v>510</v>
      </c>
      <c r="G104" s="71">
        <v>34</v>
      </c>
      <c r="H104" s="75" t="s">
        <v>215</v>
      </c>
      <c r="N104" s="70">
        <f>IF(MATCH(Таблица1[[#This Row],[Номер договора]],Таблица1[Номер договора],)=ROW()-1,1,)+INDEX(Таблица1[[#All],[0]],ROW()-1)</f>
        <v>34</v>
      </c>
      <c r="O104" s="100" t="str">
        <f>IFERROR(INDEX(Таблица1[Номер договора],MATCH(ROW()-1,Таблица1[0],)),"s\")</f>
        <v>s\</v>
      </c>
    </row>
    <row r="105" spans="1:15" ht="15.75" x14ac:dyDescent="0.25">
      <c r="A105" s="87" t="s">
        <v>159</v>
      </c>
      <c r="B105" s="90" t="s">
        <v>160</v>
      </c>
      <c r="C105" s="89" t="s">
        <v>72</v>
      </c>
      <c r="D105" s="91" t="s">
        <v>161</v>
      </c>
      <c r="E105" s="89" t="s">
        <v>81</v>
      </c>
      <c r="F105" s="74">
        <f ca="1">IFERROR(OFFSET('перечень услуг'!$A$2,MATCH(E105,'перечень услуг'!$A$3:$A$44,0),1),"")</f>
        <v>565</v>
      </c>
      <c r="G105" s="71">
        <v>34</v>
      </c>
      <c r="H105" s="75" t="s">
        <v>215</v>
      </c>
      <c r="N105" s="70">
        <f>IF(MATCH(Таблица1[[#This Row],[Номер договора]],Таблица1[Номер договора],)=ROW()-1,1,)+INDEX(Таблица1[[#All],[0]],ROW()-1)</f>
        <v>34</v>
      </c>
      <c r="O105" s="100" t="str">
        <f>IFERROR(INDEX(Таблица1[Номер договора],MATCH(ROW()-1,Таблица1[0],)),"s\")</f>
        <v>s\</v>
      </c>
    </row>
    <row r="106" spans="1:15" ht="15.75" x14ac:dyDescent="0.25">
      <c r="A106" s="87" t="s">
        <v>162</v>
      </c>
      <c r="B106" s="90" t="s">
        <v>163</v>
      </c>
      <c r="C106" s="89" t="s">
        <v>115</v>
      </c>
      <c r="D106" s="91" t="s">
        <v>164</v>
      </c>
      <c r="E106" s="89" t="s">
        <v>84</v>
      </c>
      <c r="F106" s="74">
        <f ca="1">IFERROR(OFFSET('перечень услуг'!$A$2,MATCH(E106,'перечень услуг'!$A$3:$A$44,0),1),"")</f>
        <v>385</v>
      </c>
      <c r="G106" s="71">
        <v>35</v>
      </c>
      <c r="H106" s="75" t="s">
        <v>216</v>
      </c>
      <c r="N106" s="70">
        <f>IF(MATCH(Таблица1[[#This Row],[Номер договора]],Таблица1[Номер договора],)=ROW()-1,1,)+INDEX(Таблица1[[#All],[0]],ROW()-1)</f>
        <v>35</v>
      </c>
      <c r="O106" s="100" t="str">
        <f>IFERROR(INDEX(Таблица1[Номер договора],MATCH(ROW()-1,Таблица1[0],)),"s\")</f>
        <v>s\</v>
      </c>
    </row>
    <row r="107" spans="1:15" ht="15.75" x14ac:dyDescent="0.25">
      <c r="A107" s="87" t="s">
        <v>162</v>
      </c>
      <c r="B107" s="90" t="s">
        <v>163</v>
      </c>
      <c r="C107" s="89" t="s">
        <v>115</v>
      </c>
      <c r="D107" s="91" t="s">
        <v>164</v>
      </c>
      <c r="E107" s="89" t="s">
        <v>11</v>
      </c>
      <c r="F107" s="74">
        <f ca="1">IFERROR(OFFSET('перечень услуг'!$A$2,MATCH(E107,'перечень услуг'!$A$3:$A$44,0),1),"")</f>
        <v>385</v>
      </c>
      <c r="G107" s="71">
        <v>35</v>
      </c>
      <c r="H107" s="75" t="s">
        <v>216</v>
      </c>
      <c r="N107" s="70">
        <f>IF(MATCH(Таблица1[[#This Row],[Номер договора]],Таблица1[Номер договора],)=ROW()-1,1,)+INDEX(Таблица1[[#All],[0]],ROW()-1)</f>
        <v>35</v>
      </c>
      <c r="O107" s="100" t="str">
        <f>IFERROR(INDEX(Таблица1[Номер договора],MATCH(ROW()-1,Таблица1[0],)),"s\")</f>
        <v>s\</v>
      </c>
    </row>
    <row r="108" spans="1:15" ht="15.75" x14ac:dyDescent="0.25">
      <c r="A108" s="87" t="s">
        <v>162</v>
      </c>
      <c r="B108" s="90" t="s">
        <v>163</v>
      </c>
      <c r="C108" s="89" t="s">
        <v>115</v>
      </c>
      <c r="D108" s="91" t="s">
        <v>164</v>
      </c>
      <c r="E108" s="89" t="s">
        <v>8</v>
      </c>
      <c r="F108" s="74">
        <f ca="1">IFERROR(OFFSET('перечень услуг'!$A$2,MATCH(E108,'перечень услуг'!$A$3:$A$44,0),1),"")</f>
        <v>510</v>
      </c>
      <c r="G108" s="71">
        <v>35</v>
      </c>
      <c r="H108" s="75" t="s">
        <v>216</v>
      </c>
      <c r="N108" s="70">
        <f>IF(MATCH(Таблица1[[#This Row],[Номер договора]],Таблица1[Номер договора],)=ROW()-1,1,)+INDEX(Таблица1[[#All],[0]],ROW()-1)</f>
        <v>35</v>
      </c>
      <c r="O108" s="100" t="str">
        <f>IFERROR(INDEX(Таблица1[Номер договора],MATCH(ROW()-1,Таблица1[0],)),"s\")</f>
        <v>s\</v>
      </c>
    </row>
    <row r="109" spans="1:15" ht="15.75" x14ac:dyDescent="0.25">
      <c r="A109" s="87" t="s">
        <v>162</v>
      </c>
      <c r="B109" s="90" t="s">
        <v>163</v>
      </c>
      <c r="C109" s="89" t="s">
        <v>115</v>
      </c>
      <c r="D109" s="91" t="s">
        <v>164</v>
      </c>
      <c r="E109" s="89" t="s">
        <v>81</v>
      </c>
      <c r="F109" s="74">
        <f ca="1">IFERROR(OFFSET('перечень услуг'!$A$2,MATCH(E109,'перечень услуг'!$A$3:$A$44,0),1),"")</f>
        <v>565</v>
      </c>
      <c r="G109" s="71">
        <v>35</v>
      </c>
      <c r="H109" s="75" t="s">
        <v>216</v>
      </c>
      <c r="N109" s="70">
        <f>IF(MATCH(Таблица1[[#This Row],[Номер договора]],Таблица1[Номер договора],)=ROW()-1,1,)+INDEX(Таблица1[[#All],[0]],ROW()-1)</f>
        <v>35</v>
      </c>
      <c r="O109" s="100" t="str">
        <f>IFERROR(INDEX(Таблица1[Номер договора],MATCH(ROW()-1,Таблица1[0],)),"s\")</f>
        <v>s\</v>
      </c>
    </row>
    <row r="110" spans="1:15" ht="15.75" x14ac:dyDescent="0.25">
      <c r="A110" s="87" t="s">
        <v>165</v>
      </c>
      <c r="B110" s="90" t="s">
        <v>166</v>
      </c>
      <c r="C110" s="89" t="s">
        <v>75</v>
      </c>
      <c r="D110" s="91" t="s">
        <v>167</v>
      </c>
      <c r="E110" s="89" t="s">
        <v>11</v>
      </c>
      <c r="F110" s="74">
        <f ca="1">IFERROR(OFFSET('перечень услуг'!$A$2,MATCH(E110,'перечень услуг'!$A$3:$A$44,0),1),"")</f>
        <v>385</v>
      </c>
      <c r="G110" s="71">
        <v>36</v>
      </c>
      <c r="H110" s="75" t="s">
        <v>217</v>
      </c>
      <c r="N110" s="70">
        <f>IF(MATCH(Таблица1[[#This Row],[Номер договора]],Таблица1[Номер договора],)=ROW()-1,1,)+INDEX(Таблица1[[#All],[0]],ROW()-1)</f>
        <v>36</v>
      </c>
      <c r="O110" s="100" t="str">
        <f>IFERROR(INDEX(Таблица1[Номер договора],MATCH(ROW()-1,Таблица1[0],)),"s\")</f>
        <v>s\</v>
      </c>
    </row>
    <row r="111" spans="1:15" ht="15.75" x14ac:dyDescent="0.25">
      <c r="A111" s="87" t="s">
        <v>165</v>
      </c>
      <c r="B111" s="90" t="s">
        <v>166</v>
      </c>
      <c r="C111" s="89" t="s">
        <v>75</v>
      </c>
      <c r="D111" s="91" t="s">
        <v>167</v>
      </c>
      <c r="E111" s="89" t="s">
        <v>10</v>
      </c>
      <c r="F111" s="74">
        <f ca="1">IFERROR(OFFSET('перечень услуг'!$A$2,MATCH(E111,'перечень услуг'!$A$3:$A$44,0),1),"")</f>
        <v>445</v>
      </c>
      <c r="G111" s="71">
        <v>36</v>
      </c>
      <c r="H111" s="75" t="s">
        <v>217</v>
      </c>
      <c r="N111" s="70">
        <f>IF(MATCH(Таблица1[[#This Row],[Номер договора]],Таблица1[Номер договора],)=ROW()-1,1,)+INDEX(Таблица1[[#All],[0]],ROW()-1)</f>
        <v>36</v>
      </c>
      <c r="O111" s="100" t="str">
        <f>IFERROR(INDEX(Таблица1[Номер договора],MATCH(ROW()-1,Таблица1[0],)),"s\")</f>
        <v>s\</v>
      </c>
    </row>
    <row r="112" spans="1:15" ht="15.75" x14ac:dyDescent="0.25">
      <c r="A112" s="87" t="s">
        <v>168</v>
      </c>
      <c r="B112" s="90" t="s">
        <v>169</v>
      </c>
      <c r="C112" s="89" t="s">
        <v>72</v>
      </c>
      <c r="D112" s="91" t="s">
        <v>167</v>
      </c>
      <c r="E112" s="89" t="s">
        <v>84</v>
      </c>
      <c r="F112" s="74">
        <f ca="1">IFERROR(OFFSET('перечень услуг'!$A$2,MATCH(E112,'перечень услуг'!$A$3:$A$44,0),1),"")</f>
        <v>385</v>
      </c>
      <c r="G112" s="71">
        <v>37</v>
      </c>
      <c r="H112" s="75" t="s">
        <v>217</v>
      </c>
      <c r="N112" s="70">
        <f>IF(MATCH(Таблица1[[#This Row],[Номер договора]],Таблица1[Номер договора],)=ROW()-1,1,)+INDEX(Таблица1[[#All],[0]],ROW()-1)</f>
        <v>37</v>
      </c>
      <c r="O112" s="100" t="str">
        <f>IFERROR(INDEX(Таблица1[Номер договора],MATCH(ROW()-1,Таблица1[0],)),"s\")</f>
        <v>s\</v>
      </c>
    </row>
    <row r="113" spans="1:15" ht="15.75" x14ac:dyDescent="0.25">
      <c r="A113" s="87" t="s">
        <v>144</v>
      </c>
      <c r="B113" s="90" t="s">
        <v>145</v>
      </c>
      <c r="C113" s="89" t="s">
        <v>90</v>
      </c>
      <c r="D113" s="91" t="s">
        <v>170</v>
      </c>
      <c r="E113" s="89" t="s">
        <v>8</v>
      </c>
      <c r="F113" s="74">
        <f ca="1">IFERROR(OFFSET('перечень услуг'!$A$2,MATCH(E113,'перечень услуг'!$A$3:$A$44,0),1),"")</f>
        <v>510</v>
      </c>
      <c r="G113" s="71">
        <v>38</v>
      </c>
      <c r="H113" s="75" t="s">
        <v>218</v>
      </c>
      <c r="N113" s="70">
        <f>IF(MATCH(Таблица1[[#This Row],[Номер договора]],Таблица1[Номер договора],)=ROW()-1,1,)+INDEX(Таблица1[[#All],[0]],ROW()-1)</f>
        <v>38</v>
      </c>
      <c r="O113" s="100" t="str">
        <f>IFERROR(INDEX(Таблица1[Номер договора],MATCH(ROW()-1,Таблица1[0],)),"s\")</f>
        <v>s\</v>
      </c>
    </row>
    <row r="114" spans="1:15" ht="15.75" x14ac:dyDescent="0.25">
      <c r="A114" s="87" t="s">
        <v>144</v>
      </c>
      <c r="B114" s="90" t="s">
        <v>145</v>
      </c>
      <c r="C114" s="89" t="s">
        <v>90</v>
      </c>
      <c r="D114" s="91" t="s">
        <v>170</v>
      </c>
      <c r="E114" s="89" t="s">
        <v>87</v>
      </c>
      <c r="F114" s="74">
        <f ca="1">IFERROR(OFFSET('перечень услуг'!$A$2,MATCH(E114,'перечень услуг'!$A$3:$A$44,0),1),"")</f>
        <v>185</v>
      </c>
      <c r="G114" s="71">
        <v>38</v>
      </c>
      <c r="H114" s="75" t="s">
        <v>218</v>
      </c>
      <c r="N114" s="70">
        <f>IF(MATCH(Таблица1[[#This Row],[Номер договора]],Таблица1[Номер договора],)=ROW()-1,1,)+INDEX(Таблица1[[#All],[0]],ROW()-1)</f>
        <v>38</v>
      </c>
      <c r="O114" s="100" t="str">
        <f>IFERROR(INDEX(Таблица1[Номер договора],MATCH(ROW()-1,Таблица1[0],)),"s\")</f>
        <v>s\</v>
      </c>
    </row>
    <row r="115" spans="1:15" ht="15.75" x14ac:dyDescent="0.25">
      <c r="A115" s="87" t="s">
        <v>171</v>
      </c>
      <c r="B115" s="90" t="s">
        <v>172</v>
      </c>
      <c r="C115" s="89" t="s">
        <v>72</v>
      </c>
      <c r="D115" s="91" t="s">
        <v>170</v>
      </c>
      <c r="E115" s="89" t="s">
        <v>35</v>
      </c>
      <c r="F115" s="74">
        <f ca="1">IFERROR(OFFSET('перечень услуг'!$A$2,MATCH(E115,'перечень услуг'!$A$3:$A$44,0),1),"")</f>
        <v>4740</v>
      </c>
      <c r="G115" s="71">
        <v>39</v>
      </c>
      <c r="H115" s="75" t="s">
        <v>218</v>
      </c>
      <c r="N115" s="70">
        <f>IF(MATCH(Таблица1[[#This Row],[Номер договора]],Таблица1[Номер договора],)=ROW()-1,1,)+INDEX(Таблица1[[#All],[0]],ROW()-1)</f>
        <v>39</v>
      </c>
      <c r="O115" s="100" t="str">
        <f>IFERROR(INDEX(Таблица1[Номер договора],MATCH(ROW()-1,Таблица1[0],)),"s\")</f>
        <v>s\</v>
      </c>
    </row>
    <row r="116" spans="1:15" ht="15.75" x14ac:dyDescent="0.25">
      <c r="A116" s="87" t="s">
        <v>171</v>
      </c>
      <c r="B116" s="90" t="s">
        <v>172</v>
      </c>
      <c r="C116" s="89" t="s">
        <v>72</v>
      </c>
      <c r="D116" s="91" t="s">
        <v>170</v>
      </c>
      <c r="E116" s="89" t="s">
        <v>80</v>
      </c>
      <c r="F116" s="74">
        <f ca="1">IFERROR(OFFSET('перечень услуг'!$A$2,MATCH(E116,'перечень услуг'!$A$3:$A$44,0),1),"")</f>
        <v>395</v>
      </c>
      <c r="G116" s="71">
        <v>39</v>
      </c>
      <c r="H116" s="75" t="s">
        <v>218</v>
      </c>
      <c r="N116" s="70">
        <f>IF(MATCH(Таблица1[[#This Row],[Номер договора]],Таблица1[Номер договора],)=ROW()-1,1,)+INDEX(Таблица1[[#All],[0]],ROW()-1)</f>
        <v>39</v>
      </c>
      <c r="O116" s="100" t="str">
        <f>IFERROR(INDEX(Таблица1[Номер договора],MATCH(ROW()-1,Таблица1[0],)),"s\")</f>
        <v>s\</v>
      </c>
    </row>
    <row r="117" spans="1:15" ht="15.75" x14ac:dyDescent="0.25">
      <c r="A117" s="87" t="s">
        <v>173</v>
      </c>
      <c r="B117" s="90" t="s">
        <v>174</v>
      </c>
      <c r="C117" s="89" t="s">
        <v>72</v>
      </c>
      <c r="D117" s="91" t="s">
        <v>170</v>
      </c>
      <c r="E117" s="89" t="s">
        <v>84</v>
      </c>
      <c r="F117" s="74">
        <f ca="1">IFERROR(OFFSET('перечень услуг'!$A$2,MATCH(E117,'перечень услуг'!$A$3:$A$44,0),1),"")</f>
        <v>385</v>
      </c>
      <c r="G117" s="71">
        <v>40</v>
      </c>
      <c r="H117" s="75" t="s">
        <v>218</v>
      </c>
      <c r="N117" s="70">
        <f>IF(MATCH(Таблица1[[#This Row],[Номер договора]],Таблица1[Номер договора],)=ROW()-1,1,)+INDEX(Таблица1[[#All],[0]],ROW()-1)</f>
        <v>40</v>
      </c>
      <c r="O117" s="100" t="str">
        <f>IFERROR(INDEX(Таблица1[Номер договора],MATCH(ROW()-1,Таблица1[0],)),"s\")</f>
        <v>s\</v>
      </c>
    </row>
    <row r="118" spans="1:15" ht="15.75" x14ac:dyDescent="0.25">
      <c r="A118" s="87" t="s">
        <v>173</v>
      </c>
      <c r="B118" s="90" t="s">
        <v>174</v>
      </c>
      <c r="C118" s="89" t="s">
        <v>72</v>
      </c>
      <c r="D118" s="91" t="s">
        <v>170</v>
      </c>
      <c r="E118" s="89" t="s">
        <v>11</v>
      </c>
      <c r="F118" s="74">
        <f ca="1">IFERROR(OFFSET('перечень услуг'!$A$2,MATCH(E118,'перечень услуг'!$A$3:$A$44,0),1),"")</f>
        <v>385</v>
      </c>
      <c r="G118" s="71">
        <v>40</v>
      </c>
      <c r="H118" s="75" t="s">
        <v>218</v>
      </c>
      <c r="N118" s="70">
        <f>IF(MATCH(Таблица1[[#This Row],[Номер договора]],Таблица1[Номер договора],)=ROW()-1,1,)+INDEX(Таблица1[[#All],[0]],ROW()-1)</f>
        <v>40</v>
      </c>
      <c r="O118" s="100" t="str">
        <f>IFERROR(INDEX(Таблица1[Номер договора],MATCH(ROW()-1,Таблица1[0],)),"s\")</f>
        <v>s\</v>
      </c>
    </row>
    <row r="119" spans="1:15" ht="15.75" x14ac:dyDescent="0.25">
      <c r="A119" s="87" t="s">
        <v>175</v>
      </c>
      <c r="B119" s="90" t="s">
        <v>176</v>
      </c>
      <c r="C119" s="89" t="s">
        <v>90</v>
      </c>
      <c r="D119" s="88" t="s">
        <v>177</v>
      </c>
      <c r="E119" s="89" t="s">
        <v>8</v>
      </c>
      <c r="F119" s="74">
        <f ca="1">IFERROR(OFFSET('перечень услуг'!$A$2,MATCH(E119,'перечень услуг'!$A$3:$A$44,0),1),"")</f>
        <v>510</v>
      </c>
      <c r="G119" s="71">
        <v>41</v>
      </c>
      <c r="H119" s="75" t="s">
        <v>219</v>
      </c>
      <c r="N119" s="70">
        <f>IF(MATCH(Таблица1[[#This Row],[Номер договора]],Таблица1[Номер договора],)=ROW()-1,1,)+INDEX(Таблица1[[#All],[0]],ROW()-1)</f>
        <v>41</v>
      </c>
      <c r="O119" s="100" t="str">
        <f>IFERROR(INDEX(Таблица1[Номер договора],MATCH(ROW()-1,Таблица1[0],)),"s\")</f>
        <v>s\</v>
      </c>
    </row>
    <row r="120" spans="1:15" ht="15.75" x14ac:dyDescent="0.25">
      <c r="A120" s="87" t="s">
        <v>175</v>
      </c>
      <c r="B120" s="90" t="s">
        <v>176</v>
      </c>
      <c r="C120" s="89" t="s">
        <v>90</v>
      </c>
      <c r="D120" s="88" t="s">
        <v>177</v>
      </c>
      <c r="E120" s="89" t="s">
        <v>87</v>
      </c>
      <c r="F120" s="74">
        <f ca="1">IFERROR(OFFSET('перечень услуг'!$A$2,MATCH(E120,'перечень услуг'!$A$3:$A$44,0),1),"")</f>
        <v>185</v>
      </c>
      <c r="G120" s="71">
        <v>41</v>
      </c>
      <c r="H120" s="75" t="s">
        <v>219</v>
      </c>
      <c r="N120" s="70">
        <f>IF(MATCH(Таблица1[[#This Row],[Номер договора]],Таблица1[Номер договора],)=ROW()-1,1,)+INDEX(Таблица1[[#All],[0]],ROW()-1)</f>
        <v>41</v>
      </c>
      <c r="O120" s="100" t="str">
        <f>IFERROR(INDEX(Таблица1[Номер договора],MATCH(ROW()-1,Таблица1[0],)),"s\")</f>
        <v>s\</v>
      </c>
    </row>
    <row r="121" spans="1:15" ht="15.75" x14ac:dyDescent="0.25">
      <c r="A121" s="87" t="s">
        <v>178</v>
      </c>
      <c r="B121" s="88" t="s">
        <v>179</v>
      </c>
      <c r="C121" s="89" t="s">
        <v>72</v>
      </c>
      <c r="D121" s="88" t="s">
        <v>180</v>
      </c>
      <c r="E121" s="89" t="s">
        <v>35</v>
      </c>
      <c r="F121" s="74">
        <f ca="1">IFERROR(OFFSET('перечень услуг'!$A$2,MATCH(E121,'перечень услуг'!$A$3:$A$44,0),1),"")</f>
        <v>4740</v>
      </c>
      <c r="G121" s="71">
        <v>42</v>
      </c>
      <c r="H121" s="75" t="s">
        <v>220</v>
      </c>
      <c r="N121" s="70">
        <f>IF(MATCH(Таблица1[[#This Row],[Номер договора]],Таблица1[Номер договора],)=ROW()-1,1,)+INDEX(Таблица1[[#All],[0]],ROW()-1)</f>
        <v>42</v>
      </c>
      <c r="O121" s="100" t="str">
        <f>IFERROR(INDEX(Таблица1[Номер договора],MATCH(ROW()-1,Таблица1[0],)),"s\")</f>
        <v>s\</v>
      </c>
    </row>
    <row r="122" spans="1:15" ht="15.75" x14ac:dyDescent="0.25">
      <c r="A122" s="87" t="s">
        <v>178</v>
      </c>
      <c r="B122" s="88" t="s">
        <v>179</v>
      </c>
      <c r="C122" s="89" t="s">
        <v>72</v>
      </c>
      <c r="D122" s="88" t="s">
        <v>180</v>
      </c>
      <c r="E122" s="89" t="s">
        <v>80</v>
      </c>
      <c r="F122" s="74">
        <f ca="1">IFERROR(OFFSET('перечень услуг'!$A$2,MATCH(E122,'перечень услуг'!$A$3:$A$44,0),1),"")</f>
        <v>395</v>
      </c>
      <c r="G122" s="71">
        <v>42</v>
      </c>
      <c r="H122" s="75" t="s">
        <v>220</v>
      </c>
      <c r="N122" s="70">
        <f>IF(MATCH(Таблица1[[#This Row],[Номер договора]],Таблица1[Номер договора],)=ROW()-1,1,)+INDEX(Таблица1[[#All],[0]],ROW()-1)</f>
        <v>42</v>
      </c>
      <c r="O122" s="100" t="str">
        <f>IFERROR(INDEX(Таблица1[Номер договора],MATCH(ROW()-1,Таблица1[0],)),"s\")</f>
        <v>s\</v>
      </c>
    </row>
    <row r="123" spans="1:15" ht="15.75" x14ac:dyDescent="0.25">
      <c r="A123" s="87" t="s">
        <v>178</v>
      </c>
      <c r="B123" s="88" t="s">
        <v>179</v>
      </c>
      <c r="C123" s="89" t="s">
        <v>72</v>
      </c>
      <c r="D123" s="88" t="s">
        <v>180</v>
      </c>
      <c r="E123" s="89" t="s">
        <v>84</v>
      </c>
      <c r="F123" s="74">
        <f ca="1">IFERROR(OFFSET('перечень услуг'!$A$2,MATCH(E123,'перечень услуг'!$A$3:$A$44,0),1),"")</f>
        <v>385</v>
      </c>
      <c r="G123" s="71">
        <v>42</v>
      </c>
      <c r="H123" s="75" t="s">
        <v>220</v>
      </c>
      <c r="N123" s="70">
        <f>IF(MATCH(Таблица1[[#This Row],[Номер договора]],Таблица1[Номер договора],)=ROW()-1,1,)+INDEX(Таблица1[[#All],[0]],ROW()-1)</f>
        <v>42</v>
      </c>
      <c r="O123" s="100" t="str">
        <f>IFERROR(INDEX(Таблица1[Номер договора],MATCH(ROW()-1,Таблица1[0],)),"s\")</f>
        <v>s\</v>
      </c>
    </row>
    <row r="124" spans="1:15" ht="15.75" x14ac:dyDescent="0.25">
      <c r="A124" s="87" t="s">
        <v>181</v>
      </c>
      <c r="B124" s="88" t="s">
        <v>182</v>
      </c>
      <c r="C124" s="89" t="s">
        <v>75</v>
      </c>
      <c r="D124" s="88" t="s">
        <v>180</v>
      </c>
      <c r="E124" s="89" t="s">
        <v>10</v>
      </c>
      <c r="F124" s="74">
        <f ca="1">IFERROR(OFFSET('перечень услуг'!$A$2,MATCH(E124,'перечень услуг'!$A$3:$A$44,0),1),"")</f>
        <v>445</v>
      </c>
      <c r="G124" s="71">
        <v>43</v>
      </c>
      <c r="H124" s="75" t="s">
        <v>220</v>
      </c>
      <c r="N124" s="70">
        <f>IF(MATCH(Таблица1[[#This Row],[Номер договора]],Таблица1[Номер договора],)=ROW()-1,1,)+INDEX(Таблица1[[#All],[0]],ROW()-1)</f>
        <v>43</v>
      </c>
      <c r="O124" s="100" t="str">
        <f>IFERROR(INDEX(Таблица1[Номер договора],MATCH(ROW()-1,Таблица1[0],)),"s\")</f>
        <v>s\</v>
      </c>
    </row>
    <row r="125" spans="1:15" ht="15.75" x14ac:dyDescent="0.25">
      <c r="A125" s="87" t="s">
        <v>183</v>
      </c>
      <c r="B125" s="88" t="s">
        <v>184</v>
      </c>
      <c r="C125" s="89" t="s">
        <v>75</v>
      </c>
      <c r="D125" s="88" t="s">
        <v>185</v>
      </c>
      <c r="E125" s="89" t="s">
        <v>9</v>
      </c>
      <c r="F125" s="74">
        <f ca="1">IFERROR(OFFSET('перечень услуг'!$A$2,MATCH(E125,'перечень услуг'!$A$3:$A$44,0),1),"")</f>
        <v>445</v>
      </c>
      <c r="G125" s="71">
        <v>44</v>
      </c>
      <c r="H125" s="75" t="s">
        <v>221</v>
      </c>
      <c r="N125" s="70">
        <f>IF(MATCH(Таблица1[[#This Row],[Номер договора]],Таблица1[Номер договора],)=ROW()-1,1,)+INDEX(Таблица1[[#All],[0]],ROW()-1)</f>
        <v>44</v>
      </c>
      <c r="O125" s="100" t="str">
        <f>IFERROR(INDEX(Таблица1[Номер договора],MATCH(ROW()-1,Таблица1[0],)),"s\")</f>
        <v>s\</v>
      </c>
    </row>
    <row r="126" spans="1:15" ht="15.75" x14ac:dyDescent="0.25">
      <c r="A126" s="87" t="s">
        <v>186</v>
      </c>
      <c r="B126" s="88" t="s">
        <v>187</v>
      </c>
      <c r="C126" s="89" t="s">
        <v>72</v>
      </c>
      <c r="D126" s="88" t="s">
        <v>188</v>
      </c>
      <c r="E126" s="89" t="s">
        <v>35</v>
      </c>
      <c r="F126" s="74">
        <f ca="1">IFERROR(OFFSET('перечень услуг'!$A$2,MATCH(E126,'перечень услуг'!$A$3:$A$44,0),1),"")</f>
        <v>4740</v>
      </c>
      <c r="G126" s="71">
        <v>45</v>
      </c>
      <c r="H126" s="75" t="s">
        <v>222</v>
      </c>
      <c r="N126" s="70">
        <f>IF(MATCH(Таблица1[[#This Row],[Номер договора]],Таблица1[Номер договора],)=ROW()-1,1,)+INDEX(Таблица1[[#All],[0]],ROW()-1)</f>
        <v>45</v>
      </c>
      <c r="O126" s="100" t="str">
        <f>IFERROR(INDEX(Таблица1[Номер договора],MATCH(ROW()-1,Таблица1[0],)),"s\")</f>
        <v>s\</v>
      </c>
    </row>
    <row r="127" spans="1:15" ht="15.75" x14ac:dyDescent="0.25">
      <c r="A127" s="87" t="s">
        <v>186</v>
      </c>
      <c r="B127" s="88" t="s">
        <v>187</v>
      </c>
      <c r="C127" s="89" t="s">
        <v>72</v>
      </c>
      <c r="D127" s="88" t="s">
        <v>188</v>
      </c>
      <c r="E127" s="89" t="s">
        <v>80</v>
      </c>
      <c r="F127" s="74">
        <f ca="1">IFERROR(OFFSET('перечень услуг'!$A$2,MATCH(E127,'перечень услуг'!$A$3:$A$44,0),1),"")</f>
        <v>395</v>
      </c>
      <c r="G127" s="71">
        <v>45</v>
      </c>
      <c r="H127" s="75" t="s">
        <v>222</v>
      </c>
      <c r="N127" s="70">
        <f>IF(MATCH(Таблица1[[#This Row],[Номер договора]],Таблица1[Номер договора],)=ROW()-1,1,)+INDEX(Таблица1[[#All],[0]],ROW()-1)</f>
        <v>45</v>
      </c>
      <c r="O127" s="100" t="str">
        <f>IFERROR(INDEX(Таблица1[Номер договора],MATCH(ROW()-1,Таблица1[0],)),"s\")</f>
        <v>s\</v>
      </c>
    </row>
    <row r="128" spans="1:15" ht="15.75" x14ac:dyDescent="0.25">
      <c r="A128" s="87" t="s">
        <v>186</v>
      </c>
      <c r="B128" s="88" t="s">
        <v>187</v>
      </c>
      <c r="C128" s="89" t="s">
        <v>72</v>
      </c>
      <c r="D128" s="88" t="s">
        <v>188</v>
      </c>
      <c r="E128" s="89" t="s">
        <v>84</v>
      </c>
      <c r="F128" s="74">
        <f ca="1">IFERROR(OFFSET('перечень услуг'!$A$2,MATCH(E128,'перечень услуг'!$A$3:$A$44,0),1),"")</f>
        <v>385</v>
      </c>
      <c r="G128" s="71">
        <v>45</v>
      </c>
      <c r="H128" s="75" t="s">
        <v>222</v>
      </c>
      <c r="N128" s="70">
        <f>IF(MATCH(Таблица1[[#This Row],[Номер договора]],Таблица1[Номер договора],)=ROW()-1,1,)+INDEX(Таблица1[[#All],[0]],ROW()-1)</f>
        <v>45</v>
      </c>
      <c r="O128" s="100" t="str">
        <f>IFERROR(INDEX(Таблица1[Номер договора],MATCH(ROW()-1,Таблица1[0],)),"s\")</f>
        <v>s\</v>
      </c>
    </row>
    <row r="129" spans="1:15" ht="15.75" x14ac:dyDescent="0.25">
      <c r="A129" s="87" t="s">
        <v>186</v>
      </c>
      <c r="B129" s="88" t="s">
        <v>187</v>
      </c>
      <c r="C129" s="89" t="s">
        <v>72</v>
      </c>
      <c r="D129" s="88" t="s">
        <v>188</v>
      </c>
      <c r="E129" s="89" t="s">
        <v>106</v>
      </c>
      <c r="F129" s="74">
        <f ca="1">IFERROR(OFFSET('перечень услуг'!$A$2,MATCH(E129,'перечень услуг'!$A$3:$A$44,0),1),"")</f>
        <v>2150</v>
      </c>
      <c r="G129" s="71">
        <v>45</v>
      </c>
      <c r="H129" s="75" t="s">
        <v>222</v>
      </c>
      <c r="N129" s="70">
        <f>IF(MATCH(Таблица1[[#This Row],[Номер договора]],Таблица1[Номер договора],)=ROW()-1,1,)+INDEX(Таблица1[[#All],[0]],ROW()-1)</f>
        <v>45</v>
      </c>
      <c r="O129" s="100" t="str">
        <f>IFERROR(INDEX(Таблица1[Номер договора],MATCH(ROW()-1,Таблица1[0],)),"s\")</f>
        <v>s\</v>
      </c>
    </row>
    <row r="130" spans="1:15" ht="15.75" x14ac:dyDescent="0.25">
      <c r="A130" s="87" t="s">
        <v>186</v>
      </c>
      <c r="B130" s="88" t="s">
        <v>187</v>
      </c>
      <c r="C130" s="89" t="s">
        <v>72</v>
      </c>
      <c r="D130" s="88" t="s">
        <v>188</v>
      </c>
      <c r="E130" s="89" t="s">
        <v>87</v>
      </c>
      <c r="F130" s="74">
        <f ca="1">IFERROR(OFFSET('перечень услуг'!$A$2,MATCH(E130,'перечень услуг'!$A$3:$A$44,0),1),"")</f>
        <v>185</v>
      </c>
      <c r="G130" s="71">
        <v>45</v>
      </c>
      <c r="H130" s="75" t="s">
        <v>222</v>
      </c>
      <c r="N130" s="70">
        <f>IF(MATCH(Таблица1[[#This Row],[Номер договора]],Таблица1[Номер договора],)=ROW()-1,1,)+INDEX(Таблица1[[#All],[0]],ROW()-1)</f>
        <v>45</v>
      </c>
      <c r="O130" s="100" t="str">
        <f>IFERROR(INDEX(Таблица1[Номер договора],MATCH(ROW()-1,Таблица1[0],)),"s\")</f>
        <v>s\</v>
      </c>
    </row>
    <row r="131" spans="1:15" ht="15.75" x14ac:dyDescent="0.25">
      <c r="A131" s="87" t="s">
        <v>189</v>
      </c>
      <c r="B131" s="88" t="s">
        <v>190</v>
      </c>
      <c r="C131" s="89" t="s">
        <v>72</v>
      </c>
      <c r="D131" s="88" t="s">
        <v>191</v>
      </c>
      <c r="E131" s="89" t="s">
        <v>192</v>
      </c>
      <c r="F131" s="74">
        <f ca="1">IFERROR(OFFSET('перечень услуг'!$A$2,MATCH(E131,'перечень услуг'!$A$3:$A$44,0),1),"")</f>
        <v>1085</v>
      </c>
      <c r="G131" s="71">
        <v>46</v>
      </c>
      <c r="H131" s="75" t="s">
        <v>223</v>
      </c>
      <c r="N131" s="70">
        <f>IF(MATCH(Таблица1[[#This Row],[Номер договора]],Таблица1[Номер договора],)=ROW()-1,1,)+INDEX(Таблица1[[#All],[0]],ROW()-1)</f>
        <v>46</v>
      </c>
      <c r="O131" s="100" t="str">
        <f>IFERROR(INDEX(Таблица1[Номер договора],MATCH(ROW()-1,Таблица1[0],)),"s\")</f>
        <v>s\</v>
      </c>
    </row>
    <row r="132" spans="1:15" ht="15.75" x14ac:dyDescent="0.25">
      <c r="A132" s="87" t="s">
        <v>193</v>
      </c>
      <c r="B132" s="88" t="s">
        <v>194</v>
      </c>
      <c r="C132" s="89" t="s">
        <v>195</v>
      </c>
      <c r="D132" s="88" t="s">
        <v>191</v>
      </c>
      <c r="E132" s="89" t="s">
        <v>192</v>
      </c>
      <c r="F132" s="74">
        <f ca="1">IFERROR(OFFSET('перечень услуг'!$A$2,MATCH(E132,'перечень услуг'!$A$3:$A$44,0),1),"")</f>
        <v>1085</v>
      </c>
      <c r="G132" s="71">
        <v>47</v>
      </c>
      <c r="H132" s="75" t="s">
        <v>223</v>
      </c>
      <c r="N132" s="70">
        <f>IF(MATCH(Таблица1[[#This Row],[Номер договора]],Таблица1[Номер договора],)=ROW()-1,1,)+INDEX(Таблица1[[#All],[0]],ROW()-1)</f>
        <v>47</v>
      </c>
      <c r="O132" s="100" t="str">
        <f>IFERROR(INDEX(Таблица1[Номер договора],MATCH(ROW()-1,Таблица1[0],)),"s\")</f>
        <v>s\</v>
      </c>
    </row>
    <row r="133" spans="1:15" ht="15.75" x14ac:dyDescent="0.25">
      <c r="A133" s="87" t="s">
        <v>196</v>
      </c>
      <c r="B133" s="88" t="s">
        <v>197</v>
      </c>
      <c r="C133" s="89" t="s">
        <v>198</v>
      </c>
      <c r="D133" s="88" t="s">
        <v>188</v>
      </c>
      <c r="E133" s="89" t="s">
        <v>192</v>
      </c>
      <c r="F133" s="74">
        <f ca="1">IFERROR(OFFSET('перечень услуг'!$A$2,MATCH(E133,'перечень услуг'!$A$3:$A$44,0),1),"")</f>
        <v>1085</v>
      </c>
      <c r="G133" s="71">
        <v>48</v>
      </c>
      <c r="H133" s="75" t="s">
        <v>222</v>
      </c>
      <c r="N133" s="70">
        <f>IF(MATCH(Таблица1[[#This Row],[Номер договора]],Таблица1[Номер договора],)=ROW()-1,1,)+INDEX(Таблица1[[#All],[0]],ROW()-1)</f>
        <v>48</v>
      </c>
      <c r="O133" s="100" t="str">
        <f>IFERROR(INDEX(Таблица1[Номер договора],MATCH(ROW()-1,Таблица1[0],)),"s\")</f>
        <v>s\</v>
      </c>
    </row>
    <row r="134" spans="1:15" ht="15.75" x14ac:dyDescent="0.25">
      <c r="A134" s="87" t="s">
        <v>199</v>
      </c>
      <c r="B134" s="88" t="s">
        <v>200</v>
      </c>
      <c r="C134" s="89" t="s">
        <v>115</v>
      </c>
      <c r="D134" s="88" t="s">
        <v>201</v>
      </c>
      <c r="E134" s="89" t="s">
        <v>35</v>
      </c>
      <c r="F134" s="74">
        <f ca="1">IFERROR(OFFSET('перечень услуг'!$A$2,MATCH(E134,'перечень услуг'!$A$3:$A$44,0),1),"")</f>
        <v>4740</v>
      </c>
      <c r="G134" s="71">
        <v>49</v>
      </c>
      <c r="H134" s="75" t="s">
        <v>224</v>
      </c>
      <c r="N134" s="70">
        <f>IF(MATCH(Таблица1[[#This Row],[Номер договора]],Таблица1[Номер договора],)=ROW()-1,1,)+INDEX(Таблица1[[#All],[0]],ROW()-1)</f>
        <v>49</v>
      </c>
      <c r="O134" s="100" t="str">
        <f>IFERROR(INDEX(Таблица1[Номер договора],MATCH(ROW()-1,Таблица1[0],)),"s\")</f>
        <v>s\</v>
      </c>
    </row>
    <row r="135" spans="1:15" ht="15.75" x14ac:dyDescent="0.25">
      <c r="A135" s="87" t="s">
        <v>199</v>
      </c>
      <c r="B135" s="88" t="s">
        <v>200</v>
      </c>
      <c r="C135" s="89" t="s">
        <v>115</v>
      </c>
      <c r="D135" s="88" t="s">
        <v>201</v>
      </c>
      <c r="E135" s="89" t="s">
        <v>80</v>
      </c>
      <c r="F135" s="74">
        <f ca="1">IFERROR(OFFSET('перечень услуг'!$A$2,MATCH(E135,'перечень услуг'!$A$3:$A$44,0),1),"")</f>
        <v>395</v>
      </c>
      <c r="G135" s="71">
        <v>49</v>
      </c>
      <c r="H135" s="75" t="s">
        <v>224</v>
      </c>
      <c r="N135" s="70">
        <f>IF(MATCH(Таблица1[[#This Row],[Номер договора]],Таблица1[Номер договора],)=ROW()-1,1,)+INDEX(Таблица1[[#All],[0]],ROW()-1)</f>
        <v>49</v>
      </c>
      <c r="O135" s="100" t="str">
        <f>IFERROR(INDEX(Таблица1[Номер договора],MATCH(ROW()-1,Таблица1[0],)),"s\")</f>
        <v>s\</v>
      </c>
    </row>
    <row r="136" spans="1:15" ht="15.75" x14ac:dyDescent="0.25">
      <c r="A136" s="87" t="s">
        <v>199</v>
      </c>
      <c r="B136" s="88" t="s">
        <v>200</v>
      </c>
      <c r="C136" s="89" t="s">
        <v>115</v>
      </c>
      <c r="D136" s="88" t="s">
        <v>201</v>
      </c>
      <c r="E136" s="89" t="s">
        <v>84</v>
      </c>
      <c r="F136" s="74">
        <f ca="1">IFERROR(OFFSET('перечень услуг'!$A$2,MATCH(E136,'перечень услуг'!$A$3:$A$44,0),1),"")</f>
        <v>385</v>
      </c>
      <c r="G136" s="71">
        <v>49</v>
      </c>
      <c r="H136" s="75" t="s">
        <v>224</v>
      </c>
      <c r="N136" s="70">
        <f>IF(MATCH(Таблица1[[#This Row],[Номер договора]],Таблица1[Номер договора],)=ROW()-1,1,)+INDEX(Таблица1[[#All],[0]],ROW()-1)</f>
        <v>49</v>
      </c>
      <c r="O136" s="100" t="str">
        <f>IFERROR(INDEX(Таблица1[Номер договора],MATCH(ROW()-1,Таблица1[0],)),"s\")</f>
        <v>s\</v>
      </c>
    </row>
    <row r="137" spans="1:15" ht="15.75" x14ac:dyDescent="0.25">
      <c r="A137" s="87" t="s">
        <v>199</v>
      </c>
      <c r="B137" s="88" t="s">
        <v>200</v>
      </c>
      <c r="C137" s="89" t="s">
        <v>115</v>
      </c>
      <c r="D137" s="88" t="s">
        <v>201</v>
      </c>
      <c r="E137" s="89" t="s">
        <v>106</v>
      </c>
      <c r="F137" s="74">
        <f ca="1">IFERROR(OFFSET('перечень услуг'!$A$2,MATCH(E137,'перечень услуг'!$A$3:$A$44,0),1),"")</f>
        <v>2150</v>
      </c>
      <c r="G137" s="71">
        <v>49</v>
      </c>
      <c r="H137" s="75" t="s">
        <v>224</v>
      </c>
      <c r="N137" s="70">
        <f>IF(MATCH(Таблица1[[#This Row],[Номер договора]],Таблица1[Номер договора],)=ROW()-1,1,)+INDEX(Таблица1[[#All],[0]],ROW()-1)</f>
        <v>49</v>
      </c>
      <c r="O137" s="100" t="str">
        <f>IFERROR(INDEX(Таблица1[Номер договора],MATCH(ROW()-1,Таблица1[0],)),"s\")</f>
        <v>s\</v>
      </c>
    </row>
    <row r="138" spans="1:15" ht="15.75" x14ac:dyDescent="0.25">
      <c r="A138" s="87" t="s">
        <v>199</v>
      </c>
      <c r="B138" s="88" t="s">
        <v>200</v>
      </c>
      <c r="C138" s="89" t="s">
        <v>115</v>
      </c>
      <c r="D138" s="88" t="s">
        <v>201</v>
      </c>
      <c r="E138" s="89" t="s">
        <v>30</v>
      </c>
      <c r="F138" s="74">
        <f ca="1">IFERROR(OFFSET('перечень услуг'!$A$2,MATCH(E138,'перечень услуг'!$A$3:$A$44,0),1),"")</f>
        <v>1125</v>
      </c>
      <c r="G138" s="71">
        <v>49</v>
      </c>
      <c r="H138" s="75" t="s">
        <v>224</v>
      </c>
      <c r="N138" s="70">
        <f>IF(MATCH(Таблица1[[#This Row],[Номер договора]],Таблица1[Номер договора],)=ROW()-1,1,)+INDEX(Таблица1[[#All],[0]],ROW()-1)</f>
        <v>49</v>
      </c>
      <c r="O138" s="100" t="str">
        <f>IFERROR(INDEX(Таблица1[Номер договора],MATCH(ROW()-1,Таблица1[0],)),"s\")</f>
        <v>s\</v>
      </c>
    </row>
    <row r="139" spans="1:15" ht="15.75" x14ac:dyDescent="0.25">
      <c r="A139" s="87" t="s">
        <v>202</v>
      </c>
      <c r="B139" s="90" t="s">
        <v>203</v>
      </c>
      <c r="C139" s="89" t="s">
        <v>72</v>
      </c>
      <c r="D139" s="91" t="s">
        <v>204</v>
      </c>
      <c r="E139" s="89" t="s">
        <v>35</v>
      </c>
      <c r="F139" s="74">
        <f ca="1">IFERROR(OFFSET('перечень услуг'!$A$2,MATCH(E139,'перечень услуг'!$A$3:$A$44,0),1),"")</f>
        <v>4740</v>
      </c>
      <c r="G139" s="71">
        <v>50</v>
      </c>
      <c r="H139" s="75" t="s">
        <v>225</v>
      </c>
      <c r="N139" s="70">
        <f>IF(MATCH(Таблица1[[#This Row],[Номер договора]],Таблица1[Номер договора],)=ROW()-1,1,)+INDEX(Таблица1[[#All],[0]],ROW()-1)</f>
        <v>50</v>
      </c>
      <c r="O139" s="100" t="str">
        <f>IFERROR(INDEX(Таблица1[Номер договора],MATCH(ROW()-1,Таблица1[0],)),"s\")</f>
        <v>s\</v>
      </c>
    </row>
    <row r="140" spans="1:15" ht="15.75" x14ac:dyDescent="0.25">
      <c r="A140" s="87" t="s">
        <v>202</v>
      </c>
      <c r="B140" s="90" t="s">
        <v>203</v>
      </c>
      <c r="C140" s="89" t="s">
        <v>72</v>
      </c>
      <c r="D140" s="91" t="s">
        <v>204</v>
      </c>
      <c r="E140" s="89" t="s">
        <v>80</v>
      </c>
      <c r="F140" s="74">
        <f ca="1">IFERROR(OFFSET('перечень услуг'!$A$2,MATCH(E140,'перечень услуг'!$A$3:$A$44,0),1),"")</f>
        <v>395</v>
      </c>
      <c r="G140" s="71">
        <v>50</v>
      </c>
      <c r="H140" s="75" t="s">
        <v>225</v>
      </c>
      <c r="N140" s="70">
        <f>IF(MATCH(Таблица1[[#This Row],[Номер договора]],Таблица1[Номер договора],)=ROW()-1,1,)+INDEX(Таблица1[[#All],[0]],ROW()-1)</f>
        <v>50</v>
      </c>
      <c r="O140" s="100" t="str">
        <f>IFERROR(INDEX(Таблица1[Номер договора],MATCH(ROW()-1,Таблица1[0],)),"s\")</f>
        <v>s\</v>
      </c>
    </row>
    <row r="141" spans="1:15" ht="15.75" x14ac:dyDescent="0.25">
      <c r="A141" s="87" t="s">
        <v>202</v>
      </c>
      <c r="B141" s="90" t="s">
        <v>203</v>
      </c>
      <c r="C141" s="89" t="s">
        <v>72</v>
      </c>
      <c r="D141" s="91" t="s">
        <v>204</v>
      </c>
      <c r="E141" s="89" t="s">
        <v>84</v>
      </c>
      <c r="F141" s="74">
        <f ca="1">IFERROR(OFFSET('перечень услуг'!$A$2,MATCH(E141,'перечень услуг'!$A$3:$A$44,0),1),"")</f>
        <v>385</v>
      </c>
      <c r="G141" s="71">
        <v>50</v>
      </c>
      <c r="H141" s="75" t="s">
        <v>225</v>
      </c>
      <c r="N141" s="70">
        <f>IF(MATCH(Таблица1[[#This Row],[Номер договора]],Таблица1[Номер договора],)=ROW()-1,1,)+INDEX(Таблица1[[#All],[0]],ROW()-1)</f>
        <v>50</v>
      </c>
      <c r="O141" s="100" t="str">
        <f>IFERROR(INDEX(Таблица1[Номер договора],MATCH(ROW()-1,Таблица1[0],)),"s\")</f>
        <v>s\</v>
      </c>
    </row>
  </sheetData>
  <sortState ref="A2:A9">
    <sortCondition ref="A2:A9"/>
  </sortState>
  <conditionalFormatting sqref="A3:A7">
    <cfRule type="duplicateValues" dxfId="20" priority="3"/>
    <cfRule type="duplicateValues" dxfId="19" priority="4"/>
  </conditionalFormatting>
  <conditionalFormatting sqref="A8">
    <cfRule type="duplicateValues" dxfId="18" priority="1"/>
    <cfRule type="duplicateValues" dxfId="17" priority="2"/>
  </conditionalFormatting>
  <pageMargins left="0.7" right="0.7" top="0.75" bottom="0.75" header="0.3" footer="0.3"/>
  <pageSetup paperSize="9" orientation="portrait" horizontalDpi="4294967295" verticalDpi="4294967295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'перечень услуг'!$A$3:$A$44</xm:f>
          </x14:formula1>
          <xm:sqref>E2:E183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H85"/>
  <sheetViews>
    <sheetView tabSelected="1" zoomScaleNormal="100" zoomScaleSheetLayoutView="150" workbookViewId="0">
      <selection activeCell="B10" sqref="B10"/>
    </sheetView>
  </sheetViews>
  <sheetFormatPr defaultRowHeight="15" x14ac:dyDescent="0.25"/>
  <cols>
    <col min="1" max="1" width="10.85546875" style="37" customWidth="1"/>
    <col min="2" max="2" width="40" style="37" customWidth="1"/>
    <col min="3" max="3" width="5.140625" style="37" customWidth="1"/>
    <col min="4" max="4" width="9.5703125" style="37" customWidth="1"/>
    <col min="5" max="5" width="14.85546875" style="37" customWidth="1"/>
    <col min="6" max="6" width="16.85546875" style="37" customWidth="1"/>
    <col min="7" max="7" width="7.85546875" customWidth="1"/>
    <col min="8" max="8" width="8.85546875" customWidth="1"/>
  </cols>
  <sheetData>
    <row r="1" spans="1:8" ht="18.75" customHeight="1" x14ac:dyDescent="0.25">
      <c r="A1" s="106" t="s">
        <v>51</v>
      </c>
      <c r="B1" s="106"/>
      <c r="C1" s="106"/>
      <c r="D1" s="106"/>
      <c r="E1" s="72">
        <v>18</v>
      </c>
      <c r="F1" s="49"/>
      <c r="G1" s="38"/>
      <c r="H1" s="38"/>
    </row>
    <row r="2" spans="1:8" ht="14.25" customHeight="1" x14ac:dyDescent="0.25">
      <c r="A2" s="55" t="s">
        <v>55</v>
      </c>
      <c r="B2" s="55"/>
      <c r="C2" s="55"/>
      <c r="D2" s="55"/>
      <c r="E2" s="57" t="str">
        <f>INDEX('реестр ОПМУ'!H:H,MATCH(E1,'реестр ОПМУ'!G:G,))</f>
        <v>16 января</v>
      </c>
      <c r="F2" s="56">
        <f>'реестр ОПМУ'!I2</f>
        <v>2020</v>
      </c>
      <c r="G2" s="39"/>
      <c r="H2" s="39"/>
    </row>
    <row r="3" spans="1:8" ht="89.25" customHeight="1" x14ac:dyDescent="0.25">
      <c r="A3" s="102"/>
      <c r="B3" s="102"/>
      <c r="C3" s="102"/>
      <c r="D3" s="102"/>
      <c r="E3" s="102"/>
      <c r="F3" s="102"/>
      <c r="G3" s="40"/>
      <c r="H3" s="40"/>
    </row>
    <row r="4" spans="1:8" ht="13.5" customHeight="1" x14ac:dyDescent="0.25">
      <c r="A4" s="45" t="s">
        <v>52</v>
      </c>
      <c r="B4" s="93" t="str">
        <f>INDEX('реестр ОПМУ'!A:A,MATCH(E1,'реестр ОПМУ'!G:G,))</f>
        <v>Байсалямова Шаура Муратовна</v>
      </c>
      <c r="C4" s="46"/>
      <c r="D4" s="47"/>
      <c r="E4" s="47"/>
      <c r="F4" s="47"/>
      <c r="G4" s="41"/>
      <c r="H4" s="41"/>
    </row>
    <row r="5" spans="1:8" ht="11.25" customHeight="1" x14ac:dyDescent="0.25">
      <c r="A5" s="102"/>
      <c r="B5" s="102"/>
      <c r="C5" s="102"/>
      <c r="D5" s="102"/>
      <c r="E5" s="102"/>
      <c r="F5" s="102"/>
    </row>
    <row r="6" spans="1:8" x14ac:dyDescent="0.25">
      <c r="A6" s="105"/>
      <c r="B6" s="105"/>
      <c r="C6" s="105"/>
      <c r="D6" s="105"/>
      <c r="E6" s="105"/>
      <c r="F6" s="105"/>
    </row>
    <row r="7" spans="1:8" ht="24" customHeight="1" x14ac:dyDescent="0.25">
      <c r="A7" s="102"/>
      <c r="B7" s="102"/>
      <c r="C7" s="102"/>
      <c r="D7" s="102"/>
      <c r="E7" s="102"/>
      <c r="F7" s="102"/>
    </row>
    <row r="8" spans="1:8" ht="8.25" customHeight="1" x14ac:dyDescent="0.25">
      <c r="A8" s="45"/>
      <c r="B8" s="45"/>
      <c r="C8" s="45"/>
      <c r="D8" s="45"/>
      <c r="E8" s="45"/>
      <c r="F8" s="45"/>
    </row>
    <row r="9" spans="1:8" ht="21.75" customHeight="1" x14ac:dyDescent="0.25">
      <c r="A9" s="42" t="s">
        <v>0</v>
      </c>
      <c r="B9" s="43" t="s">
        <v>44</v>
      </c>
      <c r="C9" s="43" t="s">
        <v>46</v>
      </c>
      <c r="D9" s="43" t="s">
        <v>1</v>
      </c>
      <c r="E9" s="44" t="s">
        <v>53</v>
      </c>
      <c r="F9" s="42" t="s">
        <v>54</v>
      </c>
    </row>
    <row r="10" spans="1:8" s="124" customFormat="1" x14ac:dyDescent="0.25">
      <c r="A10" s="94">
        <v>1</v>
      </c>
      <c r="B10" s="68" t="str">
        <f>IF(INDEX(Таблица1[ФИО пациента],MATCH(E$1,Таблица1[Номер договора],)+ROW(A1)-1)=B$4,INDEX(Таблица1[Наименование услуги],MATCH(E$1,Таблица1[Номер договора],)+ROW(A1)-1),"")</f>
        <v>Прием (осмотр, консультация) врача - отоларинголога</v>
      </c>
      <c r="C10" s="95"/>
      <c r="D10" s="96">
        <v>1</v>
      </c>
      <c r="E10" s="97">
        <f>IF(B10="","",VLOOKUP(B10,'перечень услуг'!A:B,2,))</f>
        <v>510</v>
      </c>
      <c r="F10" s="98">
        <f>IF(B10="","",D10*E10)</f>
        <v>510</v>
      </c>
    </row>
    <row r="11" spans="1:8" s="124" customFormat="1" x14ac:dyDescent="0.25">
      <c r="A11" s="94">
        <v>2</v>
      </c>
      <c r="B11" s="68" t="str">
        <f>IF(INDEX(Таблица1[ФИО пациента],MATCH(E$1,Таблица1[Номер договора],)+ROW(A2)-1)=B$4,INDEX(Таблица1[Наименование услуги],MATCH(E$1,Таблица1[Номер договора],)+ROW(A2)-1),"")</f>
        <v>импедансометрия</v>
      </c>
      <c r="C11" s="99"/>
      <c r="D11" s="96">
        <v>1</v>
      </c>
      <c r="E11" s="97">
        <f>IF(B11="","",VLOOKUP(B11,'перечень услуг'!A:B,2,))</f>
        <v>185</v>
      </c>
      <c r="F11" s="98">
        <f t="shared" ref="F11:F17" si="0">IF(B11="","",D11*E11)</f>
        <v>185</v>
      </c>
    </row>
    <row r="12" spans="1:8" s="124" customFormat="1" x14ac:dyDescent="0.25">
      <c r="A12" s="94">
        <v>3</v>
      </c>
      <c r="B12" s="68" t="str">
        <f>IF(INDEX(Таблица1[ФИО пациента],MATCH(E$1,Таблица1[Номер договора],)+ROW(A3)-1)=B$4,INDEX(Таблица1[Наименование услуги],MATCH(E$1,Таблица1[Номер договора],)+ROW(A3)-1),"")</f>
        <v/>
      </c>
      <c r="C12" s="99"/>
      <c r="D12" s="96">
        <v>1</v>
      </c>
      <c r="E12" s="97" t="str">
        <f>IF(B12="","",VLOOKUP(B12,'перечень услуг'!A:B,2,))</f>
        <v/>
      </c>
      <c r="F12" s="98" t="str">
        <f t="shared" si="0"/>
        <v/>
      </c>
    </row>
    <row r="13" spans="1:8" s="124" customFormat="1" x14ac:dyDescent="0.25">
      <c r="A13" s="94">
        <v>4</v>
      </c>
      <c r="B13" s="68" t="str">
        <f>IF(INDEX(Таблица1[ФИО пациента],MATCH(E$1,Таблица1[Номер договора],)+ROW(A4)-1)=B$4,INDEX(Таблица1[Наименование услуги],MATCH(E$1,Таблица1[Номер договора],)+ROW(A4)-1),"")</f>
        <v/>
      </c>
      <c r="C13" s="99"/>
      <c r="D13" s="96"/>
      <c r="E13" s="97" t="str">
        <f>IF(B13="","",VLOOKUP(B13,'перечень услуг'!A:B,2,))</f>
        <v/>
      </c>
      <c r="F13" s="98" t="str">
        <f t="shared" si="0"/>
        <v/>
      </c>
    </row>
    <row r="14" spans="1:8" s="124" customFormat="1" x14ac:dyDescent="0.25">
      <c r="A14" s="94">
        <v>5</v>
      </c>
      <c r="B14" s="68" t="str">
        <f>IF(INDEX(Таблица1[ФИО пациента],MATCH(E$1,Таблица1[Номер договора],)+ROW(A5)-1)=B$4,INDEX(Таблица1[Наименование услуги],MATCH(E$1,Таблица1[Номер договора],)+ROW(A5)-1),"")</f>
        <v/>
      </c>
      <c r="C14" s="99"/>
      <c r="D14" s="96"/>
      <c r="E14" s="97" t="str">
        <f>IF(B14="","",VLOOKUP(B14,'перечень услуг'!A:B,2,))</f>
        <v/>
      </c>
      <c r="F14" s="98" t="str">
        <f t="shared" si="0"/>
        <v/>
      </c>
    </row>
    <row r="15" spans="1:8" s="124" customFormat="1" x14ac:dyDescent="0.25">
      <c r="A15" s="94">
        <v>6</v>
      </c>
      <c r="B15" s="68" t="str">
        <f>IF(INDEX(Таблица1[ФИО пациента],MATCH(E$1,Таблица1[Номер договора],)+ROW(A6)-1)=B$4,INDEX(Таблица1[Наименование услуги],MATCH(E$1,Таблица1[Номер договора],)+ROW(A6)-1),"")</f>
        <v/>
      </c>
      <c r="C15" s="99"/>
      <c r="D15" s="96"/>
      <c r="E15" s="97" t="str">
        <f>IF(B15="","",VLOOKUP(B15,'перечень услуг'!A:B,2,))</f>
        <v/>
      </c>
      <c r="F15" s="98" t="str">
        <f t="shared" si="0"/>
        <v/>
      </c>
    </row>
    <row r="16" spans="1:8" s="124" customFormat="1" x14ac:dyDescent="0.25">
      <c r="A16" s="94">
        <v>7</v>
      </c>
      <c r="B16" s="68" t="str">
        <f>IF(INDEX(Таблица1[ФИО пациента],MATCH(E$1,Таблица1[Номер договора],)+ROW(A7)-1)=B$4,INDEX(Таблица1[Наименование услуги],MATCH(E$1,Таблица1[Номер договора],)+ROW(A7)-1),"")</f>
        <v/>
      </c>
      <c r="C16" s="99"/>
      <c r="D16" s="96"/>
      <c r="E16" s="97" t="str">
        <f>IF(B16="","",VLOOKUP(B16,'перечень услуг'!A:B,2,))</f>
        <v/>
      </c>
      <c r="F16" s="98" t="str">
        <f t="shared" si="0"/>
        <v/>
      </c>
    </row>
    <row r="17" spans="1:6" s="124" customFormat="1" x14ac:dyDescent="0.25">
      <c r="A17" s="94">
        <v>8</v>
      </c>
      <c r="B17" s="68" t="str">
        <f>IF(INDEX(Таблица1[ФИО пациента],MATCH(E$1,Таблица1[Номер договора],)+ROW(A8)-1)=B$4,INDEX(Таблица1[Наименование услуги],MATCH(E$1,Таблица1[Номер договора],)+ROW(A8)-1),"")</f>
        <v/>
      </c>
      <c r="C17" s="99"/>
      <c r="D17" s="96"/>
      <c r="E17" s="97" t="str">
        <f>IF(B17="","",VLOOKUP(B17,'перечень услуг'!A:B,2,))</f>
        <v/>
      </c>
      <c r="F17" s="98" t="str">
        <f t="shared" si="0"/>
        <v/>
      </c>
    </row>
    <row r="18" spans="1:6" ht="3" customHeight="1" x14ac:dyDescent="0.25">
      <c r="A18" s="77"/>
      <c r="B18" s="78"/>
      <c r="C18" s="79"/>
      <c r="D18" s="80"/>
      <c r="E18" s="81"/>
      <c r="F18" s="82"/>
    </row>
    <row r="19" spans="1:6" ht="124.5" customHeight="1" x14ac:dyDescent="0.25">
      <c r="A19" s="102"/>
      <c r="B19" s="102"/>
      <c r="C19" s="102"/>
      <c r="D19" s="102"/>
      <c r="E19" s="102"/>
      <c r="F19" s="102"/>
    </row>
    <row r="20" spans="1:6" x14ac:dyDescent="0.25">
      <c r="A20" s="105"/>
      <c r="B20" s="105"/>
      <c r="C20" s="105"/>
      <c r="D20" s="105"/>
      <c r="E20" s="105"/>
      <c r="F20" s="105"/>
    </row>
    <row r="21" spans="1:6" ht="12" customHeight="1" x14ac:dyDescent="0.25">
      <c r="A21" s="102"/>
      <c r="B21" s="102"/>
      <c r="C21" s="102"/>
      <c r="D21" s="102"/>
      <c r="E21" s="102"/>
      <c r="F21" s="102"/>
    </row>
    <row r="22" spans="1:6" ht="23.25" customHeight="1" x14ac:dyDescent="0.25">
      <c r="A22" s="102"/>
      <c r="B22" s="102"/>
      <c r="C22" s="102"/>
      <c r="D22" s="102"/>
      <c r="E22" s="102"/>
      <c r="F22" s="102"/>
    </row>
    <row r="23" spans="1:6" ht="15" customHeight="1" x14ac:dyDescent="0.25">
      <c r="A23" s="102"/>
      <c r="B23" s="102"/>
      <c r="C23" s="102"/>
      <c r="D23" s="102"/>
      <c r="E23" s="102"/>
      <c r="F23" s="102"/>
    </row>
    <row r="24" spans="1:6" ht="15" customHeight="1" x14ac:dyDescent="0.25">
      <c r="A24" s="102"/>
      <c r="B24" s="102"/>
      <c r="C24" s="102"/>
      <c r="D24" s="102"/>
      <c r="E24" s="102"/>
      <c r="F24" s="102"/>
    </row>
    <row r="25" spans="1:6" ht="22.5" customHeight="1" x14ac:dyDescent="0.25">
      <c r="A25" s="102"/>
      <c r="B25" s="102"/>
      <c r="C25" s="102"/>
      <c r="D25" s="102"/>
      <c r="E25" s="102"/>
      <c r="F25" s="102"/>
    </row>
    <row r="26" spans="1:6" ht="15" customHeight="1" x14ac:dyDescent="0.25">
      <c r="A26" s="103"/>
      <c r="B26" s="103"/>
      <c r="C26" s="103"/>
      <c r="D26" s="103"/>
      <c r="E26" s="103"/>
      <c r="F26" s="103"/>
    </row>
    <row r="27" spans="1:6" ht="15" customHeight="1" x14ac:dyDescent="0.25">
      <c r="A27" s="104"/>
      <c r="B27" s="104"/>
      <c r="C27" s="104"/>
      <c r="D27" s="104"/>
      <c r="E27" s="104"/>
      <c r="F27" s="104"/>
    </row>
    <row r="28" spans="1:6" ht="13.5" customHeight="1" x14ac:dyDescent="0.25">
      <c r="A28" s="107"/>
      <c r="B28" s="107"/>
      <c r="C28" s="107"/>
      <c r="D28" s="107"/>
      <c r="E28" s="107"/>
      <c r="F28" s="107"/>
    </row>
    <row r="29" spans="1:6" ht="23.25" customHeight="1" x14ac:dyDescent="0.25">
      <c r="A29" s="102"/>
      <c r="B29" s="102"/>
      <c r="C29" s="102"/>
      <c r="D29" s="102"/>
      <c r="E29" s="102"/>
      <c r="F29" s="102"/>
    </row>
    <row r="30" spans="1:6" ht="15" customHeight="1" x14ac:dyDescent="0.25">
      <c r="A30" s="102"/>
      <c r="B30" s="102"/>
      <c r="C30" s="102"/>
      <c r="D30" s="102"/>
      <c r="E30" s="102"/>
      <c r="F30" s="102"/>
    </row>
    <row r="31" spans="1:6" ht="21.75" customHeight="1" x14ac:dyDescent="0.25">
      <c r="A31" s="102"/>
      <c r="B31" s="102"/>
      <c r="C31" s="102"/>
      <c r="D31" s="102"/>
      <c r="E31" s="102"/>
      <c r="F31" s="102"/>
    </row>
    <row r="32" spans="1:6" ht="23.25" customHeight="1" x14ac:dyDescent="0.25">
      <c r="A32" s="102"/>
      <c r="B32" s="102"/>
      <c r="C32" s="102"/>
      <c r="D32" s="102"/>
      <c r="E32" s="102"/>
      <c r="F32" s="102"/>
    </row>
    <row r="33" spans="1:7" ht="24" customHeight="1" x14ac:dyDescent="0.25">
      <c r="A33" s="102"/>
      <c r="B33" s="102"/>
      <c r="C33" s="102"/>
      <c r="D33" s="102"/>
      <c r="E33" s="102"/>
      <c r="F33" s="102"/>
    </row>
    <row r="34" spans="1:7" ht="11.25" customHeight="1" x14ac:dyDescent="0.25">
      <c r="A34" s="104"/>
      <c r="B34" s="104"/>
      <c r="C34" s="104"/>
      <c r="D34" s="104"/>
      <c r="E34" s="104"/>
      <c r="F34" s="104"/>
    </row>
    <row r="35" spans="1:7" ht="22.5" customHeight="1" x14ac:dyDescent="0.25">
      <c r="A35" s="102"/>
      <c r="B35" s="102"/>
      <c r="C35" s="102"/>
      <c r="D35" s="102"/>
      <c r="E35" s="102"/>
      <c r="F35" s="102"/>
    </row>
    <row r="36" spans="1:7" ht="12.75" customHeight="1" x14ac:dyDescent="0.25">
      <c r="A36" s="104"/>
      <c r="B36" s="104"/>
      <c r="C36" s="104"/>
      <c r="D36" s="104"/>
      <c r="E36" s="104"/>
      <c r="F36" s="104"/>
    </row>
    <row r="37" spans="1:7" ht="13.5" customHeight="1" x14ac:dyDescent="0.25">
      <c r="A37" s="102"/>
      <c r="B37" s="102"/>
      <c r="C37" s="102"/>
      <c r="D37" s="102"/>
      <c r="E37" s="102"/>
      <c r="F37" s="102"/>
    </row>
    <row r="38" spans="1:7" ht="34.5" customHeight="1" x14ac:dyDescent="0.25">
      <c r="A38" s="102"/>
      <c r="B38" s="102"/>
      <c r="C38" s="102"/>
      <c r="D38" s="102"/>
      <c r="E38" s="102"/>
      <c r="F38" s="102"/>
    </row>
    <row r="39" spans="1:7" ht="21.75" customHeight="1" x14ac:dyDescent="0.25">
      <c r="A39" s="45"/>
      <c r="B39" s="45"/>
      <c r="C39" s="83"/>
      <c r="D39" s="83"/>
      <c r="E39" s="83"/>
      <c r="F39" s="45"/>
    </row>
    <row r="40" spans="1:7" ht="15" customHeight="1" x14ac:dyDescent="0.25">
      <c r="A40" s="109"/>
      <c r="B40" s="109"/>
      <c r="C40" s="109"/>
      <c r="D40" s="109"/>
      <c r="E40" s="109"/>
      <c r="F40" s="109"/>
    </row>
    <row r="41" spans="1:7" ht="15" customHeight="1" x14ac:dyDescent="0.25">
      <c r="A41" s="105"/>
      <c r="B41" s="105"/>
      <c r="C41" s="105"/>
      <c r="D41" s="105"/>
      <c r="E41" s="105"/>
      <c r="F41" s="105"/>
    </row>
    <row r="42" spans="1:7" ht="24.75" customHeight="1" x14ac:dyDescent="0.25">
      <c r="A42" s="108"/>
      <c r="B42" s="108"/>
      <c r="C42" s="108"/>
      <c r="D42" s="108"/>
      <c r="E42" s="108"/>
      <c r="F42" s="108"/>
    </row>
    <row r="43" spans="1:7" ht="15.75" customHeight="1" x14ac:dyDescent="0.25">
      <c r="A43" s="48" t="e">
        <f>F10+F11+F12+F13+F14+F15+F16+F17</f>
        <v>#VALUE!</v>
      </c>
      <c r="B43" s="84" t="e">
        <f>TEXT($A$43,"# ##0,00_0 руб.")&amp;"("&amp;SUBSTITUTE(PROPER(INDEX(n_4,MID(TEXT(A43,n0),1,1)+1)&amp;INDEX(n0x,MID(TEXT(A43,n0),2,1)+1,MID(TEXT(A43,n0),3,1)+1)&amp;IF(-MID(TEXT(A43,n0),1,3),"миллиард"&amp;VLOOKUP(MID(TEXT(A43,n0),3,1)*AND(MID(TEXT(A43,n0),2,1)-1),мил,2),"")&amp;INDEX(n_4,MID(TEXT(A43,n0),4,1)+1)&amp;INDEX(n0x,MID(TEXT(A43,n0),5,1)+1,MID(TEXT(A43,n0),6,1)+1)&amp;IF(-MID(TEXT(A43,n0),4,3),"миллион"&amp;VLOOKUP(MID(TEXT(A43,n0),6,1)*AND(MID(TEXT(A43,n0),5,1)-1),мил,2),"")&amp;INDEX(n_4,MID(TEXT(A43,n0),7,1)+1)&amp;INDEX(n1x,MID(TEXT(A43,n0),8,1)+1,MID(TEXT(A43,n0),9,1)+1)&amp;IF(-MID(TEXT(A43,n0),7,3),VLOOKUP(MID(TEXT(A43,n0),9,1)*AND(MID(TEXT(A43,n0),8,1)-1),тыс,2),"")&amp;INDEX(n_4,MID(TEXT(A43,n0),10,1)+1)&amp;INDEX(n0x,MID(TEXT(A43,n0),11,1)+1,MID(TEXT(A43,n0),12,1)+1)),"z"," ")&amp;IF(TRUNC(TEXT(A43,n0)),"","Ноль ")&amp;"рубл"&amp;VLOOKUP(MOD(MAX(MOD(MID(TEXT(A43,n0),11,2)-11,100),9),10),{0,"ь ";1,"я ";4,"ей "},2)&amp;RIGHT(TEXT(A43,n0),2)&amp;" копе"&amp;VLOOKUP(MOD(MAX(MOD(RIGHT(TEXT(A43,n0),2)-11,100),9),10),{0,"йка";1,"йки";4,"ек"},2)&amp;")"</f>
        <v>#VALUE!</v>
      </c>
      <c r="C43" s="45"/>
      <c r="D43" s="45"/>
      <c r="E43" s="45"/>
      <c r="F43" s="45"/>
    </row>
    <row r="44" spans="1:7" ht="16.5" customHeight="1" x14ac:dyDescent="0.25">
      <c r="A44" s="110"/>
      <c r="B44" s="110"/>
      <c r="C44" s="110"/>
      <c r="D44" s="110"/>
      <c r="E44" s="110"/>
      <c r="F44" s="110"/>
      <c r="G44" s="45"/>
    </row>
    <row r="45" spans="1:7" x14ac:dyDescent="0.25">
      <c r="A45" s="111"/>
      <c r="B45" s="111"/>
      <c r="C45" s="111"/>
      <c r="D45" s="111"/>
      <c r="E45" s="111"/>
      <c r="F45" s="111"/>
      <c r="G45" s="50"/>
    </row>
    <row r="46" spans="1:7" ht="25.5" customHeight="1" x14ac:dyDescent="0.25">
      <c r="A46" s="112"/>
      <c r="B46" s="112"/>
      <c r="C46" s="112"/>
      <c r="D46" s="112"/>
      <c r="E46" s="112"/>
      <c r="F46" s="112"/>
      <c r="G46" s="45"/>
    </row>
    <row r="47" spans="1:7" ht="34.5" customHeight="1" x14ac:dyDescent="0.25">
      <c r="A47" s="108"/>
      <c r="B47" s="108"/>
      <c r="C47" s="108"/>
      <c r="D47" s="108"/>
      <c r="E47" s="108"/>
      <c r="F47" s="108"/>
      <c r="G47" s="45"/>
    </row>
    <row r="48" spans="1:7" x14ac:dyDescent="0.25">
      <c r="A48" s="108"/>
      <c r="B48" s="108"/>
      <c r="C48" s="108"/>
      <c r="D48" s="108"/>
      <c r="E48" s="108"/>
      <c r="F48" s="108"/>
      <c r="G48" s="45"/>
    </row>
    <row r="49" spans="1:6" ht="45" customHeight="1" x14ac:dyDescent="0.25">
      <c r="A49" s="108"/>
      <c r="B49" s="108"/>
      <c r="C49" s="108"/>
      <c r="D49" s="108"/>
      <c r="E49" s="108"/>
      <c r="F49" s="108"/>
    </row>
    <row r="50" spans="1:6" ht="33" customHeight="1" x14ac:dyDescent="0.25">
      <c r="A50" s="105"/>
      <c r="B50" s="105"/>
      <c r="C50" s="105"/>
      <c r="D50" s="105"/>
      <c r="E50" s="105"/>
      <c r="F50" s="105"/>
    </row>
    <row r="51" spans="1:6" ht="11.25" customHeight="1" x14ac:dyDescent="0.25">
      <c r="A51" s="110"/>
      <c r="B51" s="110"/>
      <c r="C51" s="110"/>
      <c r="D51" s="110"/>
      <c r="E51" s="110"/>
      <c r="F51" s="110"/>
    </row>
    <row r="52" spans="1:6" x14ac:dyDescent="0.25">
      <c r="A52" s="110"/>
      <c r="B52" s="110"/>
      <c r="C52" s="110"/>
      <c r="D52" s="110"/>
      <c r="E52" s="110"/>
      <c r="F52" s="110"/>
    </row>
    <row r="53" spans="1:6" x14ac:dyDescent="0.25">
      <c r="A53" s="110"/>
      <c r="B53" s="110"/>
      <c r="C53" s="110"/>
      <c r="D53" s="110"/>
      <c r="E53" s="110"/>
      <c r="F53" s="110"/>
    </row>
    <row r="54" spans="1:6" x14ac:dyDescent="0.25">
      <c r="A54" s="110"/>
      <c r="B54" s="110"/>
      <c r="C54" s="110"/>
      <c r="D54" s="110"/>
      <c r="E54" s="110"/>
      <c r="F54" s="110"/>
    </row>
    <row r="55" spans="1:6" ht="41.25" customHeight="1" x14ac:dyDescent="0.25">
      <c r="A55" s="102"/>
      <c r="B55" s="102"/>
      <c r="C55" s="102"/>
      <c r="D55" s="102"/>
      <c r="E55" s="102"/>
      <c r="F55" s="102"/>
    </row>
    <row r="56" spans="1:6" ht="24.75" customHeight="1" x14ac:dyDescent="0.25">
      <c r="A56" s="102"/>
      <c r="B56" s="102"/>
      <c r="C56" s="102"/>
      <c r="D56" s="102"/>
      <c r="E56" s="102"/>
      <c r="F56" s="102"/>
    </row>
    <row r="57" spans="1:6" x14ac:dyDescent="0.25">
      <c r="A57" s="105"/>
      <c r="B57" s="105"/>
      <c r="C57" s="105"/>
      <c r="D57" s="105"/>
      <c r="E57" s="105"/>
      <c r="F57" s="105"/>
    </row>
    <row r="58" spans="1:6" x14ac:dyDescent="0.25">
      <c r="A58" s="102"/>
      <c r="B58" s="102"/>
      <c r="C58" s="102"/>
      <c r="D58" s="102"/>
      <c r="E58" s="102"/>
      <c r="F58" s="102"/>
    </row>
    <row r="59" spans="1:6" ht="22.5" customHeight="1" x14ac:dyDescent="0.25">
      <c r="A59" s="102"/>
      <c r="B59" s="102"/>
      <c r="C59" s="102"/>
      <c r="D59" s="102"/>
      <c r="E59" s="102"/>
      <c r="F59" s="102"/>
    </row>
    <row r="60" spans="1:6" x14ac:dyDescent="0.25">
      <c r="A60" s="105"/>
      <c r="B60" s="105"/>
      <c r="C60" s="105"/>
      <c r="D60" s="105"/>
      <c r="E60" s="105"/>
      <c r="F60" s="105"/>
    </row>
    <row r="61" spans="1:6" ht="35.25" customHeight="1" x14ac:dyDescent="0.25">
      <c r="A61" s="102"/>
      <c r="B61" s="102"/>
      <c r="C61" s="102"/>
      <c r="D61" s="102"/>
      <c r="E61" s="102"/>
      <c r="F61" s="102"/>
    </row>
    <row r="62" spans="1:6" ht="21" customHeight="1" x14ac:dyDescent="0.25">
      <c r="A62" s="102"/>
      <c r="B62" s="102"/>
      <c r="C62" s="102"/>
      <c r="D62" s="102"/>
      <c r="E62" s="102"/>
      <c r="F62" s="102"/>
    </row>
    <row r="63" spans="1:6" ht="21.75" customHeight="1" x14ac:dyDescent="0.25">
      <c r="A63" s="102"/>
      <c r="B63" s="102"/>
      <c r="C63" s="102"/>
      <c r="D63" s="102"/>
      <c r="E63" s="102"/>
      <c r="F63" s="102"/>
    </row>
    <row r="64" spans="1:6" ht="12.75" customHeight="1" x14ac:dyDescent="0.25">
      <c r="A64" s="110"/>
      <c r="B64" s="110"/>
      <c r="C64" s="110"/>
      <c r="D64" s="110"/>
      <c r="E64" s="110"/>
      <c r="F64" s="110"/>
    </row>
    <row r="65" spans="1:6" ht="12" customHeight="1" x14ac:dyDescent="0.25">
      <c r="A65" s="110"/>
      <c r="B65" s="110"/>
      <c r="C65" s="110"/>
      <c r="D65" s="110"/>
      <c r="E65" s="110"/>
      <c r="F65" s="110"/>
    </row>
    <row r="66" spans="1:6" x14ac:dyDescent="0.25">
      <c r="A66" s="105"/>
      <c r="B66" s="105"/>
      <c r="C66" s="105"/>
      <c r="D66" s="105"/>
      <c r="E66" s="105"/>
      <c r="F66" s="105"/>
    </row>
    <row r="67" spans="1:6" x14ac:dyDescent="0.25">
      <c r="A67" s="49"/>
      <c r="B67" s="45"/>
      <c r="D67" s="85"/>
      <c r="E67" s="85"/>
      <c r="F67" s="85"/>
    </row>
    <row r="68" spans="1:6" x14ac:dyDescent="0.25">
      <c r="A68" s="55"/>
      <c r="B68" s="45"/>
      <c r="D68" s="45"/>
      <c r="E68" s="45"/>
      <c r="F68" s="45"/>
    </row>
    <row r="69" spans="1:6" x14ac:dyDescent="0.25">
      <c r="A69" s="55"/>
      <c r="B69" s="45"/>
      <c r="D69" s="114"/>
      <c r="E69" s="114"/>
      <c r="F69" s="114"/>
    </row>
    <row r="70" spans="1:6" x14ac:dyDescent="0.25">
      <c r="A70" s="55"/>
      <c r="B70" s="45"/>
      <c r="D70" s="114"/>
      <c r="E70" s="114"/>
      <c r="F70" s="114"/>
    </row>
    <row r="71" spans="1:6" x14ac:dyDescent="0.25">
      <c r="A71" s="55"/>
      <c r="B71" s="45"/>
      <c r="D71" s="114"/>
      <c r="E71" s="114"/>
      <c r="F71" s="114"/>
    </row>
    <row r="72" spans="1:6" x14ac:dyDescent="0.25">
      <c r="A72" s="55"/>
      <c r="B72" s="45"/>
      <c r="D72" s="114"/>
      <c r="E72" s="114"/>
      <c r="F72" s="114"/>
    </row>
    <row r="73" spans="1:6" x14ac:dyDescent="0.25">
      <c r="A73" s="55"/>
      <c r="B73" s="45"/>
      <c r="D73" s="110"/>
      <c r="E73" s="110"/>
      <c r="F73" s="110"/>
    </row>
    <row r="74" spans="1:6" x14ac:dyDescent="0.25">
      <c r="A74" s="55"/>
      <c r="B74" s="45"/>
      <c r="D74" s="45"/>
      <c r="E74" s="45"/>
      <c r="F74" s="45"/>
    </row>
    <row r="75" spans="1:6" x14ac:dyDescent="0.25">
      <c r="A75" s="55"/>
      <c r="B75" s="45"/>
      <c r="D75" s="45"/>
      <c r="E75" s="45"/>
      <c r="F75" s="45"/>
    </row>
    <row r="76" spans="1:6" x14ac:dyDescent="0.25">
      <c r="A76" s="55"/>
      <c r="B76" s="45"/>
      <c r="D76" s="113"/>
      <c r="E76" s="113"/>
      <c r="F76" s="113"/>
    </row>
    <row r="77" spans="1:6" x14ac:dyDescent="0.25">
      <c r="A77" s="45"/>
      <c r="B77" s="45"/>
      <c r="D77" s="45"/>
      <c r="E77" s="45"/>
      <c r="F77" s="45"/>
    </row>
    <row r="78" spans="1:6" x14ac:dyDescent="0.25">
      <c r="A78" s="45"/>
      <c r="B78" s="45"/>
      <c r="D78" s="45"/>
      <c r="E78" s="45"/>
      <c r="F78" s="45"/>
    </row>
    <row r="79" spans="1:6" x14ac:dyDescent="0.25">
      <c r="A79" s="45"/>
      <c r="B79" s="45"/>
      <c r="D79" s="50"/>
      <c r="E79" s="50"/>
      <c r="F79" s="50"/>
    </row>
    <row r="80" spans="1:6" x14ac:dyDescent="0.25">
      <c r="A80" s="45"/>
      <c r="B80" s="45"/>
      <c r="D80" s="45"/>
      <c r="E80" s="45"/>
      <c r="F80" s="45"/>
    </row>
    <row r="81" spans="1:6" x14ac:dyDescent="0.25">
      <c r="A81" s="45"/>
      <c r="B81" s="45"/>
      <c r="D81" s="45"/>
      <c r="E81" s="45"/>
      <c r="F81" s="45"/>
    </row>
    <row r="82" spans="1:6" x14ac:dyDescent="0.25">
      <c r="A82" s="45"/>
      <c r="B82" s="45"/>
      <c r="D82" s="51"/>
      <c r="E82" s="51"/>
      <c r="F82" s="52"/>
    </row>
    <row r="84" spans="1:6" x14ac:dyDescent="0.25">
      <c r="B84" s="54"/>
    </row>
    <row r="85" spans="1:6" x14ac:dyDescent="0.25">
      <c r="B85" s="53"/>
    </row>
  </sheetData>
  <mergeCells count="55">
    <mergeCell ref="D73:F73"/>
    <mergeCell ref="D76:F76"/>
    <mergeCell ref="A64:F64"/>
    <mergeCell ref="A65:F65"/>
    <mergeCell ref="A66:F66"/>
    <mergeCell ref="D69:F70"/>
    <mergeCell ref="D71:F72"/>
    <mergeCell ref="A59:F59"/>
    <mergeCell ref="A60:F60"/>
    <mergeCell ref="A61:F61"/>
    <mergeCell ref="A62:F62"/>
    <mergeCell ref="A63:F63"/>
    <mergeCell ref="A54:F54"/>
    <mergeCell ref="A55:F55"/>
    <mergeCell ref="A56:F56"/>
    <mergeCell ref="A57:F57"/>
    <mergeCell ref="A58:F58"/>
    <mergeCell ref="A49:F49"/>
    <mergeCell ref="A50:F50"/>
    <mergeCell ref="A51:F51"/>
    <mergeCell ref="A52:F52"/>
    <mergeCell ref="A53:F53"/>
    <mergeCell ref="A44:F44"/>
    <mergeCell ref="A45:F45"/>
    <mergeCell ref="A46:F46"/>
    <mergeCell ref="A47:F47"/>
    <mergeCell ref="A48:F48"/>
    <mergeCell ref="A38:F38"/>
    <mergeCell ref="A42:F42"/>
    <mergeCell ref="A40:F40"/>
    <mergeCell ref="A41:F41"/>
    <mergeCell ref="A33:F33"/>
    <mergeCell ref="A34:F34"/>
    <mergeCell ref="A35:F35"/>
    <mergeCell ref="A36:F36"/>
    <mergeCell ref="A37:F37"/>
    <mergeCell ref="A28:F28"/>
    <mergeCell ref="A29:F29"/>
    <mergeCell ref="A30:F30"/>
    <mergeCell ref="A31:F31"/>
    <mergeCell ref="A32:F32"/>
    <mergeCell ref="A1:D1"/>
    <mergeCell ref="A7:F7"/>
    <mergeCell ref="A6:F6"/>
    <mergeCell ref="A3:F3"/>
    <mergeCell ref="A5:F5"/>
    <mergeCell ref="A24:F24"/>
    <mergeCell ref="A25:F25"/>
    <mergeCell ref="A26:F26"/>
    <mergeCell ref="A27:F27"/>
    <mergeCell ref="A19:F19"/>
    <mergeCell ref="A20:F20"/>
    <mergeCell ref="A21:F21"/>
    <mergeCell ref="A22:F22"/>
    <mergeCell ref="A23:F23"/>
  </mergeCells>
  <dataValidations count="1">
    <dataValidation type="list" allowBlank="1" showInputMessage="1" showErrorMessage="1" sqref="E1">
      <formula1>ю</formula1>
    </dataValidation>
  </dataValidations>
  <pageMargins left="0.23622047244094491" right="0.23622047244094491" top="0.15748031496062992" bottom="0.15748031496062992" header="0.31496062992125984" footer="0.31496062992125984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'[1]перечень услуг'!#REF!</xm:f>
          </x14:formula1>
          <xm:sqref>B85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H36"/>
  <sheetViews>
    <sheetView topLeftCell="A7" workbookViewId="0">
      <selection activeCell="B32" sqref="B32:C32"/>
    </sheetView>
  </sheetViews>
  <sheetFormatPr defaultColWidth="8.85546875" defaultRowHeight="15" x14ac:dyDescent="0.25"/>
  <cols>
    <col min="1" max="1" width="0.5703125" style="1" customWidth="1"/>
    <col min="2" max="2" width="10.5703125" style="1" customWidth="1"/>
    <col min="3" max="3" width="44.85546875" style="1" customWidth="1"/>
    <col min="4" max="5" width="7" style="1" customWidth="1"/>
    <col min="6" max="6" width="10.140625" style="1" customWidth="1"/>
    <col min="7" max="7" width="9.7109375" style="1" customWidth="1"/>
    <col min="8" max="194" width="8.85546875" style="1"/>
    <col min="195" max="195" width="0.5703125" style="1" customWidth="1"/>
    <col min="196" max="196" width="8.7109375" style="1" customWidth="1"/>
    <col min="197" max="197" width="40.7109375" style="1" customWidth="1"/>
    <col min="198" max="199" width="7" style="1" customWidth="1"/>
    <col min="200" max="200" width="8.28515625" style="1" customWidth="1"/>
    <col min="201" max="201" width="8.42578125" style="1" customWidth="1"/>
    <col min="202" max="450" width="8.85546875" style="1"/>
    <col min="451" max="451" width="0.5703125" style="1" customWidth="1"/>
    <col min="452" max="452" width="8.7109375" style="1" customWidth="1"/>
    <col min="453" max="453" width="40.7109375" style="1" customWidth="1"/>
    <col min="454" max="455" width="7" style="1" customWidth="1"/>
    <col min="456" max="456" width="8.28515625" style="1" customWidth="1"/>
    <col min="457" max="457" width="8.42578125" style="1" customWidth="1"/>
    <col min="458" max="706" width="8.85546875" style="1"/>
    <col min="707" max="707" width="0.5703125" style="1" customWidth="1"/>
    <col min="708" max="708" width="8.7109375" style="1" customWidth="1"/>
    <col min="709" max="709" width="40.7109375" style="1" customWidth="1"/>
    <col min="710" max="711" width="7" style="1" customWidth="1"/>
    <col min="712" max="712" width="8.28515625" style="1" customWidth="1"/>
    <col min="713" max="713" width="8.42578125" style="1" customWidth="1"/>
    <col min="714" max="962" width="8.85546875" style="1"/>
    <col min="963" max="963" width="0.5703125" style="1" customWidth="1"/>
    <col min="964" max="964" width="8.7109375" style="1" customWidth="1"/>
    <col min="965" max="965" width="40.7109375" style="1" customWidth="1"/>
    <col min="966" max="967" width="7" style="1" customWidth="1"/>
    <col min="968" max="968" width="8.28515625" style="1" customWidth="1"/>
    <col min="969" max="969" width="8.42578125" style="1" customWidth="1"/>
    <col min="970" max="1218" width="8.85546875" style="1"/>
    <col min="1219" max="1219" width="0.5703125" style="1" customWidth="1"/>
    <col min="1220" max="1220" width="8.7109375" style="1" customWidth="1"/>
    <col min="1221" max="1221" width="40.7109375" style="1" customWidth="1"/>
    <col min="1222" max="1223" width="7" style="1" customWidth="1"/>
    <col min="1224" max="1224" width="8.28515625" style="1" customWidth="1"/>
    <col min="1225" max="1225" width="8.42578125" style="1" customWidth="1"/>
    <col min="1226" max="1474" width="8.85546875" style="1"/>
    <col min="1475" max="1475" width="0.5703125" style="1" customWidth="1"/>
    <col min="1476" max="1476" width="8.7109375" style="1" customWidth="1"/>
    <col min="1477" max="1477" width="40.7109375" style="1" customWidth="1"/>
    <col min="1478" max="1479" width="7" style="1" customWidth="1"/>
    <col min="1480" max="1480" width="8.28515625" style="1" customWidth="1"/>
    <col min="1481" max="1481" width="8.42578125" style="1" customWidth="1"/>
    <col min="1482" max="1730" width="8.85546875" style="1"/>
    <col min="1731" max="1731" width="0.5703125" style="1" customWidth="1"/>
    <col min="1732" max="1732" width="8.7109375" style="1" customWidth="1"/>
    <col min="1733" max="1733" width="40.7109375" style="1" customWidth="1"/>
    <col min="1734" max="1735" width="7" style="1" customWidth="1"/>
    <col min="1736" max="1736" width="8.28515625" style="1" customWidth="1"/>
    <col min="1737" max="1737" width="8.42578125" style="1" customWidth="1"/>
    <col min="1738" max="1986" width="8.85546875" style="1"/>
    <col min="1987" max="1987" width="0.5703125" style="1" customWidth="1"/>
    <col min="1988" max="1988" width="8.7109375" style="1" customWidth="1"/>
    <col min="1989" max="1989" width="40.7109375" style="1" customWidth="1"/>
    <col min="1990" max="1991" width="7" style="1" customWidth="1"/>
    <col min="1992" max="1992" width="8.28515625" style="1" customWidth="1"/>
    <col min="1993" max="1993" width="8.42578125" style="1" customWidth="1"/>
    <col min="1994" max="2242" width="8.85546875" style="1"/>
    <col min="2243" max="2243" width="0.5703125" style="1" customWidth="1"/>
    <col min="2244" max="2244" width="8.7109375" style="1" customWidth="1"/>
    <col min="2245" max="2245" width="40.7109375" style="1" customWidth="1"/>
    <col min="2246" max="2247" width="7" style="1" customWidth="1"/>
    <col min="2248" max="2248" width="8.28515625" style="1" customWidth="1"/>
    <col min="2249" max="2249" width="8.42578125" style="1" customWidth="1"/>
    <col min="2250" max="2498" width="8.85546875" style="1"/>
    <col min="2499" max="2499" width="0.5703125" style="1" customWidth="1"/>
    <col min="2500" max="2500" width="8.7109375" style="1" customWidth="1"/>
    <col min="2501" max="2501" width="40.7109375" style="1" customWidth="1"/>
    <col min="2502" max="2503" width="7" style="1" customWidth="1"/>
    <col min="2504" max="2504" width="8.28515625" style="1" customWidth="1"/>
    <col min="2505" max="2505" width="8.42578125" style="1" customWidth="1"/>
    <col min="2506" max="2754" width="8.85546875" style="1"/>
    <col min="2755" max="2755" width="0.5703125" style="1" customWidth="1"/>
    <col min="2756" max="2756" width="8.7109375" style="1" customWidth="1"/>
    <col min="2757" max="2757" width="40.7109375" style="1" customWidth="1"/>
    <col min="2758" max="2759" width="7" style="1" customWidth="1"/>
    <col min="2760" max="2760" width="8.28515625" style="1" customWidth="1"/>
    <col min="2761" max="2761" width="8.42578125" style="1" customWidth="1"/>
    <col min="2762" max="3010" width="8.85546875" style="1"/>
    <col min="3011" max="3011" width="0.5703125" style="1" customWidth="1"/>
    <col min="3012" max="3012" width="8.7109375" style="1" customWidth="1"/>
    <col min="3013" max="3013" width="40.7109375" style="1" customWidth="1"/>
    <col min="3014" max="3015" width="7" style="1" customWidth="1"/>
    <col min="3016" max="3016" width="8.28515625" style="1" customWidth="1"/>
    <col min="3017" max="3017" width="8.42578125" style="1" customWidth="1"/>
    <col min="3018" max="3266" width="8.85546875" style="1"/>
    <col min="3267" max="3267" width="0.5703125" style="1" customWidth="1"/>
    <col min="3268" max="3268" width="8.7109375" style="1" customWidth="1"/>
    <col min="3269" max="3269" width="40.7109375" style="1" customWidth="1"/>
    <col min="3270" max="3271" width="7" style="1" customWidth="1"/>
    <col min="3272" max="3272" width="8.28515625" style="1" customWidth="1"/>
    <col min="3273" max="3273" width="8.42578125" style="1" customWidth="1"/>
    <col min="3274" max="3522" width="8.85546875" style="1"/>
    <col min="3523" max="3523" width="0.5703125" style="1" customWidth="1"/>
    <col min="3524" max="3524" width="8.7109375" style="1" customWidth="1"/>
    <col min="3525" max="3525" width="40.7109375" style="1" customWidth="1"/>
    <col min="3526" max="3527" width="7" style="1" customWidth="1"/>
    <col min="3528" max="3528" width="8.28515625" style="1" customWidth="1"/>
    <col min="3529" max="3529" width="8.42578125" style="1" customWidth="1"/>
    <col min="3530" max="3778" width="8.85546875" style="1"/>
    <col min="3779" max="3779" width="0.5703125" style="1" customWidth="1"/>
    <col min="3780" max="3780" width="8.7109375" style="1" customWidth="1"/>
    <col min="3781" max="3781" width="40.7109375" style="1" customWidth="1"/>
    <col min="3782" max="3783" width="7" style="1" customWidth="1"/>
    <col min="3784" max="3784" width="8.28515625" style="1" customWidth="1"/>
    <col min="3785" max="3785" width="8.42578125" style="1" customWidth="1"/>
    <col min="3786" max="4034" width="8.85546875" style="1"/>
    <col min="4035" max="4035" width="0.5703125" style="1" customWidth="1"/>
    <col min="4036" max="4036" width="8.7109375" style="1" customWidth="1"/>
    <col min="4037" max="4037" width="40.7109375" style="1" customWidth="1"/>
    <col min="4038" max="4039" width="7" style="1" customWidth="1"/>
    <col min="4040" max="4040" width="8.28515625" style="1" customWidth="1"/>
    <col min="4041" max="4041" width="8.42578125" style="1" customWidth="1"/>
    <col min="4042" max="4290" width="8.85546875" style="1"/>
    <col min="4291" max="4291" width="0.5703125" style="1" customWidth="1"/>
    <col min="4292" max="4292" width="8.7109375" style="1" customWidth="1"/>
    <col min="4293" max="4293" width="40.7109375" style="1" customWidth="1"/>
    <col min="4294" max="4295" width="7" style="1" customWidth="1"/>
    <col min="4296" max="4296" width="8.28515625" style="1" customWidth="1"/>
    <col min="4297" max="4297" width="8.42578125" style="1" customWidth="1"/>
    <col min="4298" max="4546" width="8.85546875" style="1"/>
    <col min="4547" max="4547" width="0.5703125" style="1" customWidth="1"/>
    <col min="4548" max="4548" width="8.7109375" style="1" customWidth="1"/>
    <col min="4549" max="4549" width="40.7109375" style="1" customWidth="1"/>
    <col min="4550" max="4551" width="7" style="1" customWidth="1"/>
    <col min="4552" max="4552" width="8.28515625" style="1" customWidth="1"/>
    <col min="4553" max="4553" width="8.42578125" style="1" customWidth="1"/>
    <col min="4554" max="4802" width="8.85546875" style="1"/>
    <col min="4803" max="4803" width="0.5703125" style="1" customWidth="1"/>
    <col min="4804" max="4804" width="8.7109375" style="1" customWidth="1"/>
    <col min="4805" max="4805" width="40.7109375" style="1" customWidth="1"/>
    <col min="4806" max="4807" width="7" style="1" customWidth="1"/>
    <col min="4808" max="4808" width="8.28515625" style="1" customWidth="1"/>
    <col min="4809" max="4809" width="8.42578125" style="1" customWidth="1"/>
    <col min="4810" max="5058" width="8.85546875" style="1"/>
    <col min="5059" max="5059" width="0.5703125" style="1" customWidth="1"/>
    <col min="5060" max="5060" width="8.7109375" style="1" customWidth="1"/>
    <col min="5061" max="5061" width="40.7109375" style="1" customWidth="1"/>
    <col min="5062" max="5063" width="7" style="1" customWidth="1"/>
    <col min="5064" max="5064" width="8.28515625" style="1" customWidth="1"/>
    <col min="5065" max="5065" width="8.42578125" style="1" customWidth="1"/>
    <col min="5066" max="5314" width="8.85546875" style="1"/>
    <col min="5315" max="5315" width="0.5703125" style="1" customWidth="1"/>
    <col min="5316" max="5316" width="8.7109375" style="1" customWidth="1"/>
    <col min="5317" max="5317" width="40.7109375" style="1" customWidth="1"/>
    <col min="5318" max="5319" width="7" style="1" customWidth="1"/>
    <col min="5320" max="5320" width="8.28515625" style="1" customWidth="1"/>
    <col min="5321" max="5321" width="8.42578125" style="1" customWidth="1"/>
    <col min="5322" max="5570" width="8.85546875" style="1"/>
    <col min="5571" max="5571" width="0.5703125" style="1" customWidth="1"/>
    <col min="5572" max="5572" width="8.7109375" style="1" customWidth="1"/>
    <col min="5573" max="5573" width="40.7109375" style="1" customWidth="1"/>
    <col min="5574" max="5575" width="7" style="1" customWidth="1"/>
    <col min="5576" max="5576" width="8.28515625" style="1" customWidth="1"/>
    <col min="5577" max="5577" width="8.42578125" style="1" customWidth="1"/>
    <col min="5578" max="5826" width="8.85546875" style="1"/>
    <col min="5827" max="5827" width="0.5703125" style="1" customWidth="1"/>
    <col min="5828" max="5828" width="8.7109375" style="1" customWidth="1"/>
    <col min="5829" max="5829" width="40.7109375" style="1" customWidth="1"/>
    <col min="5830" max="5831" width="7" style="1" customWidth="1"/>
    <col min="5832" max="5832" width="8.28515625" style="1" customWidth="1"/>
    <col min="5833" max="5833" width="8.42578125" style="1" customWidth="1"/>
    <col min="5834" max="6082" width="8.85546875" style="1"/>
    <col min="6083" max="6083" width="0.5703125" style="1" customWidth="1"/>
    <col min="6084" max="6084" width="8.7109375" style="1" customWidth="1"/>
    <col min="6085" max="6085" width="40.7109375" style="1" customWidth="1"/>
    <col min="6086" max="6087" width="7" style="1" customWidth="1"/>
    <col min="6088" max="6088" width="8.28515625" style="1" customWidth="1"/>
    <col min="6089" max="6089" width="8.42578125" style="1" customWidth="1"/>
    <col min="6090" max="6338" width="8.85546875" style="1"/>
    <col min="6339" max="6339" width="0.5703125" style="1" customWidth="1"/>
    <col min="6340" max="6340" width="8.7109375" style="1" customWidth="1"/>
    <col min="6341" max="6341" width="40.7109375" style="1" customWidth="1"/>
    <col min="6342" max="6343" width="7" style="1" customWidth="1"/>
    <col min="6344" max="6344" width="8.28515625" style="1" customWidth="1"/>
    <col min="6345" max="6345" width="8.42578125" style="1" customWidth="1"/>
    <col min="6346" max="6594" width="8.85546875" style="1"/>
    <col min="6595" max="6595" width="0.5703125" style="1" customWidth="1"/>
    <col min="6596" max="6596" width="8.7109375" style="1" customWidth="1"/>
    <col min="6597" max="6597" width="40.7109375" style="1" customWidth="1"/>
    <col min="6598" max="6599" width="7" style="1" customWidth="1"/>
    <col min="6600" max="6600" width="8.28515625" style="1" customWidth="1"/>
    <col min="6601" max="6601" width="8.42578125" style="1" customWidth="1"/>
    <col min="6602" max="6850" width="8.85546875" style="1"/>
    <col min="6851" max="6851" width="0.5703125" style="1" customWidth="1"/>
    <col min="6852" max="6852" width="8.7109375" style="1" customWidth="1"/>
    <col min="6853" max="6853" width="40.7109375" style="1" customWidth="1"/>
    <col min="6854" max="6855" width="7" style="1" customWidth="1"/>
    <col min="6856" max="6856" width="8.28515625" style="1" customWidth="1"/>
    <col min="6857" max="6857" width="8.42578125" style="1" customWidth="1"/>
    <col min="6858" max="7106" width="8.85546875" style="1"/>
    <col min="7107" max="7107" width="0.5703125" style="1" customWidth="1"/>
    <col min="7108" max="7108" width="8.7109375" style="1" customWidth="1"/>
    <col min="7109" max="7109" width="40.7109375" style="1" customWidth="1"/>
    <col min="7110" max="7111" width="7" style="1" customWidth="1"/>
    <col min="7112" max="7112" width="8.28515625" style="1" customWidth="1"/>
    <col min="7113" max="7113" width="8.42578125" style="1" customWidth="1"/>
    <col min="7114" max="7362" width="8.85546875" style="1"/>
    <col min="7363" max="7363" width="0.5703125" style="1" customWidth="1"/>
    <col min="7364" max="7364" width="8.7109375" style="1" customWidth="1"/>
    <col min="7365" max="7365" width="40.7109375" style="1" customWidth="1"/>
    <col min="7366" max="7367" width="7" style="1" customWidth="1"/>
    <col min="7368" max="7368" width="8.28515625" style="1" customWidth="1"/>
    <col min="7369" max="7369" width="8.42578125" style="1" customWidth="1"/>
    <col min="7370" max="7618" width="8.85546875" style="1"/>
    <col min="7619" max="7619" width="0.5703125" style="1" customWidth="1"/>
    <col min="7620" max="7620" width="8.7109375" style="1" customWidth="1"/>
    <col min="7621" max="7621" width="40.7109375" style="1" customWidth="1"/>
    <col min="7622" max="7623" width="7" style="1" customWidth="1"/>
    <col min="7624" max="7624" width="8.28515625" style="1" customWidth="1"/>
    <col min="7625" max="7625" width="8.42578125" style="1" customWidth="1"/>
    <col min="7626" max="7874" width="8.85546875" style="1"/>
    <col min="7875" max="7875" width="0.5703125" style="1" customWidth="1"/>
    <col min="7876" max="7876" width="8.7109375" style="1" customWidth="1"/>
    <col min="7877" max="7877" width="40.7109375" style="1" customWidth="1"/>
    <col min="7878" max="7879" width="7" style="1" customWidth="1"/>
    <col min="7880" max="7880" width="8.28515625" style="1" customWidth="1"/>
    <col min="7881" max="7881" width="8.42578125" style="1" customWidth="1"/>
    <col min="7882" max="8130" width="8.85546875" style="1"/>
    <col min="8131" max="8131" width="0.5703125" style="1" customWidth="1"/>
    <col min="8132" max="8132" width="8.7109375" style="1" customWidth="1"/>
    <col min="8133" max="8133" width="40.7109375" style="1" customWidth="1"/>
    <col min="8134" max="8135" width="7" style="1" customWidth="1"/>
    <col min="8136" max="8136" width="8.28515625" style="1" customWidth="1"/>
    <col min="8137" max="8137" width="8.42578125" style="1" customWidth="1"/>
    <col min="8138" max="8386" width="8.85546875" style="1"/>
    <col min="8387" max="8387" width="0.5703125" style="1" customWidth="1"/>
    <col min="8388" max="8388" width="8.7109375" style="1" customWidth="1"/>
    <col min="8389" max="8389" width="40.7109375" style="1" customWidth="1"/>
    <col min="8390" max="8391" width="7" style="1" customWidth="1"/>
    <col min="8392" max="8392" width="8.28515625" style="1" customWidth="1"/>
    <col min="8393" max="8393" width="8.42578125" style="1" customWidth="1"/>
    <col min="8394" max="8642" width="8.85546875" style="1"/>
    <col min="8643" max="8643" width="0.5703125" style="1" customWidth="1"/>
    <col min="8644" max="8644" width="8.7109375" style="1" customWidth="1"/>
    <col min="8645" max="8645" width="40.7109375" style="1" customWidth="1"/>
    <col min="8646" max="8647" width="7" style="1" customWidth="1"/>
    <col min="8648" max="8648" width="8.28515625" style="1" customWidth="1"/>
    <col min="8649" max="8649" width="8.42578125" style="1" customWidth="1"/>
    <col min="8650" max="8898" width="8.85546875" style="1"/>
    <col min="8899" max="8899" width="0.5703125" style="1" customWidth="1"/>
    <col min="8900" max="8900" width="8.7109375" style="1" customWidth="1"/>
    <col min="8901" max="8901" width="40.7109375" style="1" customWidth="1"/>
    <col min="8902" max="8903" width="7" style="1" customWidth="1"/>
    <col min="8904" max="8904" width="8.28515625" style="1" customWidth="1"/>
    <col min="8905" max="8905" width="8.42578125" style="1" customWidth="1"/>
    <col min="8906" max="9154" width="8.85546875" style="1"/>
    <col min="9155" max="9155" width="0.5703125" style="1" customWidth="1"/>
    <col min="9156" max="9156" width="8.7109375" style="1" customWidth="1"/>
    <col min="9157" max="9157" width="40.7109375" style="1" customWidth="1"/>
    <col min="9158" max="9159" width="7" style="1" customWidth="1"/>
    <col min="9160" max="9160" width="8.28515625" style="1" customWidth="1"/>
    <col min="9161" max="9161" width="8.42578125" style="1" customWidth="1"/>
    <col min="9162" max="9410" width="8.85546875" style="1"/>
    <col min="9411" max="9411" width="0.5703125" style="1" customWidth="1"/>
    <col min="9412" max="9412" width="8.7109375" style="1" customWidth="1"/>
    <col min="9413" max="9413" width="40.7109375" style="1" customWidth="1"/>
    <col min="9414" max="9415" width="7" style="1" customWidth="1"/>
    <col min="9416" max="9416" width="8.28515625" style="1" customWidth="1"/>
    <col min="9417" max="9417" width="8.42578125" style="1" customWidth="1"/>
    <col min="9418" max="9666" width="8.85546875" style="1"/>
    <col min="9667" max="9667" width="0.5703125" style="1" customWidth="1"/>
    <col min="9668" max="9668" width="8.7109375" style="1" customWidth="1"/>
    <col min="9669" max="9669" width="40.7109375" style="1" customWidth="1"/>
    <col min="9670" max="9671" width="7" style="1" customWidth="1"/>
    <col min="9672" max="9672" width="8.28515625" style="1" customWidth="1"/>
    <col min="9673" max="9673" width="8.42578125" style="1" customWidth="1"/>
    <col min="9674" max="9922" width="8.85546875" style="1"/>
    <col min="9923" max="9923" width="0.5703125" style="1" customWidth="1"/>
    <col min="9924" max="9924" width="8.7109375" style="1" customWidth="1"/>
    <col min="9925" max="9925" width="40.7109375" style="1" customWidth="1"/>
    <col min="9926" max="9927" width="7" style="1" customWidth="1"/>
    <col min="9928" max="9928" width="8.28515625" style="1" customWidth="1"/>
    <col min="9929" max="9929" width="8.42578125" style="1" customWidth="1"/>
    <col min="9930" max="10178" width="8.85546875" style="1"/>
    <col min="10179" max="10179" width="0.5703125" style="1" customWidth="1"/>
    <col min="10180" max="10180" width="8.7109375" style="1" customWidth="1"/>
    <col min="10181" max="10181" width="40.7109375" style="1" customWidth="1"/>
    <col min="10182" max="10183" width="7" style="1" customWidth="1"/>
    <col min="10184" max="10184" width="8.28515625" style="1" customWidth="1"/>
    <col min="10185" max="10185" width="8.42578125" style="1" customWidth="1"/>
    <col min="10186" max="10434" width="8.85546875" style="1"/>
    <col min="10435" max="10435" width="0.5703125" style="1" customWidth="1"/>
    <col min="10436" max="10436" width="8.7109375" style="1" customWidth="1"/>
    <col min="10437" max="10437" width="40.7109375" style="1" customWidth="1"/>
    <col min="10438" max="10439" width="7" style="1" customWidth="1"/>
    <col min="10440" max="10440" width="8.28515625" style="1" customWidth="1"/>
    <col min="10441" max="10441" width="8.42578125" style="1" customWidth="1"/>
    <col min="10442" max="10690" width="8.85546875" style="1"/>
    <col min="10691" max="10691" width="0.5703125" style="1" customWidth="1"/>
    <col min="10692" max="10692" width="8.7109375" style="1" customWidth="1"/>
    <col min="10693" max="10693" width="40.7109375" style="1" customWidth="1"/>
    <col min="10694" max="10695" width="7" style="1" customWidth="1"/>
    <col min="10696" max="10696" width="8.28515625" style="1" customWidth="1"/>
    <col min="10697" max="10697" width="8.42578125" style="1" customWidth="1"/>
    <col min="10698" max="10946" width="8.85546875" style="1"/>
    <col min="10947" max="10947" width="0.5703125" style="1" customWidth="1"/>
    <col min="10948" max="10948" width="8.7109375" style="1" customWidth="1"/>
    <col min="10949" max="10949" width="40.7109375" style="1" customWidth="1"/>
    <col min="10950" max="10951" width="7" style="1" customWidth="1"/>
    <col min="10952" max="10952" width="8.28515625" style="1" customWidth="1"/>
    <col min="10953" max="10953" width="8.42578125" style="1" customWidth="1"/>
    <col min="10954" max="11202" width="8.85546875" style="1"/>
    <col min="11203" max="11203" width="0.5703125" style="1" customWidth="1"/>
    <col min="11204" max="11204" width="8.7109375" style="1" customWidth="1"/>
    <col min="11205" max="11205" width="40.7109375" style="1" customWidth="1"/>
    <col min="11206" max="11207" width="7" style="1" customWidth="1"/>
    <col min="11208" max="11208" width="8.28515625" style="1" customWidth="1"/>
    <col min="11209" max="11209" width="8.42578125" style="1" customWidth="1"/>
    <col min="11210" max="11458" width="8.85546875" style="1"/>
    <col min="11459" max="11459" width="0.5703125" style="1" customWidth="1"/>
    <col min="11460" max="11460" width="8.7109375" style="1" customWidth="1"/>
    <col min="11461" max="11461" width="40.7109375" style="1" customWidth="1"/>
    <col min="11462" max="11463" width="7" style="1" customWidth="1"/>
    <col min="11464" max="11464" width="8.28515625" style="1" customWidth="1"/>
    <col min="11465" max="11465" width="8.42578125" style="1" customWidth="1"/>
    <col min="11466" max="11714" width="8.85546875" style="1"/>
    <col min="11715" max="11715" width="0.5703125" style="1" customWidth="1"/>
    <col min="11716" max="11716" width="8.7109375" style="1" customWidth="1"/>
    <col min="11717" max="11717" width="40.7109375" style="1" customWidth="1"/>
    <col min="11718" max="11719" width="7" style="1" customWidth="1"/>
    <col min="11720" max="11720" width="8.28515625" style="1" customWidth="1"/>
    <col min="11721" max="11721" width="8.42578125" style="1" customWidth="1"/>
    <col min="11722" max="11970" width="8.85546875" style="1"/>
    <col min="11971" max="11971" width="0.5703125" style="1" customWidth="1"/>
    <col min="11972" max="11972" width="8.7109375" style="1" customWidth="1"/>
    <col min="11973" max="11973" width="40.7109375" style="1" customWidth="1"/>
    <col min="11974" max="11975" width="7" style="1" customWidth="1"/>
    <col min="11976" max="11976" width="8.28515625" style="1" customWidth="1"/>
    <col min="11977" max="11977" width="8.42578125" style="1" customWidth="1"/>
    <col min="11978" max="12226" width="8.85546875" style="1"/>
    <col min="12227" max="12227" width="0.5703125" style="1" customWidth="1"/>
    <col min="12228" max="12228" width="8.7109375" style="1" customWidth="1"/>
    <col min="12229" max="12229" width="40.7109375" style="1" customWidth="1"/>
    <col min="12230" max="12231" width="7" style="1" customWidth="1"/>
    <col min="12232" max="12232" width="8.28515625" style="1" customWidth="1"/>
    <col min="12233" max="12233" width="8.42578125" style="1" customWidth="1"/>
    <col min="12234" max="12482" width="8.85546875" style="1"/>
    <col min="12483" max="12483" width="0.5703125" style="1" customWidth="1"/>
    <col min="12484" max="12484" width="8.7109375" style="1" customWidth="1"/>
    <col min="12485" max="12485" width="40.7109375" style="1" customWidth="1"/>
    <col min="12486" max="12487" width="7" style="1" customWidth="1"/>
    <col min="12488" max="12488" width="8.28515625" style="1" customWidth="1"/>
    <col min="12489" max="12489" width="8.42578125" style="1" customWidth="1"/>
    <col min="12490" max="12738" width="8.85546875" style="1"/>
    <col min="12739" max="12739" width="0.5703125" style="1" customWidth="1"/>
    <col min="12740" max="12740" width="8.7109375" style="1" customWidth="1"/>
    <col min="12741" max="12741" width="40.7109375" style="1" customWidth="1"/>
    <col min="12742" max="12743" width="7" style="1" customWidth="1"/>
    <col min="12744" max="12744" width="8.28515625" style="1" customWidth="1"/>
    <col min="12745" max="12745" width="8.42578125" style="1" customWidth="1"/>
    <col min="12746" max="12994" width="8.85546875" style="1"/>
    <col min="12995" max="12995" width="0.5703125" style="1" customWidth="1"/>
    <col min="12996" max="12996" width="8.7109375" style="1" customWidth="1"/>
    <col min="12997" max="12997" width="40.7109375" style="1" customWidth="1"/>
    <col min="12998" max="12999" width="7" style="1" customWidth="1"/>
    <col min="13000" max="13000" width="8.28515625" style="1" customWidth="1"/>
    <col min="13001" max="13001" width="8.42578125" style="1" customWidth="1"/>
    <col min="13002" max="13250" width="8.85546875" style="1"/>
    <col min="13251" max="13251" width="0.5703125" style="1" customWidth="1"/>
    <col min="13252" max="13252" width="8.7109375" style="1" customWidth="1"/>
    <col min="13253" max="13253" width="40.7109375" style="1" customWidth="1"/>
    <col min="13254" max="13255" width="7" style="1" customWidth="1"/>
    <col min="13256" max="13256" width="8.28515625" style="1" customWidth="1"/>
    <col min="13257" max="13257" width="8.42578125" style="1" customWidth="1"/>
    <col min="13258" max="13506" width="8.85546875" style="1"/>
    <col min="13507" max="13507" width="0.5703125" style="1" customWidth="1"/>
    <col min="13508" max="13508" width="8.7109375" style="1" customWidth="1"/>
    <col min="13509" max="13509" width="40.7109375" style="1" customWidth="1"/>
    <col min="13510" max="13511" width="7" style="1" customWidth="1"/>
    <col min="13512" max="13512" width="8.28515625" style="1" customWidth="1"/>
    <col min="13513" max="13513" width="8.42578125" style="1" customWidth="1"/>
    <col min="13514" max="13762" width="8.85546875" style="1"/>
    <col min="13763" max="13763" width="0.5703125" style="1" customWidth="1"/>
    <col min="13764" max="13764" width="8.7109375" style="1" customWidth="1"/>
    <col min="13765" max="13765" width="40.7109375" style="1" customWidth="1"/>
    <col min="13766" max="13767" width="7" style="1" customWidth="1"/>
    <col min="13768" max="13768" width="8.28515625" style="1" customWidth="1"/>
    <col min="13769" max="13769" width="8.42578125" style="1" customWidth="1"/>
    <col min="13770" max="14018" width="8.85546875" style="1"/>
    <col min="14019" max="14019" width="0.5703125" style="1" customWidth="1"/>
    <col min="14020" max="14020" width="8.7109375" style="1" customWidth="1"/>
    <col min="14021" max="14021" width="40.7109375" style="1" customWidth="1"/>
    <col min="14022" max="14023" width="7" style="1" customWidth="1"/>
    <col min="14024" max="14024" width="8.28515625" style="1" customWidth="1"/>
    <col min="14025" max="14025" width="8.42578125" style="1" customWidth="1"/>
    <col min="14026" max="14274" width="8.85546875" style="1"/>
    <col min="14275" max="14275" width="0.5703125" style="1" customWidth="1"/>
    <col min="14276" max="14276" width="8.7109375" style="1" customWidth="1"/>
    <col min="14277" max="14277" width="40.7109375" style="1" customWidth="1"/>
    <col min="14278" max="14279" width="7" style="1" customWidth="1"/>
    <col min="14280" max="14280" width="8.28515625" style="1" customWidth="1"/>
    <col min="14281" max="14281" width="8.42578125" style="1" customWidth="1"/>
    <col min="14282" max="14530" width="8.85546875" style="1"/>
    <col min="14531" max="14531" width="0.5703125" style="1" customWidth="1"/>
    <col min="14532" max="14532" width="8.7109375" style="1" customWidth="1"/>
    <col min="14533" max="14533" width="40.7109375" style="1" customWidth="1"/>
    <col min="14534" max="14535" width="7" style="1" customWidth="1"/>
    <col min="14536" max="14536" width="8.28515625" style="1" customWidth="1"/>
    <col min="14537" max="14537" width="8.42578125" style="1" customWidth="1"/>
    <col min="14538" max="14786" width="8.85546875" style="1"/>
    <col min="14787" max="14787" width="0.5703125" style="1" customWidth="1"/>
    <col min="14788" max="14788" width="8.7109375" style="1" customWidth="1"/>
    <col min="14789" max="14789" width="40.7109375" style="1" customWidth="1"/>
    <col min="14790" max="14791" width="7" style="1" customWidth="1"/>
    <col min="14792" max="14792" width="8.28515625" style="1" customWidth="1"/>
    <col min="14793" max="14793" width="8.42578125" style="1" customWidth="1"/>
    <col min="14794" max="15042" width="8.85546875" style="1"/>
    <col min="15043" max="15043" width="0.5703125" style="1" customWidth="1"/>
    <col min="15044" max="15044" width="8.7109375" style="1" customWidth="1"/>
    <col min="15045" max="15045" width="40.7109375" style="1" customWidth="1"/>
    <col min="15046" max="15047" width="7" style="1" customWidth="1"/>
    <col min="15048" max="15048" width="8.28515625" style="1" customWidth="1"/>
    <col min="15049" max="15049" width="8.42578125" style="1" customWidth="1"/>
    <col min="15050" max="15298" width="8.85546875" style="1"/>
    <col min="15299" max="15299" width="0.5703125" style="1" customWidth="1"/>
    <col min="15300" max="15300" width="8.7109375" style="1" customWidth="1"/>
    <col min="15301" max="15301" width="40.7109375" style="1" customWidth="1"/>
    <col min="15302" max="15303" width="7" style="1" customWidth="1"/>
    <col min="15304" max="15304" width="8.28515625" style="1" customWidth="1"/>
    <col min="15305" max="15305" width="8.42578125" style="1" customWidth="1"/>
    <col min="15306" max="15554" width="8.85546875" style="1"/>
    <col min="15555" max="15555" width="0.5703125" style="1" customWidth="1"/>
    <col min="15556" max="15556" width="8.7109375" style="1" customWidth="1"/>
    <col min="15557" max="15557" width="40.7109375" style="1" customWidth="1"/>
    <col min="15558" max="15559" width="7" style="1" customWidth="1"/>
    <col min="15560" max="15560" width="8.28515625" style="1" customWidth="1"/>
    <col min="15561" max="15561" width="8.42578125" style="1" customWidth="1"/>
    <col min="15562" max="15810" width="8.85546875" style="1"/>
    <col min="15811" max="15811" width="0.5703125" style="1" customWidth="1"/>
    <col min="15812" max="15812" width="8.7109375" style="1" customWidth="1"/>
    <col min="15813" max="15813" width="40.7109375" style="1" customWidth="1"/>
    <col min="15814" max="15815" width="7" style="1" customWidth="1"/>
    <col min="15816" max="15816" width="8.28515625" style="1" customWidth="1"/>
    <col min="15817" max="15817" width="8.42578125" style="1" customWidth="1"/>
    <col min="15818" max="16066" width="8.85546875" style="1"/>
    <col min="16067" max="16067" width="0.5703125" style="1" customWidth="1"/>
    <col min="16068" max="16068" width="8.7109375" style="1" customWidth="1"/>
    <col min="16069" max="16069" width="40.7109375" style="1" customWidth="1"/>
    <col min="16070" max="16071" width="7" style="1" customWidth="1"/>
    <col min="16072" max="16072" width="8.28515625" style="1" customWidth="1"/>
    <col min="16073" max="16073" width="8.42578125" style="1" customWidth="1"/>
    <col min="16074" max="16384" width="8.85546875" style="1"/>
  </cols>
  <sheetData>
    <row r="1" spans="1:7" customFormat="1" ht="18.75" thickBot="1" x14ac:dyDescent="0.3">
      <c r="A1" s="22"/>
      <c r="B1" s="25" t="s">
        <v>56</v>
      </c>
      <c r="C1" s="25"/>
      <c r="D1" s="25"/>
      <c r="E1" s="25"/>
      <c r="F1" s="25"/>
      <c r="G1" s="25"/>
    </row>
    <row r="3" spans="1:7" ht="54" customHeight="1" x14ac:dyDescent="0.25">
      <c r="B3" s="19" t="s">
        <v>43</v>
      </c>
      <c r="C3" s="115"/>
      <c r="D3" s="115"/>
      <c r="E3" s="115"/>
      <c r="F3" s="115"/>
      <c r="G3" s="115"/>
    </row>
    <row r="5" spans="1:7" ht="19.5" customHeight="1" x14ac:dyDescent="0.25">
      <c r="B5" s="19" t="s">
        <v>6</v>
      </c>
      <c r="C5" s="122" t="str">
        <f>договор!B4</f>
        <v>Байсалямова Шаура Муратовна</v>
      </c>
      <c r="D5" s="122"/>
      <c r="E5" s="122"/>
      <c r="F5" s="122"/>
      <c r="G5" s="122"/>
    </row>
    <row r="6" spans="1:7" x14ac:dyDescent="0.25">
      <c r="B6" s="19"/>
      <c r="C6" s="20"/>
      <c r="D6" s="2"/>
      <c r="E6" s="2"/>
      <c r="F6" s="2"/>
      <c r="G6" s="2"/>
    </row>
    <row r="7" spans="1:7" x14ac:dyDescent="0.25">
      <c r="B7" s="19" t="s">
        <v>45</v>
      </c>
      <c r="C7" s="115" t="str">
        <f>IF(COUNTBLANK(договор!E2)=1,("Договор № ________ от ______________2020г."),("Договор № "&amp;договор!E1&amp;" от "&amp;TEXT(договор!E2,"ММ")&amp;" "&amp;договор!F2))</f>
        <v>Договор № 18 от 16 января 2020</v>
      </c>
      <c r="D7" s="115"/>
      <c r="E7" s="115"/>
      <c r="F7" s="115"/>
      <c r="G7" s="115"/>
    </row>
    <row r="8" spans="1:7" x14ac:dyDescent="0.25">
      <c r="B8" s="2"/>
      <c r="C8" s="2"/>
      <c r="D8" s="2"/>
      <c r="E8" s="2"/>
      <c r="F8" s="2"/>
      <c r="G8" s="2"/>
    </row>
    <row r="9" spans="1:7" s="3" customFormat="1" x14ac:dyDescent="0.25">
      <c r="B9" s="34" t="s">
        <v>0</v>
      </c>
      <c r="C9" s="35" t="s">
        <v>44</v>
      </c>
      <c r="D9" s="36" t="s">
        <v>46</v>
      </c>
      <c r="E9" s="35" t="s">
        <v>1</v>
      </c>
      <c r="F9" s="35" t="s">
        <v>2</v>
      </c>
      <c r="G9" s="34" t="s">
        <v>3</v>
      </c>
    </row>
    <row r="10" spans="1:7" x14ac:dyDescent="0.25">
      <c r="B10" s="4">
        <v>1</v>
      </c>
      <c r="C10" s="5" t="str">
        <f>договор!B10</f>
        <v>Прием (осмотр, консультация) врача - отоларинголога</v>
      </c>
      <c r="D10" s="6"/>
      <c r="E10" s="7">
        <f>договор!D10</f>
        <v>1</v>
      </c>
      <c r="F10" s="8">
        <f>договор!F10</f>
        <v>510</v>
      </c>
      <c r="G10" s="9">
        <f>договор!F10</f>
        <v>510</v>
      </c>
    </row>
    <row r="11" spans="1:7" ht="25.5" x14ac:dyDescent="0.25">
      <c r="B11" s="4">
        <v>2</v>
      </c>
      <c r="C11" s="5" t="str">
        <f>договор!B11</f>
        <v>импедансометрия</v>
      </c>
      <c r="D11" s="10"/>
      <c r="E11" s="7">
        <f>договор!D11</f>
        <v>1</v>
      </c>
      <c r="F11" s="8">
        <f>договор!E11</f>
        <v>185</v>
      </c>
      <c r="G11" s="9">
        <f>договор!F11</f>
        <v>185</v>
      </c>
    </row>
    <row r="12" spans="1:7" x14ac:dyDescent="0.25">
      <c r="B12" s="4">
        <v>3</v>
      </c>
      <c r="C12" s="5" t="str">
        <f>договор!B12</f>
        <v/>
      </c>
      <c r="D12" s="10"/>
      <c r="E12" s="7">
        <f>договор!D12</f>
        <v>1</v>
      </c>
      <c r="F12" s="8" t="str">
        <f>договор!E12</f>
        <v/>
      </c>
      <c r="G12" s="9" t="str">
        <f>договор!F12</f>
        <v/>
      </c>
    </row>
    <row r="13" spans="1:7" x14ac:dyDescent="0.25">
      <c r="B13" s="4">
        <v>4</v>
      </c>
      <c r="C13" s="5" t="str">
        <f>договор!B13</f>
        <v/>
      </c>
      <c r="D13" s="10"/>
      <c r="E13" s="7">
        <f>договор!D13</f>
        <v>0</v>
      </c>
      <c r="F13" s="8" t="str">
        <f>договор!E13</f>
        <v/>
      </c>
      <c r="G13" s="9" t="str">
        <f>договор!F13</f>
        <v/>
      </c>
    </row>
    <row r="14" spans="1:7" x14ac:dyDescent="0.25">
      <c r="B14" s="4">
        <v>5</v>
      </c>
      <c r="C14" s="5" t="str">
        <f>договор!B14</f>
        <v/>
      </c>
      <c r="D14" s="10"/>
      <c r="E14" s="7">
        <f>договор!D14</f>
        <v>0</v>
      </c>
      <c r="F14" s="8" t="str">
        <f>договор!E14</f>
        <v/>
      </c>
      <c r="G14" s="9" t="str">
        <f>договор!F14</f>
        <v/>
      </c>
    </row>
    <row r="15" spans="1:7" x14ac:dyDescent="0.25">
      <c r="B15" s="4">
        <v>6</v>
      </c>
      <c r="C15" s="5" t="str">
        <f>договор!B15</f>
        <v/>
      </c>
      <c r="D15" s="10"/>
      <c r="E15" s="7">
        <f>договор!D15</f>
        <v>0</v>
      </c>
      <c r="F15" s="8" t="str">
        <f>договор!E15</f>
        <v/>
      </c>
      <c r="G15" s="9" t="str">
        <f>договор!F15</f>
        <v/>
      </c>
    </row>
    <row r="16" spans="1:7" x14ac:dyDescent="0.25">
      <c r="B16" s="4">
        <v>7</v>
      </c>
      <c r="C16" s="5" t="str">
        <f>договор!B16</f>
        <v/>
      </c>
      <c r="D16" s="10"/>
      <c r="E16" s="7">
        <f>договор!D16</f>
        <v>0</v>
      </c>
      <c r="F16" s="8" t="str">
        <f>договор!E16</f>
        <v/>
      </c>
      <c r="G16" s="9" t="str">
        <f>договор!F16</f>
        <v/>
      </c>
    </row>
    <row r="17" spans="1:8" x14ac:dyDescent="0.25">
      <c r="B17" s="4">
        <v>8</v>
      </c>
      <c r="C17" s="5" t="str">
        <f>договор!B17</f>
        <v/>
      </c>
      <c r="D17" s="10"/>
      <c r="E17" s="7">
        <f>договор!D17</f>
        <v>0</v>
      </c>
      <c r="F17" s="8" t="str">
        <f>договор!E17</f>
        <v/>
      </c>
      <c r="G17" s="9" t="str">
        <f>договор!F17</f>
        <v/>
      </c>
    </row>
    <row r="18" spans="1:8" ht="6.75" customHeight="1" x14ac:dyDescent="0.25">
      <c r="B18" s="26"/>
      <c r="C18" s="27"/>
      <c r="D18" s="28"/>
      <c r="E18" s="29"/>
      <c r="F18" s="16"/>
      <c r="G18" s="16"/>
      <c r="H18" s="3"/>
    </row>
    <row r="19" spans="1:8" x14ac:dyDescent="0.25">
      <c r="B19" s="11"/>
      <c r="C19" s="12"/>
      <c r="D19" s="12"/>
      <c r="E19" s="13"/>
      <c r="F19" s="14" t="s">
        <v>4</v>
      </c>
      <c r="G19" s="30">
        <f>SUM(G10:G17)</f>
        <v>695</v>
      </c>
    </row>
    <row r="20" spans="1:8" x14ac:dyDescent="0.25">
      <c r="B20" s="15"/>
      <c r="C20" s="15"/>
      <c r="D20" s="15"/>
      <c r="E20" s="15"/>
      <c r="F20" s="14" t="s">
        <v>47</v>
      </c>
      <c r="G20" s="31" t="s">
        <v>5</v>
      </c>
    </row>
    <row r="21" spans="1:8" ht="10.5" customHeight="1" x14ac:dyDescent="0.25"/>
    <row r="22" spans="1:8" ht="14.25" customHeight="1" x14ac:dyDescent="0.25">
      <c r="B22" s="123" t="s">
        <v>76</v>
      </c>
      <c r="C22" s="123"/>
      <c r="D22" s="62"/>
      <c r="E22" s="62"/>
      <c r="F22" s="62"/>
      <c r="G22" s="62"/>
    </row>
    <row r="23" spans="1:8" ht="15" customHeight="1" x14ac:dyDescent="0.25">
      <c r="B23" s="120" t="e">
        <f>RIGHT(B36,LEN(B36)-SEARCH("(",B36))</f>
        <v>#VALUE!</v>
      </c>
      <c r="C23" s="121"/>
      <c r="D23" s="121"/>
      <c r="E23" s="121"/>
      <c r="F23" s="121"/>
      <c r="G23" s="121"/>
    </row>
    <row r="24" spans="1:8" ht="6" customHeight="1" x14ac:dyDescent="0.25">
      <c r="B24" s="21"/>
      <c r="C24" s="21"/>
      <c r="D24" s="21"/>
      <c r="E24" s="21"/>
      <c r="F24" s="21"/>
      <c r="G24" s="21"/>
    </row>
    <row r="25" spans="1:8" customFormat="1" ht="30.75" customHeight="1" x14ac:dyDescent="0.25">
      <c r="A25" s="22"/>
      <c r="B25" s="121"/>
      <c r="C25" s="121"/>
      <c r="D25" s="121"/>
      <c r="E25" s="121"/>
      <c r="F25" s="121"/>
      <c r="G25" s="121"/>
    </row>
    <row r="26" spans="1:8" customFormat="1" ht="8.25" customHeight="1" thickBot="1" x14ac:dyDescent="0.3">
      <c r="A26" s="22"/>
      <c r="B26" s="23"/>
      <c r="C26" s="23"/>
      <c r="D26" s="23"/>
      <c r="E26" s="23"/>
      <c r="F26" s="23"/>
      <c r="G26" s="23"/>
    </row>
    <row r="27" spans="1:8" ht="9" customHeight="1" x14ac:dyDescent="0.25">
      <c r="B27" s="17"/>
      <c r="C27" s="17"/>
      <c r="D27" s="17"/>
      <c r="E27" s="17"/>
      <c r="F27" s="17"/>
      <c r="G27" s="17"/>
    </row>
    <row r="28" spans="1:8" x14ac:dyDescent="0.25">
      <c r="B28" s="86"/>
      <c r="C28" s="86"/>
      <c r="D28" s="86"/>
      <c r="E28" s="118"/>
      <c r="F28" s="118"/>
      <c r="G28" s="118"/>
    </row>
    <row r="29" spans="1:8" ht="22.5" customHeight="1" x14ac:dyDescent="0.25">
      <c r="B29" s="116"/>
      <c r="C29" s="116"/>
      <c r="D29" s="32"/>
      <c r="E29" s="119"/>
      <c r="F29" s="119"/>
      <c r="G29" s="119"/>
    </row>
    <row r="30" spans="1:8" ht="22.5" customHeight="1" x14ac:dyDescent="0.25">
      <c r="B30" s="76"/>
      <c r="C30" s="76"/>
      <c r="D30" s="32"/>
    </row>
    <row r="31" spans="1:8" ht="15" customHeight="1" x14ac:dyDescent="0.25">
      <c r="B31" s="18"/>
      <c r="C31" s="33"/>
      <c r="D31" s="32"/>
      <c r="E31" s="24"/>
      <c r="F31" s="24"/>
      <c r="G31" s="24"/>
    </row>
    <row r="32" spans="1:8" ht="13.5" customHeight="1" x14ac:dyDescent="0.25">
      <c r="B32" s="117"/>
      <c r="C32" s="117"/>
    </row>
    <row r="36" spans="2:2" hidden="1" x14ac:dyDescent="0.25">
      <c r="B36" s="1" t="e">
        <f>LEFT(договор!B43,SEARCH(")",договор!B43)-1)</f>
        <v>#VALUE!</v>
      </c>
    </row>
  </sheetData>
  <sheetProtection selectLockedCells="1" selectUnlockedCells="1"/>
  <mergeCells count="10">
    <mergeCell ref="C3:G3"/>
    <mergeCell ref="C7:G7"/>
    <mergeCell ref="B29:C29"/>
    <mergeCell ref="B32:C32"/>
    <mergeCell ref="E28:G28"/>
    <mergeCell ref="E29:G29"/>
    <mergeCell ref="B23:G23"/>
    <mergeCell ref="B25:G25"/>
    <mergeCell ref="C5:G5"/>
    <mergeCell ref="B22:C22"/>
  </mergeCells>
  <pageMargins left="0.59055118110236227" right="0.59055118110236227" top="0.74803149606299213" bottom="0.74803149606299213" header="0.31496062992125984" footer="0.31496062992125984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'перечень услуг'!$A$3:$A$44</xm:f>
          </x14:formula1>
          <xm:sqref>C10:C18</xm:sqref>
        </x14:dataValidation>
        <x14:dataValidation type="list" allowBlank="1" showInputMessage="1" showErrorMessage="1">
          <x14:formula1>
            <xm:f>'[1]перечень услуг'!#REF!</xm:f>
          </x14:formula1>
          <xm:sqref>B32:C32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3:G45"/>
  <sheetViews>
    <sheetView workbookViewId="0">
      <selection activeCell="F25" sqref="F25"/>
    </sheetView>
  </sheetViews>
  <sheetFormatPr defaultRowHeight="15" x14ac:dyDescent="0.25"/>
  <cols>
    <col min="1" max="1" width="50.42578125" customWidth="1"/>
    <col min="6" max="6" width="28.42578125" customWidth="1"/>
    <col min="7" max="7" width="72.42578125" customWidth="1"/>
  </cols>
  <sheetData>
    <row r="3" spans="1:7" ht="36.75" customHeight="1" x14ac:dyDescent="0.25">
      <c r="A3" s="37" t="s">
        <v>42</v>
      </c>
      <c r="B3" s="58">
        <v>565</v>
      </c>
      <c r="C3" s="37"/>
      <c r="D3" s="37"/>
      <c r="E3" s="37"/>
      <c r="F3" s="37"/>
      <c r="G3" s="59"/>
    </row>
    <row r="4" spans="1:7" x14ac:dyDescent="0.25">
      <c r="A4" s="37" t="s">
        <v>20</v>
      </c>
      <c r="B4" s="58">
        <v>175</v>
      </c>
      <c r="C4" s="37"/>
      <c r="D4" s="37"/>
      <c r="E4" s="37"/>
      <c r="F4" s="37"/>
      <c r="G4" s="59"/>
    </row>
    <row r="5" spans="1:7" x14ac:dyDescent="0.25">
      <c r="A5" s="37" t="s">
        <v>15</v>
      </c>
      <c r="B5" s="58">
        <v>2150</v>
      </c>
      <c r="C5" s="37"/>
      <c r="D5" s="37"/>
      <c r="E5" s="37"/>
      <c r="F5" s="37"/>
      <c r="G5" s="59"/>
    </row>
    <row r="6" spans="1:7" x14ac:dyDescent="0.25">
      <c r="A6" s="37" t="s">
        <v>35</v>
      </c>
      <c r="B6" s="58">
        <v>4740</v>
      </c>
      <c r="C6" s="37"/>
      <c r="D6" s="37"/>
      <c r="E6" s="37"/>
      <c r="F6" s="37"/>
      <c r="G6" s="37"/>
    </row>
    <row r="7" spans="1:7" x14ac:dyDescent="0.25">
      <c r="A7" s="37" t="s">
        <v>21</v>
      </c>
      <c r="B7" s="58">
        <v>185</v>
      </c>
      <c r="C7" s="37"/>
      <c r="D7" s="37"/>
      <c r="E7" s="37"/>
      <c r="F7" s="37"/>
      <c r="G7" s="37"/>
    </row>
    <row r="8" spans="1:7" x14ac:dyDescent="0.25">
      <c r="A8" s="37" t="s">
        <v>57</v>
      </c>
      <c r="B8" s="58">
        <v>395</v>
      </c>
      <c r="C8" s="37"/>
      <c r="D8" s="37"/>
      <c r="E8" s="37"/>
      <c r="F8" s="37"/>
      <c r="G8" s="37"/>
    </row>
    <row r="9" spans="1:7" x14ac:dyDescent="0.25">
      <c r="A9" s="37" t="s">
        <v>18</v>
      </c>
      <c r="B9" s="58">
        <v>205</v>
      </c>
      <c r="C9" s="37"/>
      <c r="D9" s="37"/>
      <c r="E9" s="37"/>
      <c r="F9" s="37"/>
      <c r="G9" s="37"/>
    </row>
    <row r="10" spans="1:7" x14ac:dyDescent="0.25">
      <c r="A10" s="37" t="s">
        <v>26</v>
      </c>
      <c r="B10" s="58">
        <v>165</v>
      </c>
      <c r="C10" s="37"/>
      <c r="D10" s="37"/>
      <c r="E10" s="37"/>
      <c r="F10" s="37"/>
      <c r="G10" s="37"/>
    </row>
    <row r="11" spans="1:7" x14ac:dyDescent="0.25">
      <c r="A11" s="37" t="s">
        <v>40</v>
      </c>
      <c r="B11" s="58">
        <v>1355</v>
      </c>
      <c r="C11" s="37"/>
      <c r="D11" s="37"/>
      <c r="E11" s="37"/>
      <c r="F11" s="37"/>
      <c r="G11" s="37"/>
    </row>
    <row r="12" spans="1:7" x14ac:dyDescent="0.25">
      <c r="A12" s="37" t="s">
        <v>30</v>
      </c>
      <c r="B12" s="58">
        <v>1125</v>
      </c>
      <c r="C12" s="37"/>
      <c r="D12" s="37"/>
      <c r="E12" s="37"/>
      <c r="F12" s="37"/>
      <c r="G12" s="37"/>
    </row>
    <row r="13" spans="1:7" x14ac:dyDescent="0.25">
      <c r="A13" s="37" t="s">
        <v>29</v>
      </c>
      <c r="B13" s="58">
        <v>175</v>
      </c>
      <c r="C13" s="37"/>
      <c r="D13" s="37"/>
      <c r="E13" s="37"/>
      <c r="F13" s="37"/>
      <c r="G13" s="37"/>
    </row>
    <row r="14" spans="1:7" x14ac:dyDescent="0.25">
      <c r="A14" s="60" t="s">
        <v>28</v>
      </c>
      <c r="B14" s="58">
        <v>260</v>
      </c>
      <c r="C14" s="37"/>
      <c r="D14" s="37"/>
      <c r="E14" s="37"/>
      <c r="F14" s="37"/>
      <c r="G14" s="37"/>
    </row>
    <row r="15" spans="1:7" x14ac:dyDescent="0.25">
      <c r="A15" s="37" t="s">
        <v>27</v>
      </c>
      <c r="B15" s="58">
        <v>230</v>
      </c>
      <c r="C15" s="37"/>
      <c r="D15" s="37"/>
      <c r="E15" s="37"/>
      <c r="F15" s="37"/>
      <c r="G15" s="37"/>
    </row>
    <row r="16" spans="1:7" x14ac:dyDescent="0.25">
      <c r="A16" s="37" t="s">
        <v>59</v>
      </c>
      <c r="B16" s="58">
        <v>385</v>
      </c>
      <c r="C16" s="37"/>
      <c r="D16" s="37"/>
      <c r="E16" s="37"/>
      <c r="F16" s="37"/>
      <c r="G16" s="37"/>
    </row>
    <row r="17" spans="1:7" x14ac:dyDescent="0.25">
      <c r="A17" s="60" t="s">
        <v>41</v>
      </c>
      <c r="B17" s="58">
        <v>765</v>
      </c>
      <c r="C17" s="37"/>
      <c r="D17" s="37"/>
      <c r="E17" s="37"/>
      <c r="F17" s="37"/>
      <c r="G17" s="37"/>
    </row>
    <row r="18" spans="1:7" x14ac:dyDescent="0.25">
      <c r="A18" s="37" t="s">
        <v>38</v>
      </c>
      <c r="B18" s="58">
        <v>1195</v>
      </c>
      <c r="C18" s="37"/>
      <c r="D18" s="37"/>
      <c r="E18" s="37"/>
      <c r="F18" s="37"/>
      <c r="G18" s="37"/>
    </row>
    <row r="19" spans="1:7" x14ac:dyDescent="0.25">
      <c r="A19" s="37" t="s">
        <v>39</v>
      </c>
      <c r="B19" s="58">
        <v>1465</v>
      </c>
      <c r="C19" s="37"/>
      <c r="D19" s="37"/>
      <c r="E19" s="37"/>
      <c r="F19" s="37"/>
      <c r="G19" s="37"/>
    </row>
    <row r="20" spans="1:7" x14ac:dyDescent="0.25">
      <c r="A20" s="37" t="s">
        <v>37</v>
      </c>
      <c r="B20" s="58">
        <v>1085</v>
      </c>
      <c r="C20" s="37"/>
      <c r="D20" s="37"/>
      <c r="E20" s="37"/>
      <c r="F20" s="37"/>
      <c r="G20" s="60"/>
    </row>
    <row r="21" spans="1:7" x14ac:dyDescent="0.25">
      <c r="A21" s="37" t="s">
        <v>36</v>
      </c>
      <c r="B21" s="58">
        <v>705</v>
      </c>
      <c r="C21" s="37"/>
      <c r="D21" s="37"/>
      <c r="E21" s="37"/>
      <c r="F21" s="37"/>
      <c r="G21" s="60"/>
    </row>
    <row r="22" spans="1:7" x14ac:dyDescent="0.25">
      <c r="A22" s="37" t="s">
        <v>58</v>
      </c>
      <c r="B22" s="61">
        <v>185</v>
      </c>
      <c r="C22" s="37"/>
      <c r="D22" s="37"/>
      <c r="E22" s="37"/>
      <c r="F22" s="37"/>
      <c r="G22" s="60"/>
    </row>
    <row r="23" spans="1:7" x14ac:dyDescent="0.25">
      <c r="A23" s="37" t="s">
        <v>23</v>
      </c>
      <c r="B23" s="58">
        <v>335</v>
      </c>
      <c r="C23" s="37"/>
      <c r="D23" s="37"/>
      <c r="E23" s="37"/>
      <c r="F23" s="37"/>
      <c r="G23" s="37"/>
    </row>
    <row r="24" spans="1:7" x14ac:dyDescent="0.25">
      <c r="A24" s="37" t="s">
        <v>31</v>
      </c>
      <c r="B24" s="58">
        <v>1020</v>
      </c>
      <c r="C24" s="37"/>
      <c r="D24" s="37"/>
      <c r="E24" s="37"/>
      <c r="F24" s="37"/>
      <c r="G24" s="37"/>
    </row>
    <row r="25" spans="1:7" x14ac:dyDescent="0.25">
      <c r="A25" s="60" t="s">
        <v>25</v>
      </c>
      <c r="B25" s="61">
        <v>305</v>
      </c>
      <c r="C25" s="37"/>
      <c r="D25" s="37"/>
      <c r="E25" s="37"/>
      <c r="F25" s="37"/>
      <c r="G25" s="37"/>
    </row>
    <row r="26" spans="1:7" x14ac:dyDescent="0.25">
      <c r="A26" s="60" t="s">
        <v>32</v>
      </c>
      <c r="B26" s="58">
        <v>1685</v>
      </c>
      <c r="C26" s="37"/>
      <c r="D26" s="37"/>
      <c r="E26" s="37"/>
      <c r="F26" s="37"/>
      <c r="G26" s="37"/>
    </row>
    <row r="27" spans="1:7" x14ac:dyDescent="0.25">
      <c r="A27" s="60" t="s">
        <v>33</v>
      </c>
      <c r="B27" s="61">
        <v>2025</v>
      </c>
      <c r="C27" s="37"/>
      <c r="D27" s="37"/>
      <c r="E27" s="37"/>
      <c r="F27" s="37"/>
      <c r="G27" s="37"/>
    </row>
    <row r="28" spans="1:7" x14ac:dyDescent="0.25">
      <c r="A28" s="60" t="s">
        <v>34</v>
      </c>
      <c r="B28" s="58">
        <v>2255</v>
      </c>
      <c r="C28" s="37"/>
      <c r="D28" s="37"/>
      <c r="E28" s="37"/>
      <c r="F28" s="37"/>
      <c r="G28" s="37"/>
    </row>
    <row r="29" spans="1:7" x14ac:dyDescent="0.25">
      <c r="A29" s="60" t="s">
        <v>50</v>
      </c>
      <c r="B29" s="58">
        <v>160</v>
      </c>
      <c r="C29" s="37"/>
      <c r="D29" s="37"/>
      <c r="E29" s="37"/>
      <c r="F29" s="37"/>
      <c r="G29" s="37"/>
    </row>
    <row r="30" spans="1:7" x14ac:dyDescent="0.25">
      <c r="A30" s="60" t="s">
        <v>49</v>
      </c>
      <c r="B30" s="58">
        <v>160</v>
      </c>
      <c r="C30" s="37"/>
      <c r="D30" s="37"/>
      <c r="E30" s="37"/>
      <c r="F30" s="37"/>
      <c r="G30" s="37"/>
    </row>
    <row r="31" spans="1:7" x14ac:dyDescent="0.25">
      <c r="A31" s="60" t="s">
        <v>48</v>
      </c>
      <c r="B31" s="58">
        <v>160</v>
      </c>
      <c r="C31" s="37"/>
      <c r="D31" s="37"/>
      <c r="E31" s="37"/>
      <c r="F31" s="37"/>
      <c r="G31" s="37"/>
    </row>
    <row r="32" spans="1:7" x14ac:dyDescent="0.25">
      <c r="A32" s="60" t="s">
        <v>10</v>
      </c>
      <c r="B32" s="58">
        <v>445</v>
      </c>
      <c r="C32" s="37"/>
      <c r="D32" s="37"/>
      <c r="E32" s="37"/>
      <c r="F32" s="37"/>
      <c r="G32" s="37"/>
    </row>
    <row r="33" spans="1:7" x14ac:dyDescent="0.25">
      <c r="A33" s="60" t="s">
        <v>8</v>
      </c>
      <c r="B33" s="58">
        <v>510</v>
      </c>
      <c r="C33" s="37"/>
      <c r="D33" s="37"/>
      <c r="E33" s="37"/>
      <c r="F33" s="37"/>
      <c r="G33" s="37"/>
    </row>
    <row r="34" spans="1:7" x14ac:dyDescent="0.25">
      <c r="A34" s="60" t="s">
        <v>9</v>
      </c>
      <c r="B34" s="58">
        <v>445</v>
      </c>
      <c r="C34" s="37"/>
      <c r="D34" s="37"/>
      <c r="E34" s="37"/>
      <c r="F34" s="37"/>
      <c r="G34" s="37"/>
    </row>
    <row r="35" spans="1:7" x14ac:dyDescent="0.25">
      <c r="A35" s="60" t="s">
        <v>7</v>
      </c>
      <c r="B35" s="58">
        <v>385</v>
      </c>
      <c r="C35" s="37"/>
      <c r="D35" s="37"/>
      <c r="E35" s="37"/>
      <c r="F35" s="37"/>
      <c r="G35" s="37"/>
    </row>
    <row r="36" spans="1:7" x14ac:dyDescent="0.25">
      <c r="A36" s="60" t="s">
        <v>11</v>
      </c>
      <c r="B36" s="58">
        <v>385</v>
      </c>
      <c r="C36" s="37"/>
      <c r="D36" s="37"/>
      <c r="E36" s="37"/>
      <c r="F36" s="37"/>
      <c r="G36" s="37"/>
    </row>
    <row r="37" spans="1:7" x14ac:dyDescent="0.25">
      <c r="A37" s="60" t="s">
        <v>19</v>
      </c>
      <c r="B37" s="58">
        <v>205</v>
      </c>
      <c r="C37" s="37"/>
      <c r="D37" s="37"/>
      <c r="E37" s="37"/>
      <c r="F37" s="37"/>
      <c r="G37" s="37"/>
    </row>
    <row r="38" spans="1:7" x14ac:dyDescent="0.25">
      <c r="A38" s="60" t="s">
        <v>12</v>
      </c>
      <c r="B38" s="58">
        <v>250</v>
      </c>
      <c r="C38" s="37"/>
      <c r="D38" s="37"/>
      <c r="E38" s="37"/>
      <c r="F38" s="37"/>
      <c r="G38" s="37"/>
    </row>
    <row r="39" spans="1:7" x14ac:dyDescent="0.25">
      <c r="A39" s="60" t="s">
        <v>24</v>
      </c>
      <c r="B39" s="58">
        <v>250</v>
      </c>
      <c r="C39" s="37"/>
      <c r="D39" s="37"/>
      <c r="E39" s="37"/>
      <c r="F39" s="37"/>
      <c r="G39" s="37"/>
    </row>
    <row r="40" spans="1:7" ht="24.75" x14ac:dyDescent="0.25">
      <c r="A40" s="60" t="s">
        <v>17</v>
      </c>
      <c r="B40" s="58">
        <v>675</v>
      </c>
      <c r="C40" s="37"/>
      <c r="D40" s="37"/>
      <c r="E40" s="37"/>
      <c r="F40" s="37"/>
      <c r="G40" s="37"/>
    </row>
    <row r="41" spans="1:7" x14ac:dyDescent="0.25">
      <c r="A41" s="60" t="s">
        <v>16</v>
      </c>
      <c r="B41" s="61">
        <v>385</v>
      </c>
      <c r="C41" s="37"/>
      <c r="D41" s="37"/>
      <c r="E41" s="37"/>
      <c r="F41" s="37"/>
      <c r="G41" s="37"/>
    </row>
    <row r="42" spans="1:7" ht="17.25" customHeight="1" x14ac:dyDescent="0.25">
      <c r="A42" s="60" t="s">
        <v>22</v>
      </c>
      <c r="B42" s="58">
        <v>260</v>
      </c>
      <c r="C42" s="37"/>
      <c r="D42" s="37"/>
      <c r="E42" s="37"/>
      <c r="F42" s="37"/>
      <c r="G42" s="37"/>
    </row>
    <row r="43" spans="1:7" x14ac:dyDescent="0.25">
      <c r="A43" s="60" t="s">
        <v>13</v>
      </c>
      <c r="B43" s="58">
        <v>385</v>
      </c>
      <c r="C43" s="37"/>
      <c r="D43" s="37"/>
      <c r="E43" s="37"/>
      <c r="F43" s="37"/>
      <c r="G43" s="37"/>
    </row>
    <row r="44" spans="1:7" x14ac:dyDescent="0.25">
      <c r="A44" s="60" t="s">
        <v>14</v>
      </c>
      <c r="B44" s="58">
        <v>565</v>
      </c>
      <c r="C44" s="37"/>
      <c r="D44" s="37"/>
      <c r="E44" s="37"/>
      <c r="F44" s="37"/>
      <c r="G44" s="37"/>
    </row>
    <row r="45" spans="1:7" x14ac:dyDescent="0.25">
      <c r="A45" s="37"/>
      <c r="B45" s="37"/>
      <c r="C45" s="37"/>
      <c r="D45" s="37"/>
      <c r="E45" s="37"/>
      <c r="F45" s="37"/>
      <c r="G45" s="37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i d = " 0 4 6 5 9 b d 0 - 2 a c f - 4 3 f a - b 8 6 d - e 2 b c 4 8 d 7 8 8 9 8 "   x m l n s = " h t t p : / / s c h e m a s . m i c r o s o f t . c o m / D a t a M a s h u p " > A A A A A B c D A A B Q S w M E F A A C A A g A / H Z L U D r X j X y n A A A A + A A A A B I A H A B D b 2 5 m a W c v U G F j a 2 F n Z S 5 4 b W w g o h g A K K A U A A A A A A A A A A A A A A A A A A A A A A A A A A A A h Y + x D o I w F E V / h X S n r 6 1 K l D z K 4 C q J 0 W h c C V Z o h G J o E f 7 N w U / y F y R R 1 M 3 x n p z h 3 M f t j n F f l d 5 V N V b X J i K c M u I p k 9 V H b f K I t O 7 k z 0 k s c Z 1 m 5 z R X 3 i A b G / b 2 G J H C u U s I 0 H U d 7 S a 0 b n I Q j H E 4 J K t t V q g q J R 9 Z / 5 d 9 b a x L T a a I x P 0 r R g o a c D r j C 0 G n A U c Y M S b a f B U x F F O G 8 A N x 2 Z a u b Z R s W n + z Q x g n w v u F f A J Q S w M E F A A C A A g A / H Z L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P x 2 S 1 A o i k e 4 D g A A A B E A A A A T A B w A R m 9 y b X V s Y X M v U 2 V j d G l v b j E u b S C i G A A o o B Q A A A A A A A A A A A A A A A A A A A A A A A A A A A A r T k 0 u y c z P U w i G 0 I b W A F B L A Q I t A B Q A A g A I A P x 2 S 1 A 6 1 4 1 8 p w A A A P g A A A A S A A A A A A A A A A A A A A A A A A A A A A B D b 2 5 m a W c v U G F j a 2 F n Z S 5 4 b W x Q S w E C L Q A U A A I A C A D 8 d k t Q D 8 r p q 6 Q A A A D p A A A A E w A A A A A A A A A A A A A A A A D z A A A A W 0 N v b n R l b n R f V H l w Z X N d L n h t b F B L A Q I t A B Q A A g A I A P x 2 S 1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A G 5 k + E p s 4 i S 6 Q k Y 3 w A G o R L A A A A A A I A A A A A A A N m A A D A A A A A E A A A A D v + I N q P D m n w 4 W B 7 W 5 x 0 X a A A A A A A B I A A A K A A A A A Q A A A A 7 P q L + S j E e r P I o B e d 2 7 + u t V A A A A B n m a P p E G w f 7 j e K R G r q F f z P E u A d D w c R 3 e F 2 p c v b 7 r X Z B 0 E n 3 d I J b 6 y Z 4 t 0 C A i F l k o E 8 t 2 n t c 6 I U a 1 F c a 3 4 j Y M n C i L a I a 1 c c O K a F R M z 7 8 N T K 8 R Q A A A C T V t G 3 Q U L r a D l O c k y W F z q n G n H C 3 A = = < / D a t a M a s h u p > 
</file>

<file path=customXml/itemProps1.xml><?xml version="1.0" encoding="utf-8"?>
<ds:datastoreItem xmlns:ds="http://schemas.openxmlformats.org/officeDocument/2006/customXml" ds:itemID="{E450C60B-1BDC-4B62-8800-BA43B011BA13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реестр ОПМУ</vt:lpstr>
      <vt:lpstr>договор</vt:lpstr>
      <vt:lpstr>Акт </vt:lpstr>
      <vt:lpstr>перечень услуг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Наталья Филонова</dc:creator>
  <cp:lastModifiedBy>Intel</cp:lastModifiedBy>
  <cp:lastPrinted>2020-02-12T12:42:22Z</cp:lastPrinted>
  <dcterms:created xsi:type="dcterms:W3CDTF">2019-07-31T08:11:11Z</dcterms:created>
  <dcterms:modified xsi:type="dcterms:W3CDTF">2020-02-13T06:43:22Z</dcterms:modified>
</cp:coreProperties>
</file>