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3B8FE52-AB16-4C26-8D28-D25FA729E17B}" xr6:coauthVersionLast="45" xr6:coauthVersionMax="45" xr10:uidLastSave="{00000000-0000-0000-0000-000000000000}"/>
  <bookViews>
    <workbookView xWindow="-120" yWindow="-120" windowWidth="38640" windowHeight="15840" tabRatio="879" xr2:uid="{00000000-000D-0000-FFFF-FFFF00000000}"/>
  </bookViews>
  <sheets>
    <sheet name="СВОД" sheetId="17" r:id="rId1"/>
    <sheet name="ПП Солнышко" sheetId="38" r:id="rId2"/>
    <sheet name="ПП Карусель" sheetId="42" r:id="rId3"/>
    <sheet name="ПП Ладошки" sheetId="20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42" l="1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H8" i="20"/>
  <c r="I4" i="20"/>
  <c r="H4" i="20"/>
  <c r="I9" i="42"/>
  <c r="J9" i="42"/>
  <c r="K9" i="42"/>
  <c r="L9" i="42"/>
  <c r="M9" i="42"/>
  <c r="N9" i="42"/>
  <c r="O9" i="42"/>
  <c r="P9" i="42"/>
  <c r="Q9" i="42"/>
  <c r="R9" i="42"/>
  <c r="S9" i="42"/>
  <c r="T9" i="42"/>
  <c r="U9" i="42"/>
  <c r="V9" i="42"/>
  <c r="W9" i="42"/>
  <c r="X9" i="42"/>
  <c r="Y9" i="42"/>
  <c r="Z9" i="42"/>
  <c r="AA9" i="42"/>
  <c r="F9" i="42" s="1"/>
  <c r="AB9" i="42"/>
  <c r="AC9" i="42"/>
  <c r="AD9" i="42"/>
  <c r="AE9" i="42"/>
  <c r="AF9" i="42"/>
  <c r="AG9" i="42"/>
  <c r="AH9" i="42"/>
  <c r="AI9" i="42"/>
  <c r="AJ9" i="42"/>
  <c r="AK9" i="42"/>
  <c r="AL9" i="42"/>
  <c r="AM9" i="42"/>
  <c r="AN9" i="42"/>
  <c r="AO9" i="42"/>
  <c r="AQ9" i="42"/>
  <c r="AR9" i="42"/>
  <c r="AS9" i="42"/>
  <c r="AT9" i="42"/>
  <c r="AU9" i="42"/>
  <c r="AV9" i="42"/>
  <c r="AW9" i="42"/>
  <c r="AY9" i="42"/>
  <c r="AZ9" i="42"/>
  <c r="BA9" i="42"/>
  <c r="BB9" i="42"/>
  <c r="BC9" i="42"/>
  <c r="BD9" i="42"/>
  <c r="BE9" i="42"/>
  <c r="BG9" i="42"/>
  <c r="BH9" i="42"/>
  <c r="BI9" i="42"/>
  <c r="BJ9" i="42"/>
  <c r="BK9" i="42"/>
  <c r="BL9" i="42"/>
  <c r="BM9" i="42"/>
  <c r="BN9" i="42"/>
  <c r="BO9" i="42"/>
  <c r="BP9" i="42"/>
  <c r="BQ9" i="42"/>
  <c r="BR9" i="42"/>
  <c r="BS9" i="42"/>
  <c r="BT9" i="42"/>
  <c r="BU9" i="42"/>
  <c r="BV9" i="42"/>
  <c r="BW9" i="42"/>
  <c r="BX9" i="42"/>
  <c r="BY9" i="42"/>
  <c r="BZ9" i="42"/>
  <c r="CA9" i="42"/>
  <c r="CB9" i="42"/>
  <c r="CC9" i="42"/>
  <c r="CD9" i="42"/>
  <c r="CE9" i="42"/>
  <c r="CF9" i="42"/>
  <c r="CG9" i="42"/>
  <c r="CH9" i="42"/>
  <c r="CI9" i="42"/>
  <c r="CJ9" i="42"/>
  <c r="CK9" i="42"/>
  <c r="CL9" i="42"/>
  <c r="CM9" i="42"/>
  <c r="CN9" i="42"/>
  <c r="CO9" i="42"/>
  <c r="CP9" i="42"/>
  <c r="CQ9" i="42"/>
  <c r="CR9" i="42"/>
  <c r="CS9" i="42"/>
  <c r="CT9" i="42"/>
  <c r="CU9" i="42"/>
  <c r="CV9" i="42"/>
  <c r="H9" i="42"/>
  <c r="I4" i="42"/>
  <c r="J4" i="42"/>
  <c r="K4" i="42"/>
  <c r="L4" i="42"/>
  <c r="M4" i="42"/>
  <c r="N4" i="42"/>
  <c r="O4" i="42"/>
  <c r="P4" i="42"/>
  <c r="Q4" i="42"/>
  <c r="R4" i="42"/>
  <c r="S4" i="42"/>
  <c r="T4" i="42"/>
  <c r="U4" i="42"/>
  <c r="V4" i="42"/>
  <c r="W4" i="42"/>
  <c r="X4" i="42"/>
  <c r="Y4" i="42"/>
  <c r="Z4" i="42"/>
  <c r="AA4" i="42"/>
  <c r="AB4" i="42"/>
  <c r="AC4" i="42"/>
  <c r="AD4" i="42"/>
  <c r="AE4" i="42"/>
  <c r="AF4" i="42"/>
  <c r="AG4" i="42"/>
  <c r="AH4" i="42"/>
  <c r="AI4" i="42"/>
  <c r="AJ4" i="42"/>
  <c r="AK4" i="42"/>
  <c r="AL4" i="42"/>
  <c r="AM4" i="42"/>
  <c r="AN4" i="42"/>
  <c r="AO4" i="42"/>
  <c r="AP4" i="42"/>
  <c r="AQ4" i="42"/>
  <c r="AR4" i="42"/>
  <c r="AS4" i="42"/>
  <c r="AT4" i="42"/>
  <c r="AU4" i="42"/>
  <c r="AV4" i="42"/>
  <c r="AW4" i="42"/>
  <c r="AX4" i="42"/>
  <c r="AY4" i="42"/>
  <c r="AZ4" i="42"/>
  <c r="BA4" i="42"/>
  <c r="BB4" i="42"/>
  <c r="BC4" i="42"/>
  <c r="BD4" i="42"/>
  <c r="BE4" i="42"/>
  <c r="BF4" i="42"/>
  <c r="BG4" i="42"/>
  <c r="BH4" i="42"/>
  <c r="BI4" i="42"/>
  <c r="BJ4" i="42"/>
  <c r="BK4" i="42"/>
  <c r="BL4" i="42"/>
  <c r="BM4" i="42"/>
  <c r="BN4" i="42"/>
  <c r="BO4" i="42"/>
  <c r="BP4" i="42"/>
  <c r="BQ4" i="42"/>
  <c r="BR4" i="42"/>
  <c r="BS4" i="42"/>
  <c r="BT4" i="42"/>
  <c r="BU4" i="42"/>
  <c r="BV4" i="42"/>
  <c r="BW4" i="42"/>
  <c r="BX4" i="42"/>
  <c r="BY4" i="42"/>
  <c r="BZ4" i="42"/>
  <c r="CA4" i="42"/>
  <c r="CB4" i="42"/>
  <c r="CC4" i="42"/>
  <c r="CD4" i="42"/>
  <c r="CE4" i="42"/>
  <c r="CF4" i="42"/>
  <c r="CG4" i="42"/>
  <c r="CH4" i="42"/>
  <c r="CI4" i="42"/>
  <c r="CJ4" i="42"/>
  <c r="CK4" i="42"/>
  <c r="CL4" i="42"/>
  <c r="CM4" i="42"/>
  <c r="CN4" i="42"/>
  <c r="CO4" i="42"/>
  <c r="CP4" i="42"/>
  <c r="CQ4" i="42"/>
  <c r="CR4" i="42"/>
  <c r="CS4" i="42"/>
  <c r="CT4" i="42"/>
  <c r="CU4" i="42"/>
  <c r="CV4" i="42"/>
  <c r="H4" i="42"/>
  <c r="I4" i="38"/>
  <c r="J4" i="38"/>
  <c r="K4" i="38"/>
  <c r="L4" i="38"/>
  <c r="M4" i="38"/>
  <c r="N4" i="38"/>
  <c r="O4" i="38"/>
  <c r="P4" i="38"/>
  <c r="Q4" i="38"/>
  <c r="R4" i="38"/>
  <c r="T4" i="38"/>
  <c r="G4" i="38" s="1"/>
  <c r="U4" i="38"/>
  <c r="V4" i="38"/>
  <c r="W4" i="38"/>
  <c r="X4" i="38"/>
  <c r="Y4" i="38"/>
  <c r="AA4" i="38"/>
  <c r="AB4" i="38"/>
  <c r="AC4" i="38"/>
  <c r="AD4" i="38"/>
  <c r="AE4" i="38"/>
  <c r="AF4" i="38"/>
  <c r="AG4" i="38"/>
  <c r="AH4" i="38"/>
  <c r="AI4" i="38"/>
  <c r="AJ4" i="38"/>
  <c r="AK4" i="38"/>
  <c r="AL4" i="38"/>
  <c r="AM4" i="38"/>
  <c r="AN4" i="38"/>
  <c r="AO4" i="38"/>
  <c r="AP4" i="38"/>
  <c r="AQ4" i="38"/>
  <c r="AR4" i="38"/>
  <c r="AS4" i="38"/>
  <c r="AT4" i="38"/>
  <c r="AU4" i="38"/>
  <c r="AV4" i="38"/>
  <c r="AW4" i="38"/>
  <c r="AX4" i="38"/>
  <c r="AY4" i="38"/>
  <c r="AZ4" i="38"/>
  <c r="BA4" i="38"/>
  <c r="BB4" i="38"/>
  <c r="BC4" i="38"/>
  <c r="BD4" i="38"/>
  <c r="BE4" i="38"/>
  <c r="BF4" i="38"/>
  <c r="BG4" i="38"/>
  <c r="BH4" i="38"/>
  <c r="BI4" i="38"/>
  <c r="BJ4" i="38"/>
  <c r="BK4" i="38"/>
  <c r="BL4" i="38"/>
  <c r="BM4" i="38"/>
  <c r="BN4" i="38"/>
  <c r="BO4" i="38"/>
  <c r="BP4" i="38"/>
  <c r="BQ4" i="38"/>
  <c r="BR4" i="38"/>
  <c r="BS4" i="38"/>
  <c r="BT4" i="38"/>
  <c r="BU4" i="38"/>
  <c r="BV4" i="38"/>
  <c r="BW4" i="38"/>
  <c r="BX4" i="38"/>
  <c r="BY4" i="38"/>
  <c r="BZ4" i="38"/>
  <c r="CA4" i="38"/>
  <c r="CB4" i="38"/>
  <c r="CC4" i="38"/>
  <c r="CD4" i="38"/>
  <c r="CE4" i="38"/>
  <c r="CF4" i="38"/>
  <c r="CG4" i="38"/>
  <c r="CH4" i="38"/>
  <c r="CI4" i="38"/>
  <c r="CJ4" i="38"/>
  <c r="CK4" i="38"/>
  <c r="CL4" i="38"/>
  <c r="CM4" i="38"/>
  <c r="CN4" i="38"/>
  <c r="CO4" i="38"/>
  <c r="CP4" i="38"/>
  <c r="CQ4" i="38"/>
  <c r="CR4" i="38"/>
  <c r="CS4" i="38"/>
  <c r="CT4" i="38"/>
  <c r="CU4" i="38"/>
  <c r="CV4" i="38"/>
  <c r="H4" i="38"/>
  <c r="I9" i="38"/>
  <c r="K9" i="38"/>
  <c r="L9" i="38"/>
  <c r="M9" i="38"/>
  <c r="N9" i="38"/>
  <c r="O9" i="38"/>
  <c r="P9" i="38"/>
  <c r="Q9" i="38"/>
  <c r="S9" i="38"/>
  <c r="T9" i="38"/>
  <c r="U9" i="38"/>
  <c r="V9" i="38"/>
  <c r="W9" i="38"/>
  <c r="X9" i="38"/>
  <c r="Y9" i="38"/>
  <c r="AA9" i="38"/>
  <c r="AB9" i="38"/>
  <c r="AC9" i="38"/>
  <c r="AD9" i="38"/>
  <c r="AE9" i="38"/>
  <c r="AF9" i="38"/>
  <c r="AG9" i="38"/>
  <c r="AH9" i="38"/>
  <c r="AI9" i="38"/>
  <c r="AJ9" i="38"/>
  <c r="AK9" i="38"/>
  <c r="AL9" i="38"/>
  <c r="AM9" i="38"/>
  <c r="AN9" i="38"/>
  <c r="AO9" i="38"/>
  <c r="AP9" i="38"/>
  <c r="AQ9" i="38"/>
  <c r="AR9" i="38"/>
  <c r="AS9" i="38"/>
  <c r="AT9" i="38"/>
  <c r="AU9" i="38"/>
  <c r="AV9" i="38"/>
  <c r="AW9" i="38"/>
  <c r="AX9" i="38"/>
  <c r="AY9" i="38"/>
  <c r="AZ9" i="38"/>
  <c r="BA9" i="38"/>
  <c r="BB9" i="38"/>
  <c r="BC9" i="38"/>
  <c r="BD9" i="38"/>
  <c r="BE9" i="38"/>
  <c r="BG9" i="38"/>
  <c r="BH9" i="38"/>
  <c r="BI9" i="38"/>
  <c r="BJ9" i="38"/>
  <c r="BK9" i="38"/>
  <c r="BL9" i="38"/>
  <c r="BM9" i="38"/>
  <c r="BN9" i="38"/>
  <c r="BO9" i="38"/>
  <c r="BP9" i="38"/>
  <c r="BQ9" i="38"/>
  <c r="BR9" i="38"/>
  <c r="BS9" i="38"/>
  <c r="BT9" i="38"/>
  <c r="BU9" i="38"/>
  <c r="BV9" i="38"/>
  <c r="BW9" i="38"/>
  <c r="BX9" i="38"/>
  <c r="BY9" i="38"/>
  <c r="BZ9" i="38"/>
  <c r="CA9" i="38"/>
  <c r="CB9" i="38"/>
  <c r="CC9" i="38"/>
  <c r="CD9" i="38"/>
  <c r="CE9" i="38"/>
  <c r="CF9" i="38"/>
  <c r="CG9" i="38"/>
  <c r="CH9" i="38"/>
  <c r="CI9" i="38"/>
  <c r="CJ9" i="38"/>
  <c r="CK9" i="38"/>
  <c r="CL9" i="38"/>
  <c r="CM9" i="38"/>
  <c r="CN9" i="38"/>
  <c r="CO9" i="38"/>
  <c r="CP9" i="38"/>
  <c r="CQ9" i="38"/>
  <c r="CR9" i="38"/>
  <c r="CS9" i="38"/>
  <c r="CT9" i="38"/>
  <c r="CU9" i="38"/>
  <c r="CV9" i="38"/>
  <c r="H9" i="38"/>
  <c r="D16" i="38"/>
  <c r="CW9" i="38"/>
  <c r="CX9" i="38"/>
  <c r="CY9" i="38"/>
  <c r="E10" i="38"/>
  <c r="D6" i="20"/>
  <c r="C6" i="20"/>
  <c r="D5" i="20"/>
  <c r="C5" i="20"/>
  <c r="C10" i="20"/>
  <c r="D10" i="20"/>
  <c r="C11" i="20"/>
  <c r="D11" i="20"/>
  <c r="C12" i="20"/>
  <c r="D12" i="20"/>
  <c r="C13" i="20"/>
  <c r="D13" i="20"/>
  <c r="C14" i="20"/>
  <c r="D14" i="20"/>
  <c r="C15" i="20"/>
  <c r="D15" i="20"/>
  <c r="C16" i="20"/>
  <c r="D16" i="20"/>
  <c r="C17" i="20"/>
  <c r="D17" i="20"/>
  <c r="C18" i="20"/>
  <c r="D18" i="20"/>
  <c r="C19" i="20"/>
  <c r="D19" i="20"/>
  <c r="C20" i="20"/>
  <c r="D20" i="20"/>
  <c r="C21" i="20"/>
  <c r="D21" i="20"/>
  <c r="D9" i="20"/>
  <c r="C9" i="20"/>
  <c r="CW9" i="42"/>
  <c r="CX9" i="42"/>
  <c r="CY9" i="42"/>
  <c r="CW4" i="42"/>
  <c r="CX4" i="42"/>
  <c r="CY4" i="42"/>
  <c r="AP23" i="42"/>
  <c r="G23" i="42"/>
  <c r="F23" i="42"/>
  <c r="D23" i="42"/>
  <c r="C23" i="42"/>
  <c r="AX22" i="42"/>
  <c r="AX9" i="42" s="1"/>
  <c r="AP22" i="42"/>
  <c r="G22" i="42"/>
  <c r="F22" i="42"/>
  <c r="C22" i="42"/>
  <c r="G21" i="42"/>
  <c r="F21" i="42"/>
  <c r="E21" i="42"/>
  <c r="D21" i="42"/>
  <c r="C21" i="42"/>
  <c r="G20" i="42"/>
  <c r="F20" i="42"/>
  <c r="E20" i="42"/>
  <c r="D20" i="42"/>
  <c r="C20" i="42"/>
  <c r="G19" i="42"/>
  <c r="F19" i="42"/>
  <c r="E19" i="42"/>
  <c r="D19" i="42"/>
  <c r="C19" i="42"/>
  <c r="G18" i="42"/>
  <c r="F18" i="42"/>
  <c r="E18" i="42"/>
  <c r="D18" i="42"/>
  <c r="C18" i="42"/>
  <c r="G17" i="42"/>
  <c r="F17" i="42"/>
  <c r="E17" i="42"/>
  <c r="D17" i="42"/>
  <c r="C17" i="42"/>
  <c r="G16" i="42"/>
  <c r="F16" i="42"/>
  <c r="E16" i="42"/>
  <c r="D16" i="42"/>
  <c r="C16" i="42"/>
  <c r="BF15" i="42"/>
  <c r="E15" i="42" s="1"/>
  <c r="G15" i="42"/>
  <c r="F15" i="42"/>
  <c r="D15" i="42"/>
  <c r="C15" i="42"/>
  <c r="G14" i="42"/>
  <c r="F14" i="42"/>
  <c r="E14" i="42"/>
  <c r="D14" i="42"/>
  <c r="C14" i="42"/>
  <c r="G13" i="42"/>
  <c r="F13" i="42"/>
  <c r="E13" i="42"/>
  <c r="D13" i="42"/>
  <c r="C13" i="42"/>
  <c r="G12" i="42"/>
  <c r="F12" i="42"/>
  <c r="E12" i="42"/>
  <c r="D12" i="42"/>
  <c r="C12" i="42"/>
  <c r="G11" i="42"/>
  <c r="F11" i="42"/>
  <c r="E11" i="42"/>
  <c r="D11" i="42"/>
  <c r="C11" i="42"/>
  <c r="G10" i="42"/>
  <c r="F10" i="42"/>
  <c r="E10" i="42"/>
  <c r="D10" i="42"/>
  <c r="C10" i="42"/>
  <c r="G8" i="42"/>
  <c r="F8" i="42"/>
  <c r="E8" i="42"/>
  <c r="D8" i="42"/>
  <c r="C8" i="42"/>
  <c r="G7" i="42"/>
  <c r="F7" i="42"/>
  <c r="E7" i="42"/>
  <c r="D7" i="42"/>
  <c r="C7" i="42"/>
  <c r="G6" i="42"/>
  <c r="F6" i="42"/>
  <c r="E6" i="42"/>
  <c r="D6" i="42"/>
  <c r="C6" i="42"/>
  <c r="G5" i="42"/>
  <c r="F5" i="42"/>
  <c r="E5" i="42"/>
  <c r="D5" i="42"/>
  <c r="C5" i="42"/>
  <c r="E5" i="20"/>
  <c r="CF4" i="20"/>
  <c r="F5" i="20"/>
  <c r="G5" i="20"/>
  <c r="E6" i="20"/>
  <c r="F6" i="20"/>
  <c r="G6" i="20"/>
  <c r="D7" i="20"/>
  <c r="E7" i="20"/>
  <c r="F7" i="20"/>
  <c r="G7" i="20"/>
  <c r="G9" i="20"/>
  <c r="E10" i="20"/>
  <c r="F10" i="20"/>
  <c r="G10" i="20"/>
  <c r="E11" i="20"/>
  <c r="F11" i="20"/>
  <c r="G11" i="20"/>
  <c r="E12" i="20"/>
  <c r="G12" i="20"/>
  <c r="E13" i="20"/>
  <c r="F13" i="20"/>
  <c r="G13" i="20"/>
  <c r="E14" i="20"/>
  <c r="F14" i="20"/>
  <c r="G14" i="20"/>
  <c r="E15" i="20"/>
  <c r="F15" i="20"/>
  <c r="G15" i="20"/>
  <c r="E16" i="20"/>
  <c r="F16" i="20"/>
  <c r="G16" i="20"/>
  <c r="E17" i="20"/>
  <c r="F17" i="20"/>
  <c r="G17" i="20"/>
  <c r="E18" i="20"/>
  <c r="F18" i="20"/>
  <c r="G18" i="20"/>
  <c r="E19" i="20"/>
  <c r="F19" i="20"/>
  <c r="G19" i="20"/>
  <c r="E20" i="20"/>
  <c r="F20" i="20"/>
  <c r="G20" i="20"/>
  <c r="G21" i="20"/>
  <c r="D22" i="20"/>
  <c r="E22" i="20"/>
  <c r="G22" i="20"/>
  <c r="C22" i="20"/>
  <c r="C7" i="20"/>
  <c r="F16" i="38"/>
  <c r="D10" i="38"/>
  <c r="F10" i="38"/>
  <c r="G10" i="38"/>
  <c r="D11" i="38"/>
  <c r="E11" i="38"/>
  <c r="F11" i="38"/>
  <c r="G11" i="38"/>
  <c r="D12" i="38"/>
  <c r="E12" i="38"/>
  <c r="G12" i="38"/>
  <c r="D13" i="38"/>
  <c r="E13" i="38"/>
  <c r="F13" i="38"/>
  <c r="G13" i="38"/>
  <c r="D14" i="38"/>
  <c r="F14" i="38"/>
  <c r="G14" i="38"/>
  <c r="D15" i="38"/>
  <c r="F15" i="38"/>
  <c r="G15" i="38"/>
  <c r="G16" i="38"/>
  <c r="D17" i="38"/>
  <c r="E17" i="38"/>
  <c r="F17" i="38"/>
  <c r="G17" i="38"/>
  <c r="D18" i="38"/>
  <c r="E18" i="38"/>
  <c r="F18" i="38"/>
  <c r="G18" i="38"/>
  <c r="D19" i="38"/>
  <c r="E19" i="38"/>
  <c r="F19" i="38"/>
  <c r="G19" i="38"/>
  <c r="D20" i="38"/>
  <c r="E20" i="38"/>
  <c r="F20" i="38"/>
  <c r="G20" i="38"/>
  <c r="D21" i="38"/>
  <c r="E21" i="38"/>
  <c r="F21" i="38"/>
  <c r="G21" i="38"/>
  <c r="D22" i="38"/>
  <c r="F22" i="38"/>
  <c r="G22" i="38"/>
  <c r="E23" i="38"/>
  <c r="F23" i="38"/>
  <c r="G23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D5" i="38"/>
  <c r="G5" i="38"/>
  <c r="D6" i="38"/>
  <c r="E6" i="38"/>
  <c r="F6" i="38"/>
  <c r="G6" i="38"/>
  <c r="D7" i="38"/>
  <c r="E7" i="38"/>
  <c r="F7" i="38"/>
  <c r="G7" i="38"/>
  <c r="D8" i="38"/>
  <c r="E8" i="38"/>
  <c r="F8" i="38"/>
  <c r="G8" i="38"/>
  <c r="C8" i="38"/>
  <c r="C7" i="38"/>
  <c r="C6" i="38"/>
  <c r="C5" i="38"/>
  <c r="CW4" i="38"/>
  <c r="CX4" i="38"/>
  <c r="CY4" i="38"/>
  <c r="F12" i="20"/>
  <c r="S5" i="38"/>
  <c r="S4" i="38" s="1"/>
  <c r="CE4" i="20"/>
  <c r="BX4" i="20"/>
  <c r="BW4" i="20"/>
  <c r="BO4" i="20"/>
  <c r="BH4" i="20"/>
  <c r="BG4" i="20"/>
  <c r="AZ4" i="20"/>
  <c r="AY4" i="20"/>
  <c r="AR4" i="20"/>
  <c r="AQ4" i="20"/>
  <c r="AJ4" i="20"/>
  <c r="AI4" i="20"/>
  <c r="AB4" i="20"/>
  <c r="AA4" i="20"/>
  <c r="T4" i="20"/>
  <c r="S4" i="20"/>
  <c r="L4" i="20"/>
  <c r="K4" i="20"/>
  <c r="F12" i="38"/>
  <c r="BF15" i="38"/>
  <c r="BF9" i="38" s="1"/>
  <c r="BF4" i="20"/>
  <c r="AX21" i="20"/>
  <c r="E21" i="20" s="1"/>
  <c r="AX4" i="20"/>
  <c r="BV4" i="20"/>
  <c r="BN4" i="20"/>
  <c r="R14" i="38"/>
  <c r="Z5" i="38"/>
  <c r="E5" i="38" s="1"/>
  <c r="Z14" i="38"/>
  <c r="Z16" i="38"/>
  <c r="E16" i="38" s="1"/>
  <c r="AH4" i="20"/>
  <c r="AP4" i="20"/>
  <c r="Z22" i="38"/>
  <c r="R22" i="38"/>
  <c r="R9" i="38" s="1"/>
  <c r="J14" i="38"/>
  <c r="E14" i="38" s="1"/>
  <c r="AD5" i="17"/>
  <c r="AD4" i="17" s="1"/>
  <c r="V9" i="17"/>
  <c r="Z5" i="17"/>
  <c r="Z4" i="17" s="1"/>
  <c r="AB5" i="17"/>
  <c r="AB4" i="17" s="1"/>
  <c r="AO4" i="20"/>
  <c r="BE4" i="20"/>
  <c r="CQ4" i="20"/>
  <c r="CC4" i="20"/>
  <c r="Z4" i="20"/>
  <c r="J4" i="20"/>
  <c r="CT4" i="20"/>
  <c r="CR4" i="20"/>
  <c r="CM4" i="20"/>
  <c r="CK4" i="20"/>
  <c r="CJ4" i="20"/>
  <c r="CD4" i="20"/>
  <c r="CB4" i="20"/>
  <c r="BU4" i="20"/>
  <c r="BT4" i="20"/>
  <c r="BM4" i="20"/>
  <c r="BL4" i="20"/>
  <c r="BD4" i="20"/>
  <c r="AW4" i="20"/>
  <c r="AV4" i="20"/>
  <c r="AN4" i="20"/>
  <c r="AM4" i="20"/>
  <c r="AL4" i="20"/>
  <c r="AK4" i="20"/>
  <c r="AG4" i="20"/>
  <c r="AF4" i="20"/>
  <c r="Y4" i="20"/>
  <c r="X4" i="20"/>
  <c r="R4" i="20"/>
  <c r="Q4" i="20"/>
  <c r="P4" i="20"/>
  <c r="Z9" i="17"/>
  <c r="AB9" i="17"/>
  <c r="X9" i="17"/>
  <c r="AD9" i="17"/>
  <c r="K9" i="17"/>
  <c r="CS4" i="20"/>
  <c r="CL4" i="20"/>
  <c r="F22" i="20"/>
  <c r="E22" i="38"/>
  <c r="Q5" i="17"/>
  <c r="Q4" i="17" s="1"/>
  <c r="AC9" i="17"/>
  <c r="F5" i="38"/>
  <c r="P5" i="17"/>
  <c r="P4" i="17"/>
  <c r="I5" i="17"/>
  <c r="I4" i="17"/>
  <c r="K5" i="17"/>
  <c r="K4" i="17"/>
  <c r="E9" i="20"/>
  <c r="R5" i="17"/>
  <c r="AA9" i="17"/>
  <c r="F21" i="20"/>
  <c r="T5" i="17"/>
  <c r="T4" i="17" s="1"/>
  <c r="F9" i="20"/>
  <c r="N9" i="17"/>
  <c r="L5" i="17"/>
  <c r="L4" i="17"/>
  <c r="R9" i="17"/>
  <c r="Q9" i="17"/>
  <c r="Y9" i="17"/>
  <c r="T9" i="17"/>
  <c r="AA5" i="17"/>
  <c r="AA4" i="17" s="1"/>
  <c r="J5" i="17"/>
  <c r="J4" i="17" s="1"/>
  <c r="V5" i="17"/>
  <c r="V4" i="17" s="1"/>
  <c r="U5" i="17"/>
  <c r="U4" i="17" s="1"/>
  <c r="Y5" i="17"/>
  <c r="Y4" i="17"/>
  <c r="O5" i="17"/>
  <c r="O4" i="17"/>
  <c r="W9" i="17"/>
  <c r="AC5" i="17"/>
  <c r="AC4" i="17" s="1"/>
  <c r="J9" i="17"/>
  <c r="S9" i="17"/>
  <c r="W5" i="17"/>
  <c r="W4" i="17" s="1"/>
  <c r="S5" i="17"/>
  <c r="S4" i="17"/>
  <c r="X5" i="17"/>
  <c r="X4" i="17"/>
  <c r="P9" i="17"/>
  <c r="N5" i="17"/>
  <c r="N4" i="17" s="1"/>
  <c r="U9" i="17"/>
  <c r="O9" i="17"/>
  <c r="L9" i="17"/>
  <c r="M5" i="17"/>
  <c r="I9" i="17"/>
  <c r="M9" i="17"/>
  <c r="G11" i="17"/>
  <c r="H11" i="17"/>
  <c r="G12" i="17"/>
  <c r="H12" i="17"/>
  <c r="H10" i="17"/>
  <c r="G10" i="17"/>
  <c r="G7" i="17"/>
  <c r="H7" i="17"/>
  <c r="G8" i="17"/>
  <c r="H8" i="17"/>
  <c r="H6" i="17"/>
  <c r="G6" i="17"/>
  <c r="E6" i="17" l="1"/>
  <c r="G5" i="17"/>
  <c r="G4" i="17" s="1"/>
  <c r="E10" i="17"/>
  <c r="G9" i="17"/>
  <c r="E9" i="17" s="1"/>
  <c r="H5" i="17"/>
  <c r="H4" i="17" s="1"/>
  <c r="F6" i="17"/>
  <c r="F8" i="17"/>
  <c r="E12" i="17"/>
  <c r="F7" i="17"/>
  <c r="F11" i="17"/>
  <c r="H9" i="17"/>
  <c r="F9" i="17" s="1"/>
  <c r="F10" i="17"/>
  <c r="F12" i="17"/>
  <c r="E8" i="17"/>
  <c r="E7" i="17"/>
  <c r="E11" i="17"/>
  <c r="AX8" i="20"/>
  <c r="D4" i="42"/>
  <c r="F4" i="42"/>
  <c r="D9" i="42"/>
  <c r="C11" i="17" s="1"/>
  <c r="J9" i="38"/>
  <c r="C9" i="38"/>
  <c r="B10" i="17" s="1"/>
  <c r="G9" i="38"/>
  <c r="F9" i="38"/>
  <c r="Z9" i="38"/>
  <c r="E9" i="38" s="1"/>
  <c r="D10" i="17" s="1"/>
  <c r="D9" i="38"/>
  <c r="C10" i="17" s="1"/>
  <c r="C4" i="38"/>
  <c r="B6" i="17" s="1"/>
  <c r="F4" i="38"/>
  <c r="D4" i="38"/>
  <c r="C6" i="17" s="1"/>
  <c r="D4" i="20"/>
  <c r="C8" i="17" s="1"/>
  <c r="G4" i="20"/>
  <c r="C8" i="20"/>
  <c r="B12" i="17" s="1"/>
  <c r="E8" i="20"/>
  <c r="D12" i="17" s="1"/>
  <c r="E4" i="20"/>
  <c r="D8" i="17" s="1"/>
  <c r="C4" i="20"/>
  <c r="B8" i="17" s="1"/>
  <c r="F4" i="20"/>
  <c r="D8" i="20"/>
  <c r="C12" i="17" s="1"/>
  <c r="F8" i="20"/>
  <c r="G8" i="20"/>
  <c r="C7" i="17"/>
  <c r="D2" i="42"/>
  <c r="C4" i="42"/>
  <c r="B7" i="17" s="1"/>
  <c r="E4" i="42"/>
  <c r="D7" i="17" s="1"/>
  <c r="C9" i="42"/>
  <c r="B11" i="17" s="1"/>
  <c r="AP9" i="42"/>
  <c r="G4" i="42"/>
  <c r="G9" i="42"/>
  <c r="E15" i="38"/>
  <c r="R4" i="17"/>
  <c r="Z4" i="38"/>
  <c r="E4" i="38" s="1"/>
  <c r="D6" i="17" s="1"/>
  <c r="E22" i="42"/>
  <c r="E23" i="42"/>
  <c r="M4" i="17"/>
  <c r="BF9" i="42"/>
  <c r="E9" i="42" s="1"/>
  <c r="D11" i="17" s="1"/>
  <c r="E4" i="17" l="1"/>
  <c r="F5" i="17"/>
  <c r="F4" i="17"/>
  <c r="E5" i="17"/>
  <c r="C5" i="17"/>
  <c r="C4" i="17" s="1"/>
  <c r="C9" i="17"/>
  <c r="D5" i="17"/>
  <c r="D4" i="17" s="1"/>
  <c r="D9" i="17"/>
</calcChain>
</file>

<file path=xl/sharedStrings.xml><?xml version="1.0" encoding="utf-8"?>
<sst xmlns="http://schemas.openxmlformats.org/spreadsheetml/2006/main" count="235" uniqueCount="92">
  <si>
    <t xml:space="preserve">№  </t>
  </si>
  <si>
    <t>ПЛАНОВЫЕ ФИНАНСОВЫЕ ПОКАЗАТЕЛИ</t>
  </si>
  <si>
    <t>ДОХОД</t>
  </si>
  <si>
    <t>I</t>
  </si>
  <si>
    <t>Дни Рождения</t>
  </si>
  <si>
    <t>Корпоративы/групповые посещения</t>
  </si>
  <si>
    <t>II</t>
  </si>
  <si>
    <t>РАСХОД</t>
  </si>
  <si>
    <t>Итого 2017</t>
  </si>
  <si>
    <t>Факт 01/18</t>
  </si>
  <si>
    <t>Факт 04/18</t>
  </si>
  <si>
    <t>Факт 05/18</t>
  </si>
  <si>
    <t>Факт 03/18</t>
  </si>
  <si>
    <t>Факт 06/18</t>
  </si>
  <si>
    <t>Факт 07/18</t>
  </si>
  <si>
    <t>Факт 08/18</t>
  </si>
  <si>
    <t>Факт 10/18</t>
  </si>
  <si>
    <t>Факт 11/18</t>
  </si>
  <si>
    <t>Факт 12/18</t>
  </si>
  <si>
    <t>Факт 02/18</t>
  </si>
  <si>
    <t>Факт 09/18</t>
  </si>
  <si>
    <t xml:space="preserve">РАСХОД </t>
  </si>
  <si>
    <t>Итого 2016</t>
  </si>
  <si>
    <t>Факт 2017</t>
  </si>
  <si>
    <t>ФОТ парков_ОП</t>
  </si>
  <si>
    <t>Налог ЗП_ОП</t>
  </si>
  <si>
    <t>Затраты на анимацию_ОП</t>
  </si>
  <si>
    <t>Затраты на фото_ОП</t>
  </si>
  <si>
    <t>Атрибутика_ОП ( посуда, скатерти, оформление праздников)</t>
  </si>
  <si>
    <t>Маркетинг и реклама_ОП</t>
  </si>
  <si>
    <t>Сувенирная продукция _ОП</t>
  </si>
  <si>
    <t>Униформа_ОП</t>
  </si>
  <si>
    <t>Прочее_ОП</t>
  </si>
  <si>
    <t>Кафе ОП</t>
  </si>
  <si>
    <t>План 11/20</t>
  </si>
  <si>
    <t>Маркетинг и реклама_ОП:</t>
  </si>
  <si>
    <t>таргетинг</t>
  </si>
  <si>
    <t>Корпоративы</t>
  </si>
  <si>
    <t>полиграфия</t>
  </si>
  <si>
    <t>реклама на порталах</t>
  </si>
  <si>
    <t>cмс рассылка</t>
  </si>
  <si>
    <t>8 выходных</t>
  </si>
  <si>
    <t>1 праздник ПТ</t>
  </si>
  <si>
    <t>Бюджет Общий 2019 -2020</t>
  </si>
  <si>
    <t xml:space="preserve">Маркетинг и реклама_ОП </t>
  </si>
  <si>
    <t>Компания</t>
  </si>
  <si>
    <t>ПП Солнышко</t>
  </si>
  <si>
    <t>ПП Карусель</t>
  </si>
  <si>
    <t>ПП Ладошки</t>
  </si>
  <si>
    <t>Факт2016</t>
  </si>
  <si>
    <t>План 2018</t>
  </si>
  <si>
    <t>Факт 2018</t>
  </si>
  <si>
    <t>Факт 2015</t>
  </si>
  <si>
    <t>Итого 2015</t>
  </si>
  <si>
    <t>ПЛАН 2018</t>
  </si>
  <si>
    <t>ФАКТ 2018</t>
  </si>
  <si>
    <t>Факт  01/2015</t>
  </si>
  <si>
    <t>Факт 01/16</t>
  </si>
  <si>
    <t>План 01/18</t>
  </si>
  <si>
    <t>Факт 02/15</t>
  </si>
  <si>
    <t>Факт 02/16</t>
  </si>
  <si>
    <t>План 02/18</t>
  </si>
  <si>
    <t>Факт 03/15</t>
  </si>
  <si>
    <t>Факт 03/16</t>
  </si>
  <si>
    <t>План 03/18</t>
  </si>
  <si>
    <t>Факт 04/15</t>
  </si>
  <si>
    <t>Факт 04/16</t>
  </si>
  <si>
    <t>План 04/18</t>
  </si>
  <si>
    <t>Факт 05/15</t>
  </si>
  <si>
    <t>Факт 05/16</t>
  </si>
  <si>
    <t>План 05/18</t>
  </si>
  <si>
    <t>Факт 06/15</t>
  </si>
  <si>
    <t>Факт 06/16</t>
  </si>
  <si>
    <t>План 06/18</t>
  </si>
  <si>
    <t>Факт 07/15</t>
  </si>
  <si>
    <t>Факт 07/16</t>
  </si>
  <si>
    <t>План 07/18</t>
  </si>
  <si>
    <t>Факт 08/15</t>
  </si>
  <si>
    <t>Факт 08/16</t>
  </si>
  <si>
    <t>План 08/18</t>
  </si>
  <si>
    <t>Факт 09/15</t>
  </si>
  <si>
    <t>Факт 09/16</t>
  </si>
  <si>
    <t>План 09/18</t>
  </si>
  <si>
    <t>Факт 10/15</t>
  </si>
  <si>
    <t>Факт 10/16</t>
  </si>
  <si>
    <t>План 10/18</t>
  </si>
  <si>
    <t>Факт 11/15</t>
  </si>
  <si>
    <t>Факт 11/16</t>
  </si>
  <si>
    <t>Факт 12/15</t>
  </si>
  <si>
    <t>Факт 12/16</t>
  </si>
  <si>
    <t>План 12/18</t>
  </si>
  <si>
    <t>План 11/18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</si>
</sst>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[$-419]mmmm\ yyyy;@"/>
    <numFmt numFmtId="167" formatCode="_(* #,##0_);_(* \(#,##0\);_(* &quot;-&quot;??_);_(@_)"/>
    <numFmt numFmtId="168" formatCode="_-* #,##0_р_._-;\-* #,##0_р_._-;_-* &quot;-&quot;??_р_._-;_-@_-"/>
    <numFmt numFmtId="169" formatCode="_-* #,##0.00_р_._-;\-* #,##0.00_р_._-;_-* \-??_р_._-;_-@_-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9"/>
      <name val="Apple Braille"/>
    </font>
    <font>
      <sz val="9"/>
      <color indexed="8"/>
      <name val="Apple Braille"/>
    </font>
    <font>
      <sz val="9"/>
      <name val="Apple Braille"/>
    </font>
    <font>
      <b/>
      <sz val="9"/>
      <color indexed="8"/>
      <name val="Apple Braille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9"/>
      <color theme="1"/>
      <name val="Apple Braille"/>
    </font>
    <font>
      <b/>
      <sz val="9"/>
      <color theme="1"/>
      <name val="Apple Braille"/>
    </font>
    <font>
      <sz val="9"/>
      <color rgb="FFFF0000"/>
      <name val="Apple Braille"/>
    </font>
    <font>
      <b/>
      <i/>
      <sz val="9"/>
      <color theme="1"/>
      <name val="Apple Braille"/>
    </font>
    <font>
      <sz val="9"/>
      <color theme="0"/>
      <name val="Apple Braille"/>
    </font>
    <font>
      <sz val="9"/>
      <color theme="1" tint="0.14999847407452621"/>
      <name val="Apple Braille"/>
    </font>
    <font>
      <b/>
      <sz val="9"/>
      <color rgb="FFFF0000"/>
      <name val="Apple Braille"/>
    </font>
    <font>
      <b/>
      <sz val="9"/>
      <color theme="0"/>
      <name val="Apple Braille"/>
    </font>
    <font>
      <sz val="9"/>
      <name val="Calibri"/>
      <family val="2"/>
      <charset val="204"/>
      <scheme val="minor"/>
    </font>
    <font>
      <b/>
      <i/>
      <sz val="9"/>
      <color rgb="FFFF0000"/>
      <name val="Apple Braille"/>
    </font>
    <font>
      <b/>
      <sz val="9"/>
      <color rgb="FFFF0000"/>
      <name val="Apple Braille Outline 8 Dot"/>
      <charset val="204"/>
    </font>
    <font>
      <sz val="9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8" fillId="2" borderId="0" applyNumberFormat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10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Border="0" applyProtection="0"/>
    <xf numFmtId="9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0" fillId="0" borderId="0" applyBorder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28">
    <xf numFmtId="0" fontId="0" fillId="0" borderId="0" xfId="0"/>
    <xf numFmtId="9" fontId="11" fillId="0" borderId="0" xfId="7" applyFont="1" applyFill="1" applyAlignment="1" applyProtection="1">
      <alignment horizontal="right"/>
      <protection hidden="1"/>
    </xf>
    <xf numFmtId="167" fontId="11" fillId="0" borderId="0" xfId="7" applyNumberFormat="1" applyFont="1" applyFill="1" applyAlignment="1" applyProtection="1">
      <alignment horizontal="right"/>
      <protection hidden="1"/>
    </xf>
    <xf numFmtId="3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3" fontId="11" fillId="0" borderId="2" xfId="1" applyNumberFormat="1" applyFont="1" applyFill="1" applyBorder="1" applyAlignment="1" applyProtection="1">
      <alignment horizontal="center" vertical="center" wrapText="1"/>
      <protection hidden="1"/>
    </xf>
    <xf numFmtId="9" fontId="11" fillId="0" borderId="3" xfId="7" applyFont="1" applyFill="1" applyBorder="1" applyAlignment="1" applyProtection="1">
      <alignment horizontal="right" vertical="center" wrapText="1"/>
      <protection hidden="1"/>
    </xf>
    <xf numFmtId="9" fontId="11" fillId="0" borderId="4" xfId="7" applyFont="1" applyFill="1" applyBorder="1" applyAlignment="1" applyProtection="1">
      <alignment horizontal="center" vertical="center" wrapText="1"/>
      <protection hidden="1"/>
    </xf>
    <xf numFmtId="166" fontId="11" fillId="0" borderId="5" xfId="1" applyNumberFormat="1" applyFont="1" applyFill="1" applyBorder="1" applyAlignment="1" applyProtection="1">
      <alignment horizontal="center" vertical="center" wrapText="1"/>
      <protection hidden="1"/>
    </xf>
    <xf numFmtId="166" fontId="11" fillId="3" borderId="5" xfId="1" applyNumberFormat="1" applyFont="1" applyFill="1" applyBorder="1" applyAlignment="1" applyProtection="1">
      <alignment horizontal="center" vertical="center" wrapText="1"/>
      <protection hidden="1"/>
    </xf>
    <xf numFmtId="166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3" fontId="11" fillId="4" borderId="6" xfId="1" applyNumberFormat="1" applyFont="1" applyFill="1" applyBorder="1" applyAlignment="1" applyProtection="1">
      <alignment horizontal="left" vertical="center" wrapText="1"/>
      <protection hidden="1"/>
    </xf>
    <xf numFmtId="3" fontId="11" fillId="4" borderId="7" xfId="1" applyNumberFormat="1" applyFont="1" applyFill="1" applyBorder="1" applyAlignment="1" applyProtection="1">
      <alignment horizontal="center" vertical="center" wrapText="1"/>
      <protection hidden="1"/>
    </xf>
    <xf numFmtId="167" fontId="12" fillId="4" borderId="8" xfId="14" applyNumberFormat="1" applyFont="1" applyFill="1" applyBorder="1" applyAlignment="1" applyProtection="1">
      <alignment horizontal="right" vertical="center" wrapText="1"/>
      <protection hidden="1"/>
    </xf>
    <xf numFmtId="3" fontId="11" fillId="5" borderId="9" xfId="1" applyNumberFormat="1" applyFont="1" applyFill="1" applyBorder="1" applyAlignment="1" applyProtection="1">
      <protection hidden="1"/>
    </xf>
    <xf numFmtId="3" fontId="11" fillId="5" borderId="8" xfId="1" applyNumberFormat="1" applyFont="1" applyFill="1" applyBorder="1" applyAlignment="1" applyProtection="1">
      <alignment horizontal="right"/>
      <protection hidden="1"/>
    </xf>
    <xf numFmtId="167" fontId="11" fillId="5" borderId="8" xfId="14" applyNumberFormat="1" applyFont="1" applyFill="1" applyBorder="1" applyAlignment="1" applyProtection="1">
      <alignment horizontal="right"/>
      <protection hidden="1"/>
    </xf>
    <xf numFmtId="3" fontId="12" fillId="0" borderId="9" xfId="1" applyNumberFormat="1" applyFont="1" applyFill="1" applyBorder="1" applyAlignment="1" applyProtection="1">
      <protection hidden="1"/>
    </xf>
    <xf numFmtId="3" fontId="12" fillId="3" borderId="8" xfId="1" applyNumberFormat="1" applyFont="1" applyFill="1" applyBorder="1" applyAlignment="1" applyProtection="1">
      <alignment horizontal="right"/>
      <protection hidden="1"/>
    </xf>
    <xf numFmtId="167" fontId="12" fillId="0" borderId="8" xfId="14" applyNumberFormat="1" applyFont="1" applyFill="1" applyBorder="1" applyAlignment="1" applyProtection="1">
      <alignment horizontal="right"/>
      <protection hidden="1"/>
    </xf>
    <xf numFmtId="3" fontId="12" fillId="3" borderId="9" xfId="1" applyNumberFormat="1" applyFont="1" applyFill="1" applyBorder="1" applyAlignment="1" applyProtection="1">
      <protection hidden="1"/>
    </xf>
    <xf numFmtId="167" fontId="12" fillId="0" borderId="8" xfId="14" applyNumberFormat="1" applyFont="1" applyFill="1" applyBorder="1" applyAlignment="1" applyProtection="1">
      <alignment horizontal="right" indent="1"/>
      <protection hidden="1"/>
    </xf>
    <xf numFmtId="167" fontId="12" fillId="0" borderId="8" xfId="14" applyNumberFormat="1" applyFont="1" applyFill="1" applyBorder="1" applyAlignment="1" applyProtection="1">
      <alignment horizontal="right" wrapText="1"/>
      <protection hidden="1"/>
    </xf>
    <xf numFmtId="3" fontId="13" fillId="0" borderId="9" xfId="0" applyNumberFormat="1" applyFont="1" applyFill="1" applyBorder="1"/>
    <xf numFmtId="3" fontId="11" fillId="4" borderId="9" xfId="1" applyNumberFormat="1" applyFont="1" applyFill="1" applyBorder="1" applyAlignment="1" applyProtection="1">
      <protection hidden="1"/>
    </xf>
    <xf numFmtId="3" fontId="11" fillId="4" borderId="8" xfId="1" applyNumberFormat="1" applyFont="1" applyFill="1" applyBorder="1" applyAlignment="1" applyProtection="1">
      <alignment horizontal="right"/>
      <protection hidden="1"/>
    </xf>
    <xf numFmtId="167" fontId="11" fillId="4" borderId="8" xfId="14" applyNumberFormat="1" applyFont="1" applyFill="1" applyBorder="1" applyAlignment="1" applyProtection="1">
      <alignment horizontal="right"/>
      <protection hidden="1"/>
    </xf>
    <xf numFmtId="3" fontId="13" fillId="6" borderId="9" xfId="0" applyNumberFormat="1" applyFont="1" applyFill="1" applyBorder="1"/>
    <xf numFmtId="3" fontId="12" fillId="6" borderId="8" xfId="1" applyNumberFormat="1" applyFont="1" applyFill="1" applyBorder="1" applyAlignment="1" applyProtection="1">
      <alignment horizontal="right"/>
      <protection hidden="1"/>
    </xf>
    <xf numFmtId="167" fontId="12" fillId="6" borderId="8" xfId="14" applyNumberFormat="1" applyFont="1" applyFill="1" applyBorder="1" applyAlignment="1" applyProtection="1">
      <alignment horizontal="right"/>
      <protection hidden="1"/>
    </xf>
    <xf numFmtId="167" fontId="14" fillId="6" borderId="8" xfId="14" applyNumberFormat="1" applyFont="1" applyFill="1" applyBorder="1" applyAlignment="1" applyProtection="1">
      <alignment horizontal="right"/>
      <protection hidden="1"/>
    </xf>
    <xf numFmtId="0" fontId="15" fillId="0" borderId="0" xfId="0" applyFont="1"/>
    <xf numFmtId="0" fontId="15" fillId="0" borderId="0" xfId="0" applyFont="1" applyFill="1"/>
    <xf numFmtId="3" fontId="16" fillId="0" borderId="0" xfId="0" applyNumberFormat="1" applyFont="1" applyFill="1" applyProtection="1">
      <protection hidden="1"/>
    </xf>
    <xf numFmtId="167" fontId="11" fillId="4" borderId="10" xfId="14" applyNumberFormat="1" applyFont="1" applyFill="1" applyBorder="1" applyAlignment="1" applyProtection="1">
      <alignment horizontal="center" vertical="center" wrapText="1"/>
      <protection hidden="1"/>
    </xf>
    <xf numFmtId="167" fontId="11" fillId="4" borderId="11" xfId="14" applyNumberFormat="1" applyFont="1" applyFill="1" applyBorder="1" applyAlignment="1" applyProtection="1">
      <alignment horizontal="center" vertical="center" wrapText="1"/>
      <protection hidden="1"/>
    </xf>
    <xf numFmtId="167" fontId="11" fillId="5" borderId="12" xfId="14" applyNumberFormat="1" applyFont="1" applyFill="1" applyBorder="1" applyAlignment="1" applyProtection="1">
      <alignment horizontal="center" vertical="center" wrapText="1"/>
      <protection hidden="1"/>
    </xf>
    <xf numFmtId="167" fontId="11" fillId="5" borderId="13" xfId="14" applyNumberFormat="1" applyFont="1" applyFill="1" applyBorder="1" applyAlignment="1" applyProtection="1">
      <alignment horizontal="center" vertical="center" wrapText="1"/>
      <protection hidden="1"/>
    </xf>
    <xf numFmtId="167" fontId="11" fillId="7" borderId="12" xfId="14" applyNumberFormat="1" applyFont="1" applyFill="1" applyBorder="1" applyAlignment="1" applyProtection="1">
      <alignment horizontal="center" vertical="center" wrapText="1"/>
      <protection hidden="1"/>
    </xf>
    <xf numFmtId="167" fontId="11" fillId="7" borderId="13" xfId="14" applyNumberFormat="1" applyFont="1" applyFill="1" applyBorder="1" applyAlignment="1" applyProtection="1">
      <alignment horizontal="center" vertical="center" wrapText="1"/>
      <protection hidden="1"/>
    </xf>
    <xf numFmtId="167" fontId="11" fillId="4" borderId="12" xfId="14" applyNumberFormat="1" applyFont="1" applyFill="1" applyBorder="1" applyAlignment="1" applyProtection="1">
      <alignment horizontal="center" vertical="center" wrapText="1"/>
      <protection hidden="1"/>
    </xf>
    <xf numFmtId="167" fontId="11" fillId="4" borderId="13" xfId="14" applyNumberFormat="1" applyFont="1" applyFill="1" applyBorder="1" applyAlignment="1" applyProtection="1">
      <alignment horizontal="center" vertical="center" wrapText="1"/>
      <protection hidden="1"/>
    </xf>
    <xf numFmtId="167" fontId="11" fillId="6" borderId="12" xfId="14" applyNumberFormat="1" applyFont="1" applyFill="1" applyBorder="1" applyAlignment="1" applyProtection="1">
      <alignment horizontal="center" vertical="center" wrapText="1"/>
      <protection hidden="1"/>
    </xf>
    <xf numFmtId="167" fontId="11" fillId="6" borderId="13" xfId="14" applyNumberFormat="1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/>
    <xf numFmtId="0" fontId="15" fillId="0" borderId="0" xfId="0" applyFont="1" applyAlignment="1">
      <alignment horizontal="right"/>
    </xf>
    <xf numFmtId="3" fontId="11" fillId="4" borderId="7" xfId="1" applyNumberFormat="1" applyFont="1" applyFill="1" applyBorder="1" applyAlignment="1" applyProtection="1">
      <alignment horizontal="right" vertical="center" wrapText="1"/>
      <protection hidden="1"/>
    </xf>
    <xf numFmtId="3" fontId="17" fillId="0" borderId="0" xfId="0" applyNumberFormat="1" applyFont="1" applyFill="1" applyAlignment="1" applyProtection="1">
      <alignment horizontal="center"/>
      <protection hidden="1"/>
    </xf>
    <xf numFmtId="9" fontId="18" fillId="0" borderId="0" xfId="7" applyFont="1" applyFill="1" applyAlignment="1"/>
    <xf numFmtId="3" fontId="5" fillId="0" borderId="0" xfId="0" applyNumberFormat="1" applyFont="1" applyFill="1" applyAlignment="1"/>
    <xf numFmtId="3" fontId="18" fillId="0" borderId="14" xfId="0" applyNumberFormat="1" applyFont="1" applyFill="1" applyBorder="1" applyAlignment="1" applyProtection="1">
      <alignment horizontal="center" vertical="center" wrapText="1"/>
      <protection hidden="1"/>
    </xf>
    <xf numFmtId="3" fontId="4" fillId="0" borderId="9" xfId="1" applyNumberFormat="1" applyFont="1" applyFill="1" applyBorder="1" applyAlignment="1" applyProtection="1">
      <alignment vertical="center" wrapText="1"/>
      <protection hidden="1"/>
    </xf>
    <xf numFmtId="3" fontId="4" fillId="8" borderId="14" xfId="1" applyNumberFormat="1" applyFont="1" applyFill="1" applyBorder="1" applyAlignment="1" applyProtection="1">
      <alignment vertical="center" wrapText="1"/>
      <protection hidden="1"/>
    </xf>
    <xf numFmtId="9" fontId="4" fillId="0" borderId="14" xfId="10" applyFont="1" applyFill="1" applyBorder="1" applyAlignment="1" applyProtection="1">
      <alignment vertical="center" wrapText="1"/>
      <protection hidden="1"/>
    </xf>
    <xf numFmtId="166" fontId="4" fillId="0" borderId="14" xfId="1" applyNumberFormat="1" applyFont="1" applyFill="1" applyBorder="1" applyAlignment="1" applyProtection="1">
      <alignment vertical="center" wrapText="1"/>
      <protection hidden="1"/>
    </xf>
    <xf numFmtId="168" fontId="4" fillId="0" borderId="14" xfId="13" applyNumberFormat="1" applyFont="1" applyFill="1" applyBorder="1" applyAlignment="1" applyProtection="1">
      <alignment horizontal="right" vertical="center" wrapText="1"/>
      <protection hidden="1"/>
    </xf>
    <xf numFmtId="166" fontId="4" fillId="9" borderId="14" xfId="1" applyNumberFormat="1" applyFont="1" applyFill="1" applyBorder="1" applyAlignment="1" applyProtection="1">
      <alignment vertical="center" wrapText="1"/>
      <protection hidden="1"/>
    </xf>
    <xf numFmtId="166" fontId="6" fillId="0" borderId="14" xfId="1" applyNumberFormat="1" applyFont="1" applyFill="1" applyBorder="1" applyAlignment="1" applyProtection="1">
      <alignment vertical="center" wrapText="1"/>
      <protection hidden="1"/>
    </xf>
    <xf numFmtId="166" fontId="6" fillId="9" borderId="14" xfId="1" applyNumberFormat="1" applyFont="1" applyFill="1" applyBorder="1" applyAlignment="1" applyProtection="1">
      <alignment vertical="center" wrapText="1"/>
      <protection hidden="1"/>
    </xf>
    <xf numFmtId="3" fontId="18" fillId="10" borderId="14" xfId="0" applyNumberFormat="1" applyFont="1" applyFill="1" applyBorder="1" applyAlignment="1" applyProtection="1">
      <alignment horizontal="center" vertical="center" wrapText="1"/>
      <protection hidden="1"/>
    </xf>
    <xf numFmtId="3" fontId="4" fillId="10" borderId="9" xfId="1" applyNumberFormat="1" applyFont="1" applyFill="1" applyBorder="1" applyAlignment="1" applyProtection="1">
      <alignment vertical="center" wrapText="1"/>
      <protection hidden="1"/>
    </xf>
    <xf numFmtId="3" fontId="4" fillId="10" borderId="14" xfId="1" applyNumberFormat="1" applyFont="1" applyFill="1" applyBorder="1" applyAlignment="1" applyProtection="1">
      <alignment vertical="center" wrapText="1"/>
      <protection hidden="1"/>
    </xf>
    <xf numFmtId="3" fontId="4" fillId="10" borderId="14" xfId="1" applyNumberFormat="1" applyFont="1" applyFill="1" applyBorder="1" applyAlignment="1" applyProtection="1">
      <alignment horizontal="right" vertical="center" wrapText="1"/>
      <protection hidden="1"/>
    </xf>
    <xf numFmtId="167" fontId="4" fillId="10" borderId="14" xfId="13" applyNumberFormat="1" applyFont="1" applyFill="1" applyBorder="1" applyAlignment="1" applyProtection="1">
      <alignment vertical="center" wrapText="1"/>
      <protection hidden="1"/>
    </xf>
    <xf numFmtId="167" fontId="6" fillId="10" borderId="14" xfId="13" applyNumberFormat="1" applyFont="1" applyFill="1" applyBorder="1" applyAlignment="1" applyProtection="1">
      <alignment vertical="center" wrapText="1"/>
      <protection hidden="1"/>
    </xf>
    <xf numFmtId="3" fontId="7" fillId="0" borderId="0" xfId="0" applyNumberFormat="1" applyFont="1" applyFill="1" applyAlignment="1"/>
    <xf numFmtId="3" fontId="17" fillId="0" borderId="14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9" xfId="0" applyNumberFormat="1" applyFont="1" applyFill="1" applyBorder="1" applyAlignment="1"/>
    <xf numFmtId="3" fontId="4" fillId="8" borderId="14" xfId="1" applyNumberFormat="1" applyFont="1" applyFill="1" applyBorder="1" applyAlignment="1" applyProtection="1">
      <protection hidden="1"/>
    </xf>
    <xf numFmtId="167" fontId="6" fillId="0" borderId="14" xfId="13" applyNumberFormat="1" applyFont="1" applyFill="1" applyBorder="1" applyAlignment="1" applyProtection="1">
      <protection hidden="1"/>
    </xf>
    <xf numFmtId="167" fontId="6" fillId="9" borderId="14" xfId="13" applyNumberFormat="1" applyFont="1" applyFill="1" applyBorder="1" applyAlignment="1" applyProtection="1">
      <protection hidden="1"/>
    </xf>
    <xf numFmtId="168" fontId="4" fillId="0" borderId="14" xfId="13" applyNumberFormat="1" applyFont="1" applyFill="1" applyBorder="1" applyAlignment="1" applyProtection="1">
      <protection hidden="1"/>
    </xf>
    <xf numFmtId="3" fontId="6" fillId="0" borderId="14" xfId="1" applyNumberFormat="1" applyFont="1" applyFill="1" applyBorder="1" applyAlignment="1" applyProtection="1">
      <protection hidden="1"/>
    </xf>
    <xf numFmtId="3" fontId="4" fillId="0" borderId="14" xfId="1" applyNumberFormat="1" applyFont="1" applyFill="1" applyBorder="1" applyAlignment="1" applyProtection="1">
      <protection hidden="1"/>
    </xf>
    <xf numFmtId="167" fontId="4" fillId="0" borderId="14" xfId="13" applyNumberFormat="1" applyFont="1" applyFill="1" applyBorder="1" applyAlignment="1" applyProtection="1">
      <protection hidden="1"/>
    </xf>
    <xf numFmtId="168" fontId="4" fillId="0" borderId="14" xfId="13" applyNumberFormat="1" applyFont="1" applyFill="1" applyBorder="1" applyAlignment="1" applyProtection="1">
      <alignment horizontal="right"/>
      <protection hidden="1"/>
    </xf>
    <xf numFmtId="3" fontId="5" fillId="0" borderId="14" xfId="0" applyNumberFormat="1" applyFont="1" applyFill="1" applyBorder="1"/>
    <xf numFmtId="3" fontId="7" fillId="10" borderId="9" xfId="1" applyNumberFormat="1" applyFont="1" applyFill="1" applyBorder="1" applyAlignment="1" applyProtection="1">
      <protection hidden="1"/>
    </xf>
    <xf numFmtId="3" fontId="7" fillId="10" borderId="14" xfId="1" applyNumberFormat="1" applyFont="1" applyFill="1" applyBorder="1" applyAlignment="1" applyProtection="1">
      <protection hidden="1"/>
    </xf>
    <xf numFmtId="3" fontId="7" fillId="10" borderId="14" xfId="13" applyNumberFormat="1" applyFont="1" applyFill="1" applyBorder="1" applyAlignment="1" applyProtection="1">
      <protection hidden="1"/>
    </xf>
    <xf numFmtId="3" fontId="7" fillId="8" borderId="14" xfId="0" applyNumberFormat="1" applyFont="1" applyFill="1" applyBorder="1" applyAlignment="1"/>
    <xf numFmtId="3" fontId="5" fillId="0" borderId="14" xfId="10" applyNumberFormat="1" applyFont="1" applyFill="1" applyBorder="1" applyAlignment="1"/>
    <xf numFmtId="3" fontId="6" fillId="0" borderId="14" xfId="13" applyNumberFormat="1" applyFont="1" applyFill="1" applyBorder="1" applyAlignment="1" applyProtection="1">
      <protection hidden="1"/>
    </xf>
    <xf numFmtId="3" fontId="4" fillId="0" borderId="14" xfId="13" applyNumberFormat="1" applyFont="1" applyFill="1" applyBorder="1" applyAlignment="1" applyProtection="1">
      <alignment horizontal="right"/>
      <protection hidden="1"/>
    </xf>
    <xf numFmtId="3" fontId="6" fillId="9" borderId="14" xfId="13" applyNumberFormat="1" applyFont="1" applyFill="1" applyBorder="1" applyAlignment="1" applyProtection="1">
      <protection hidden="1"/>
    </xf>
    <xf numFmtId="3" fontId="6" fillId="0" borderId="14" xfId="10" applyNumberFormat="1" applyFont="1" applyFill="1" applyBorder="1" applyAlignment="1" applyProtection="1">
      <protection hidden="1"/>
    </xf>
    <xf numFmtId="3" fontId="4" fillId="0" borderId="14" xfId="13" applyNumberFormat="1" applyFont="1" applyFill="1" applyBorder="1" applyAlignment="1" applyProtection="1">
      <protection hidden="1"/>
    </xf>
    <xf numFmtId="3" fontId="17" fillId="0" borderId="9" xfId="0" applyNumberFormat="1" applyFont="1" applyFill="1" applyBorder="1" applyAlignment="1"/>
    <xf numFmtId="168" fontId="4" fillId="0" borderId="14" xfId="11" applyNumberFormat="1" applyFont="1" applyFill="1" applyBorder="1" applyAlignment="1" applyProtection="1">
      <alignment horizontal="right"/>
      <protection hidden="1"/>
    </xf>
    <xf numFmtId="9" fontId="5" fillId="0" borderId="14" xfId="10" applyFont="1" applyFill="1" applyBorder="1" applyAlignment="1"/>
    <xf numFmtId="9" fontId="6" fillId="0" borderId="14" xfId="10" applyFont="1" applyFill="1" applyBorder="1" applyAlignment="1" applyProtection="1">
      <protection hidden="1"/>
    </xf>
    <xf numFmtId="1" fontId="6" fillId="0" borderId="14" xfId="10" applyNumberFormat="1" applyFont="1" applyFill="1" applyBorder="1" applyAlignment="1" applyProtection="1">
      <protection hidden="1"/>
    </xf>
    <xf numFmtId="167" fontId="17" fillId="0" borderId="14" xfId="2" applyNumberFormat="1" applyFont="1" applyFill="1" applyBorder="1" applyAlignment="1" applyProtection="1">
      <alignment horizontal="right"/>
      <protection hidden="1"/>
    </xf>
    <xf numFmtId="9" fontId="19" fillId="0" borderId="14" xfId="10" applyFont="1" applyFill="1" applyBorder="1" applyAlignment="1"/>
    <xf numFmtId="167" fontId="19" fillId="0" borderId="14" xfId="13" applyNumberFormat="1" applyFont="1" applyFill="1" applyBorder="1" applyAlignment="1" applyProtection="1">
      <protection hidden="1"/>
    </xf>
    <xf numFmtId="167" fontId="19" fillId="9" borderId="14" xfId="13" applyNumberFormat="1" applyFont="1" applyFill="1" applyBorder="1" applyAlignment="1" applyProtection="1">
      <protection hidden="1"/>
    </xf>
    <xf numFmtId="9" fontId="19" fillId="0" borderId="14" xfId="10" applyFont="1" applyFill="1" applyBorder="1" applyAlignment="1" applyProtection="1">
      <protection hidden="1"/>
    </xf>
    <xf numFmtId="3" fontId="19" fillId="0" borderId="14" xfId="1" applyNumberFormat="1" applyFont="1" applyFill="1" applyBorder="1" applyAlignment="1" applyProtection="1">
      <protection hidden="1"/>
    </xf>
    <xf numFmtId="3" fontId="19" fillId="0" borderId="0" xfId="0" applyNumberFormat="1" applyFont="1" applyFill="1" applyAlignment="1"/>
    <xf numFmtId="0" fontId="17" fillId="0" borderId="0" xfId="0" applyFont="1" applyFill="1" applyAlignment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/>
    <xf numFmtId="168" fontId="4" fillId="0" borderId="0" xfId="13" applyNumberFormat="1" applyFont="1" applyFill="1" applyAlignment="1">
      <alignment horizontal="right"/>
    </xf>
    <xf numFmtId="168" fontId="4" fillId="0" borderId="0" xfId="13" applyNumberFormat="1" applyFont="1" applyFill="1" applyAlignment="1"/>
    <xf numFmtId="3" fontId="18" fillId="0" borderId="0" xfId="0" applyNumberFormat="1" applyFont="1" applyFill="1" applyAlignment="1" applyProtection="1">
      <protection hidden="1"/>
    </xf>
    <xf numFmtId="9" fontId="18" fillId="0" borderId="0" xfId="7" applyFont="1" applyFill="1" applyAlignment="1" applyProtection="1">
      <protection hidden="1"/>
    </xf>
    <xf numFmtId="9" fontId="20" fillId="0" borderId="0" xfId="7" applyFont="1" applyFill="1" applyAlignment="1" applyProtection="1">
      <protection hidden="1"/>
    </xf>
    <xf numFmtId="168" fontId="18" fillId="0" borderId="0" xfId="13" applyNumberFormat="1" applyFont="1" applyFill="1" applyAlignment="1" applyProtection="1">
      <alignment horizontal="right"/>
      <protection hidden="1"/>
    </xf>
    <xf numFmtId="3" fontId="17" fillId="0" borderId="0" xfId="0" applyNumberFormat="1" applyFont="1" applyFill="1" applyAlignment="1"/>
    <xf numFmtId="168" fontId="18" fillId="0" borderId="0" xfId="13" applyNumberFormat="1" applyFont="1" applyFill="1" applyAlignment="1" applyProtection="1">
      <protection hidden="1"/>
    </xf>
    <xf numFmtId="9" fontId="17" fillId="0" borderId="0" xfId="10" applyFont="1" applyFill="1" applyAlignment="1"/>
    <xf numFmtId="3" fontId="17" fillId="0" borderId="0" xfId="0" applyNumberFormat="1" applyFont="1" applyFill="1" applyAlignment="1" applyProtection="1">
      <protection hidden="1"/>
    </xf>
    <xf numFmtId="167" fontId="17" fillId="0" borderId="0" xfId="10" applyNumberFormat="1" applyFont="1" applyFill="1" applyAlignment="1"/>
    <xf numFmtId="3" fontId="17" fillId="0" borderId="0" xfId="0" applyNumberFormat="1" applyFont="1" applyFill="1" applyAlignment="1" applyProtection="1">
      <alignment wrapText="1"/>
      <protection hidden="1"/>
    </xf>
    <xf numFmtId="9" fontId="17" fillId="0" borderId="0" xfId="7" applyFont="1" applyFill="1" applyAlignment="1" applyProtection="1">
      <protection hidden="1"/>
    </xf>
    <xf numFmtId="9" fontId="17" fillId="0" borderId="0" xfId="10" applyFont="1" applyFill="1" applyAlignment="1" applyProtection="1">
      <protection hidden="1"/>
    </xf>
    <xf numFmtId="3" fontId="17" fillId="11" borderId="14" xfId="0" applyNumberFormat="1" applyFont="1" applyFill="1" applyBorder="1" applyAlignment="1" applyProtection="1">
      <alignment horizontal="center" vertical="center" wrapText="1"/>
      <protection hidden="1"/>
    </xf>
    <xf numFmtId="3" fontId="6" fillId="11" borderId="9" xfId="0" applyNumberFormat="1" applyFont="1" applyFill="1" applyBorder="1" applyAlignment="1"/>
    <xf numFmtId="3" fontId="7" fillId="11" borderId="14" xfId="0" applyNumberFormat="1" applyFont="1" applyFill="1" applyBorder="1" applyAlignment="1"/>
    <xf numFmtId="9" fontId="5" fillId="11" borderId="14" xfId="10" applyFont="1" applyFill="1" applyBorder="1" applyAlignment="1"/>
    <xf numFmtId="167" fontId="6" fillId="11" borderId="14" xfId="13" applyNumberFormat="1" applyFont="1" applyFill="1" applyBorder="1" applyAlignment="1" applyProtection="1">
      <protection hidden="1"/>
    </xf>
    <xf numFmtId="3" fontId="4" fillId="11" borderId="14" xfId="13" applyNumberFormat="1" applyFont="1" applyFill="1" applyBorder="1" applyAlignment="1" applyProtection="1">
      <alignment horizontal="right"/>
      <protection hidden="1"/>
    </xf>
    <xf numFmtId="9" fontId="6" fillId="11" borderId="14" xfId="10" applyFont="1" applyFill="1" applyBorder="1" applyAlignment="1" applyProtection="1">
      <protection hidden="1"/>
    </xf>
    <xf numFmtId="3" fontId="4" fillId="11" borderId="14" xfId="13" applyNumberFormat="1" applyFont="1" applyFill="1" applyBorder="1" applyAlignment="1" applyProtection="1">
      <protection hidden="1"/>
    </xf>
    <xf numFmtId="3" fontId="6" fillId="11" borderId="14" xfId="1" applyNumberFormat="1" applyFont="1" applyFill="1" applyBorder="1" applyAlignment="1" applyProtection="1">
      <protection hidden="1"/>
    </xf>
    <xf numFmtId="3" fontId="6" fillId="11" borderId="14" xfId="13" applyNumberFormat="1" applyFont="1" applyFill="1" applyBorder="1" applyAlignment="1" applyProtection="1">
      <protection hidden="1"/>
    </xf>
    <xf numFmtId="1" fontId="6" fillId="11" borderId="14" xfId="10" applyNumberFormat="1" applyFont="1" applyFill="1" applyBorder="1" applyAlignment="1" applyProtection="1">
      <protection hidden="1"/>
    </xf>
    <xf numFmtId="3" fontId="5" fillId="11" borderId="0" xfId="0" applyNumberFormat="1" applyFont="1" applyFill="1" applyAlignment="1"/>
    <xf numFmtId="166" fontId="17" fillId="0" borderId="14" xfId="1" applyNumberFormat="1" applyFont="1" applyFill="1" applyBorder="1" applyAlignment="1" applyProtection="1">
      <alignment vertical="center" wrapText="1"/>
      <protection hidden="1"/>
    </xf>
    <xf numFmtId="167" fontId="17" fillId="10" borderId="14" xfId="13" applyNumberFormat="1" applyFont="1" applyFill="1" applyBorder="1" applyAlignment="1" applyProtection="1">
      <alignment vertical="center" wrapText="1"/>
      <protection hidden="1"/>
    </xf>
    <xf numFmtId="3" fontId="17" fillId="0" borderId="14" xfId="1" applyNumberFormat="1" applyFont="1" applyFill="1" applyBorder="1" applyAlignment="1" applyProtection="1">
      <protection hidden="1"/>
    </xf>
    <xf numFmtId="3" fontId="17" fillId="0" borderId="14" xfId="13" applyNumberFormat="1" applyFont="1" applyFill="1" applyBorder="1" applyAlignment="1" applyProtection="1">
      <protection hidden="1"/>
    </xf>
    <xf numFmtId="3" fontId="17" fillId="11" borderId="14" xfId="13" applyNumberFormat="1" applyFont="1" applyFill="1" applyBorder="1" applyAlignment="1" applyProtection="1">
      <protection hidden="1"/>
    </xf>
    <xf numFmtId="0" fontId="17" fillId="0" borderId="0" xfId="0" applyFont="1" applyFill="1" applyAlignment="1"/>
    <xf numFmtId="3" fontId="17" fillId="11" borderId="14" xfId="1" applyNumberFormat="1" applyFont="1" applyFill="1" applyBorder="1" applyAlignment="1" applyProtection="1">
      <protection hidden="1"/>
    </xf>
    <xf numFmtId="167" fontId="17" fillId="0" borderId="14" xfId="13" applyNumberFormat="1" applyFont="1" applyFill="1" applyBorder="1" applyAlignment="1" applyProtection="1">
      <protection hidden="1"/>
    </xf>
    <xf numFmtId="167" fontId="17" fillId="11" borderId="14" xfId="13" applyNumberFormat="1" applyFont="1" applyFill="1" applyBorder="1" applyAlignment="1" applyProtection="1">
      <protection hidden="1"/>
    </xf>
    <xf numFmtId="3" fontId="17" fillId="0" borderId="0" xfId="0" applyNumberFormat="1" applyFont="1" applyFill="1" applyAlignment="1" applyProtection="1">
      <alignment horizontal="right"/>
      <protection hidden="1"/>
    </xf>
    <xf numFmtId="166" fontId="17" fillId="0" borderId="14" xfId="1" applyNumberFormat="1" applyFont="1" applyFill="1" applyBorder="1" applyAlignment="1" applyProtection="1">
      <alignment horizontal="right" vertical="center" wrapText="1"/>
      <protection hidden="1"/>
    </xf>
    <xf numFmtId="167" fontId="17" fillId="10" borderId="14" xfId="13" applyNumberFormat="1" applyFont="1" applyFill="1" applyBorder="1" applyAlignment="1" applyProtection="1">
      <alignment horizontal="right" vertical="center" wrapText="1"/>
      <protection hidden="1"/>
    </xf>
    <xf numFmtId="167" fontId="17" fillId="0" borderId="14" xfId="13" applyNumberFormat="1" applyFont="1" applyFill="1" applyBorder="1" applyAlignment="1" applyProtection="1">
      <alignment horizontal="right"/>
      <protection hidden="1"/>
    </xf>
    <xf numFmtId="3" fontId="17" fillId="0" borderId="14" xfId="13" applyNumberFormat="1" applyFont="1" applyFill="1" applyBorder="1" applyAlignment="1" applyProtection="1">
      <alignment horizontal="right"/>
      <protection hidden="1"/>
    </xf>
    <xf numFmtId="3" fontId="17" fillId="11" borderId="14" xfId="13" applyNumberFormat="1" applyFont="1" applyFill="1" applyBorder="1" applyAlignment="1" applyProtection="1">
      <alignment horizontal="right"/>
      <protection hidden="1"/>
    </xf>
    <xf numFmtId="3" fontId="17" fillId="0" borderId="15" xfId="13" applyNumberFormat="1" applyFont="1" applyFill="1" applyBorder="1" applyAlignment="1" applyProtection="1">
      <alignment horizontal="right"/>
      <protection hidden="1"/>
    </xf>
    <xf numFmtId="0" fontId="17" fillId="0" borderId="0" xfId="0" applyFont="1" applyFill="1" applyAlignment="1">
      <alignment horizontal="right"/>
    </xf>
    <xf numFmtId="3" fontId="21" fillId="0" borderId="0" xfId="0" applyNumberFormat="1" applyFont="1" applyFill="1" applyAlignment="1" applyProtection="1">
      <alignment horizontal="right"/>
      <protection hidden="1"/>
    </xf>
    <xf numFmtId="1" fontId="21" fillId="0" borderId="0" xfId="8" applyNumberFormat="1" applyFont="1" applyFill="1" applyAlignment="1">
      <alignment horizontal="right"/>
    </xf>
    <xf numFmtId="3" fontId="21" fillId="0" borderId="0" xfId="0" applyNumberFormat="1" applyFont="1" applyFill="1" applyAlignment="1" applyProtection="1">
      <protection hidden="1"/>
    </xf>
    <xf numFmtId="3" fontId="17" fillId="0" borderId="0" xfId="0" applyNumberFormat="1" applyFont="1" applyFill="1" applyAlignment="1">
      <alignment horizontal="right"/>
    </xf>
    <xf numFmtId="3" fontId="18" fillId="0" borderId="14" xfId="0" applyNumberFormat="1" applyFont="1" applyFill="1" applyBorder="1" applyAlignment="1" applyProtection="1">
      <alignment horizontal="right" vertical="center" wrapText="1"/>
      <protection hidden="1"/>
    </xf>
    <xf numFmtId="3" fontId="18" fillId="0" borderId="9" xfId="1" applyNumberFormat="1" applyFont="1" applyFill="1" applyBorder="1" applyAlignment="1" applyProtection="1">
      <alignment horizontal="left" vertical="center" wrapText="1"/>
      <protection hidden="1"/>
    </xf>
    <xf numFmtId="9" fontId="17" fillId="0" borderId="14" xfId="10" applyFont="1" applyFill="1" applyBorder="1" applyAlignment="1" applyProtection="1">
      <alignment horizontal="right" vertical="center" wrapText="1"/>
      <protection hidden="1"/>
    </xf>
    <xf numFmtId="168" fontId="17" fillId="0" borderId="14" xfId="13" applyNumberFormat="1" applyFont="1" applyFill="1" applyBorder="1" applyAlignment="1" applyProtection="1">
      <alignment horizontal="right" vertical="center" wrapText="1"/>
      <protection hidden="1"/>
    </xf>
    <xf numFmtId="168" fontId="17" fillId="0" borderId="14" xfId="13" applyNumberFormat="1" applyFont="1" applyFill="1" applyBorder="1" applyAlignment="1" applyProtection="1">
      <alignment horizontal="center" vertical="center" wrapText="1"/>
      <protection hidden="1"/>
    </xf>
    <xf numFmtId="166" fontId="17" fillId="9" borderId="14" xfId="1" applyNumberFormat="1" applyFont="1" applyFill="1" applyBorder="1" applyAlignment="1" applyProtection="1">
      <alignment horizontal="right" vertical="center" wrapText="1"/>
      <protection hidden="1"/>
    </xf>
    <xf numFmtId="168" fontId="17" fillId="0" borderId="14" xfId="13" applyNumberFormat="1" applyFont="1" applyFill="1" applyBorder="1" applyAlignment="1" applyProtection="1">
      <alignment vertical="center" wrapText="1"/>
      <protection hidden="1"/>
    </xf>
    <xf numFmtId="3" fontId="18" fillId="10" borderId="14" xfId="0" applyNumberFormat="1" applyFont="1" applyFill="1" applyBorder="1" applyAlignment="1" applyProtection="1">
      <alignment horizontal="right" vertical="center" wrapText="1"/>
      <protection hidden="1"/>
    </xf>
    <xf numFmtId="3" fontId="18" fillId="10" borderId="9" xfId="1" applyNumberFormat="1" applyFont="1" applyFill="1" applyBorder="1" applyAlignment="1" applyProtection="1">
      <alignment horizontal="left" vertical="center" wrapText="1"/>
      <protection hidden="1"/>
    </xf>
    <xf numFmtId="3" fontId="18" fillId="10" borderId="14" xfId="1" applyNumberFormat="1" applyFont="1" applyFill="1" applyBorder="1" applyAlignment="1" applyProtection="1">
      <alignment horizontal="right" vertical="center" wrapText="1"/>
      <protection hidden="1"/>
    </xf>
    <xf numFmtId="3" fontId="18" fillId="0" borderId="0" xfId="0" applyNumberFormat="1" applyFont="1" applyFill="1" applyAlignment="1">
      <alignment horizontal="right"/>
    </xf>
    <xf numFmtId="3" fontId="6" fillId="0" borderId="14" xfId="0" applyNumberFormat="1" applyFont="1" applyFill="1" applyBorder="1" applyAlignment="1" applyProtection="1">
      <alignment horizontal="right" vertical="center" wrapText="1"/>
      <protection hidden="1"/>
    </xf>
    <xf numFmtId="3" fontId="5" fillId="0" borderId="9" xfId="0" applyNumberFormat="1" applyFont="1" applyFill="1" applyBorder="1" applyAlignment="1">
      <alignment horizontal="left"/>
    </xf>
    <xf numFmtId="3" fontId="18" fillId="12" borderId="14" xfId="1" applyNumberFormat="1" applyFont="1" applyFill="1" applyBorder="1" applyAlignment="1" applyProtection="1">
      <alignment horizontal="right"/>
      <protection hidden="1"/>
    </xf>
    <xf numFmtId="168" fontId="17" fillId="0" borderId="14" xfId="13" applyNumberFormat="1" applyFont="1" applyFill="1" applyBorder="1" applyAlignment="1" applyProtection="1">
      <alignment horizontal="right"/>
      <protection hidden="1"/>
    </xf>
    <xf numFmtId="167" fontId="17" fillId="9" borderId="14" xfId="13" applyNumberFormat="1" applyFont="1" applyFill="1" applyBorder="1" applyAlignment="1" applyProtection="1">
      <alignment horizontal="right"/>
      <protection hidden="1"/>
    </xf>
    <xf numFmtId="9" fontId="17" fillId="9" borderId="14" xfId="8" applyFont="1" applyFill="1" applyBorder="1" applyAlignment="1" applyProtection="1">
      <alignment horizontal="right"/>
      <protection hidden="1"/>
    </xf>
    <xf numFmtId="168" fontId="17" fillId="0" borderId="14" xfId="13" applyNumberFormat="1" applyFont="1" applyFill="1" applyBorder="1" applyAlignment="1" applyProtection="1">
      <protection hidden="1"/>
    </xf>
    <xf numFmtId="3" fontId="17" fillId="0" borderId="14" xfId="1" applyNumberFormat="1" applyFont="1" applyFill="1" applyBorder="1" applyAlignment="1" applyProtection="1">
      <alignment horizontal="right"/>
      <protection hidden="1"/>
    </xf>
    <xf numFmtId="3" fontId="17" fillId="0" borderId="14" xfId="1" applyNumberFormat="1" applyFont="1" applyBorder="1" applyAlignment="1" applyProtection="1">
      <alignment horizontal="right"/>
      <protection hidden="1"/>
    </xf>
    <xf numFmtId="168" fontId="17" fillId="0" borderId="14" xfId="13" applyNumberFormat="1" applyFont="1" applyFill="1" applyBorder="1" applyAlignment="1" applyProtection="1">
      <alignment horizontal="center"/>
      <protection hidden="1"/>
    </xf>
    <xf numFmtId="167" fontId="17" fillId="0" borderId="14" xfId="13" applyNumberFormat="1" applyFont="1" applyFill="1" applyBorder="1" applyAlignment="1" applyProtection="1">
      <alignment horizontal="right" vertical="center" wrapText="1"/>
      <protection hidden="1"/>
    </xf>
    <xf numFmtId="3" fontId="18" fillId="0" borderId="14" xfId="0" applyNumberFormat="1" applyFont="1" applyFill="1" applyBorder="1" applyAlignment="1">
      <alignment horizontal="left"/>
    </xf>
    <xf numFmtId="167" fontId="18" fillId="0" borderId="14" xfId="13" applyNumberFormat="1" applyFont="1" applyFill="1" applyBorder="1" applyAlignment="1" applyProtection="1">
      <alignment horizontal="right"/>
      <protection hidden="1"/>
    </xf>
    <xf numFmtId="167" fontId="18" fillId="9" borderId="14" xfId="13" applyNumberFormat="1" applyFont="1" applyFill="1" applyBorder="1" applyAlignment="1" applyProtection="1">
      <alignment horizontal="right"/>
      <protection hidden="1"/>
    </xf>
    <xf numFmtId="168" fontId="18" fillId="0" borderId="14" xfId="13" applyNumberFormat="1" applyFont="1" applyFill="1" applyBorder="1" applyAlignment="1" applyProtection="1">
      <protection hidden="1"/>
    </xf>
    <xf numFmtId="3" fontId="18" fillId="0" borderId="14" xfId="1" applyNumberFormat="1" applyFont="1" applyFill="1" applyBorder="1" applyAlignment="1" applyProtection="1">
      <alignment horizontal="right"/>
      <protection hidden="1"/>
    </xf>
    <xf numFmtId="9" fontId="18" fillId="9" borderId="14" xfId="8" applyFont="1" applyFill="1" applyBorder="1" applyAlignment="1" applyProtection="1">
      <alignment horizontal="right"/>
      <protection hidden="1"/>
    </xf>
    <xf numFmtId="3" fontId="18" fillId="10" borderId="14" xfId="1" applyNumberFormat="1" applyFont="1" applyFill="1" applyBorder="1" applyAlignment="1" applyProtection="1">
      <protection hidden="1"/>
    </xf>
    <xf numFmtId="3" fontId="17" fillId="0" borderId="14" xfId="0" applyNumberFormat="1" applyFont="1" applyFill="1" applyBorder="1" applyAlignment="1" applyProtection="1">
      <alignment horizontal="right" vertical="center" wrapText="1"/>
      <protection hidden="1"/>
    </xf>
    <xf numFmtId="3" fontId="17" fillId="0" borderId="9" xfId="0" applyNumberFormat="1" applyFont="1" applyFill="1" applyBorder="1" applyAlignment="1">
      <alignment horizontal="left"/>
    </xf>
    <xf numFmtId="3" fontId="17" fillId="0" borderId="14" xfId="10" applyNumberFormat="1" applyFont="1" applyFill="1" applyBorder="1" applyAlignment="1">
      <alignment horizontal="right"/>
    </xf>
    <xf numFmtId="3" fontId="17" fillId="3" borderId="14" xfId="13" applyNumberFormat="1" applyFont="1" applyFill="1" applyBorder="1" applyAlignment="1" applyProtection="1">
      <alignment horizontal="right"/>
      <protection hidden="1"/>
    </xf>
    <xf numFmtId="3" fontId="17" fillId="9" borderId="14" xfId="13" applyNumberFormat="1" applyFont="1" applyFill="1" applyBorder="1" applyAlignment="1" applyProtection="1">
      <alignment horizontal="right"/>
      <protection hidden="1"/>
    </xf>
    <xf numFmtId="3" fontId="17" fillId="0" borderId="14" xfId="10" applyNumberFormat="1" applyFont="1" applyFill="1" applyBorder="1" applyAlignment="1" applyProtection="1">
      <alignment horizontal="right"/>
      <protection hidden="1"/>
    </xf>
    <xf numFmtId="3" fontId="17" fillId="3" borderId="14" xfId="13" applyNumberFormat="1" applyFont="1" applyFill="1" applyBorder="1" applyAlignment="1" applyProtection="1">
      <alignment horizontal="center"/>
      <protection hidden="1"/>
    </xf>
    <xf numFmtId="3" fontId="17" fillId="3" borderId="14" xfId="13" applyNumberFormat="1" applyFont="1" applyFill="1" applyBorder="1" applyAlignment="1" applyProtection="1">
      <protection hidden="1"/>
    </xf>
    <xf numFmtId="3" fontId="22" fillId="0" borderId="14" xfId="13" applyNumberFormat="1" applyFont="1" applyFill="1" applyBorder="1" applyAlignment="1" applyProtection="1">
      <alignment horizontal="right"/>
      <protection hidden="1"/>
    </xf>
    <xf numFmtId="3" fontId="18" fillId="12" borderId="14" xfId="0" applyNumberFormat="1" applyFont="1" applyFill="1" applyBorder="1" applyAlignment="1" applyProtection="1">
      <alignment horizontal="right" vertical="center" wrapText="1"/>
      <protection hidden="1"/>
    </xf>
    <xf numFmtId="3" fontId="18" fillId="12" borderId="9" xfId="0" applyNumberFormat="1" applyFont="1" applyFill="1" applyBorder="1" applyAlignment="1">
      <alignment horizontal="left"/>
    </xf>
    <xf numFmtId="3" fontId="18" fillId="11" borderId="14" xfId="0" applyNumberFormat="1" applyFont="1" applyFill="1" applyBorder="1" applyAlignment="1">
      <alignment horizontal="right"/>
    </xf>
    <xf numFmtId="9" fontId="18" fillId="12" borderId="14" xfId="10" applyFont="1" applyFill="1" applyBorder="1" applyAlignment="1">
      <alignment horizontal="right"/>
    </xf>
    <xf numFmtId="167" fontId="18" fillId="12" borderId="14" xfId="13" applyNumberFormat="1" applyFont="1" applyFill="1" applyBorder="1" applyAlignment="1" applyProtection="1">
      <alignment horizontal="right"/>
      <protection hidden="1"/>
    </xf>
    <xf numFmtId="3" fontId="18" fillId="12" borderId="14" xfId="13" applyNumberFormat="1" applyFont="1" applyFill="1" applyBorder="1" applyAlignment="1" applyProtection="1">
      <alignment horizontal="right"/>
      <protection hidden="1"/>
    </xf>
    <xf numFmtId="3" fontId="18" fillId="12" borderId="14" xfId="13" applyNumberFormat="1" applyFont="1" applyFill="1" applyBorder="1" applyAlignment="1" applyProtection="1">
      <alignment horizontal="center"/>
      <protection hidden="1"/>
    </xf>
    <xf numFmtId="9" fontId="18" fillId="12" borderId="14" xfId="10" applyFont="1" applyFill="1" applyBorder="1" applyAlignment="1" applyProtection="1">
      <alignment horizontal="right"/>
      <protection hidden="1"/>
    </xf>
    <xf numFmtId="3" fontId="18" fillId="12" borderId="14" xfId="13" applyNumberFormat="1" applyFont="1" applyFill="1" applyBorder="1" applyAlignment="1" applyProtection="1">
      <protection hidden="1"/>
    </xf>
    <xf numFmtId="9" fontId="18" fillId="12" borderId="14" xfId="8" applyFont="1" applyFill="1" applyBorder="1" applyAlignment="1" applyProtection="1">
      <alignment horizontal="right"/>
      <protection hidden="1"/>
    </xf>
    <xf numFmtId="9" fontId="17" fillId="0" borderId="14" xfId="10" applyFont="1" applyFill="1" applyBorder="1" applyAlignment="1">
      <alignment horizontal="right"/>
    </xf>
    <xf numFmtId="167" fontId="17" fillId="3" borderId="14" xfId="13" applyNumberFormat="1" applyFont="1" applyFill="1" applyBorder="1" applyAlignment="1" applyProtection="1">
      <alignment horizontal="right"/>
      <protection hidden="1"/>
    </xf>
    <xf numFmtId="9" fontId="17" fillId="0" borderId="14" xfId="10" applyFont="1" applyFill="1" applyBorder="1" applyAlignment="1" applyProtection="1">
      <alignment horizontal="right"/>
      <protection hidden="1"/>
    </xf>
    <xf numFmtId="167" fontId="17" fillId="0" borderId="16" xfId="2" applyNumberFormat="1" applyFont="1" applyFill="1" applyBorder="1" applyAlignment="1" applyProtection="1">
      <alignment horizontal="right"/>
      <protection hidden="1"/>
    </xf>
    <xf numFmtId="167" fontId="17" fillId="0" borderId="14" xfId="13" applyNumberFormat="1" applyFont="1" applyFill="1" applyBorder="1" applyAlignment="1" applyProtection="1">
      <alignment horizontal="center"/>
      <protection hidden="1"/>
    </xf>
    <xf numFmtId="167" fontId="17" fillId="3" borderId="14" xfId="13" applyNumberFormat="1" applyFont="1" applyFill="1" applyBorder="1" applyAlignment="1" applyProtection="1">
      <alignment horizontal="center"/>
      <protection hidden="1"/>
    </xf>
    <xf numFmtId="167" fontId="19" fillId="0" borderId="14" xfId="13" applyNumberFormat="1" applyFont="1" applyFill="1" applyBorder="1" applyAlignment="1" applyProtection="1">
      <alignment horizontal="right"/>
      <protection hidden="1"/>
    </xf>
    <xf numFmtId="3" fontId="19" fillId="0" borderId="14" xfId="13" applyNumberFormat="1" applyFont="1" applyFill="1" applyBorder="1" applyAlignment="1" applyProtection="1">
      <alignment horizontal="right"/>
      <protection hidden="1"/>
    </xf>
    <xf numFmtId="0" fontId="17" fillId="0" borderId="0" xfId="0" applyFont="1" applyFill="1" applyAlignment="1">
      <alignment horizontal="left"/>
    </xf>
    <xf numFmtId="0" fontId="18" fillId="0" borderId="0" xfId="0" applyFont="1" applyFill="1" applyAlignment="1">
      <alignment horizontal="right"/>
    </xf>
    <xf numFmtId="168" fontId="17" fillId="0" borderId="0" xfId="13" applyNumberFormat="1" applyFont="1" applyFill="1" applyAlignment="1">
      <alignment horizontal="right"/>
    </xf>
    <xf numFmtId="168" fontId="17" fillId="0" borderId="0" xfId="13" applyNumberFormat="1" applyFont="1" applyFill="1" applyAlignment="1">
      <alignment horizontal="center"/>
    </xf>
    <xf numFmtId="168" fontId="17" fillId="0" borderId="0" xfId="13" applyNumberFormat="1" applyFont="1" applyFill="1" applyAlignment="1"/>
    <xf numFmtId="167" fontId="6" fillId="0" borderId="14" xfId="13" applyNumberFormat="1" applyFont="1" applyFill="1" applyBorder="1" applyAlignment="1" applyProtection="1">
      <alignment horizontal="right"/>
      <protection hidden="1"/>
    </xf>
    <xf numFmtId="167" fontId="17" fillId="9" borderId="14" xfId="13" applyNumberFormat="1" applyFont="1" applyFill="1" applyBorder="1" applyAlignment="1" applyProtection="1">
      <protection hidden="1"/>
    </xf>
    <xf numFmtId="3" fontId="6" fillId="0" borderId="14" xfId="13" applyNumberFormat="1" applyFont="1" applyFill="1" applyBorder="1" applyAlignment="1" applyProtection="1">
      <alignment horizontal="right"/>
      <protection hidden="1"/>
    </xf>
    <xf numFmtId="3" fontId="17" fillId="9" borderId="14" xfId="13" applyNumberFormat="1" applyFont="1" applyFill="1" applyBorder="1" applyAlignment="1" applyProtection="1">
      <protection hidden="1"/>
    </xf>
    <xf numFmtId="0" fontId="6" fillId="0" borderId="0" xfId="0" applyFont="1" applyFill="1" applyAlignment="1">
      <alignment horizontal="right"/>
    </xf>
    <xf numFmtId="3" fontId="6" fillId="0" borderId="0" xfId="0" applyNumberFormat="1" applyFont="1" applyFill="1" applyAlignment="1"/>
    <xf numFmtId="167" fontId="17" fillId="11" borderId="14" xfId="13" applyNumberFormat="1" applyFont="1" applyFill="1" applyBorder="1" applyAlignment="1" applyProtection="1">
      <alignment horizontal="right"/>
      <protection hidden="1"/>
    </xf>
    <xf numFmtId="3" fontId="18" fillId="8" borderId="14" xfId="1" applyNumberFormat="1" applyFont="1" applyFill="1" applyBorder="1" applyAlignment="1" applyProtection="1">
      <protection hidden="1"/>
    </xf>
    <xf numFmtId="3" fontId="19" fillId="0" borderId="14" xfId="13" applyNumberFormat="1" applyFont="1" applyFill="1" applyBorder="1" applyAlignment="1" applyProtection="1">
      <protection hidden="1"/>
    </xf>
    <xf numFmtId="167" fontId="15" fillId="0" borderId="0" xfId="0" applyNumberFormat="1" applyFont="1" applyFill="1"/>
    <xf numFmtId="0" fontId="15" fillId="0" borderId="0" xfId="0" applyFont="1" applyFill="1" applyAlignment="1">
      <alignment horizontal="right"/>
    </xf>
    <xf numFmtId="3" fontId="11" fillId="0" borderId="0" xfId="0" applyNumberFormat="1" applyFont="1" applyFill="1" applyAlignment="1" applyProtection="1">
      <alignment horizontal="right"/>
      <protection hidden="1"/>
    </xf>
    <xf numFmtId="3" fontId="11" fillId="0" borderId="0" xfId="0" applyNumberFormat="1" applyFont="1" applyFill="1" applyAlignment="1" applyProtection="1">
      <alignment horizontal="center"/>
      <protection hidden="1"/>
    </xf>
    <xf numFmtId="3" fontId="4" fillId="0" borderId="0" xfId="0" applyNumberFormat="1" applyFont="1" applyFill="1" applyAlignment="1" applyProtection="1">
      <protection hidden="1"/>
    </xf>
    <xf numFmtId="168" fontId="6" fillId="0" borderId="0" xfId="13" applyNumberFormat="1" applyFont="1" applyFill="1" applyAlignment="1"/>
    <xf numFmtId="3" fontId="18" fillId="0" borderId="9" xfId="0" applyNumberFormat="1" applyFont="1" applyFill="1" applyBorder="1" applyAlignment="1">
      <alignment horizontal="left"/>
    </xf>
    <xf numFmtId="167" fontId="23" fillId="0" borderId="14" xfId="13" applyNumberFormat="1" applyFont="1" applyFill="1" applyBorder="1" applyAlignment="1" applyProtection="1">
      <alignment horizontal="right"/>
      <protection hidden="1"/>
    </xf>
    <xf numFmtId="167" fontId="17" fillId="0" borderId="17" xfId="2" applyNumberFormat="1" applyFont="1" applyFill="1" applyBorder="1" applyAlignment="1" applyProtection="1">
      <alignment horizontal="right"/>
      <protection hidden="1"/>
    </xf>
    <xf numFmtId="3" fontId="19" fillId="0" borderId="0" xfId="0" applyNumberFormat="1" applyFont="1" applyFill="1" applyAlignment="1" applyProtection="1">
      <alignment horizontal="right"/>
      <protection hidden="1"/>
    </xf>
    <xf numFmtId="168" fontId="6" fillId="0" borderId="0" xfId="13" applyNumberFormat="1" applyFont="1" applyFill="1" applyAlignment="1">
      <alignment horizontal="center"/>
    </xf>
    <xf numFmtId="168" fontId="6" fillId="0" borderId="0" xfId="13" applyNumberFormat="1" applyFont="1" applyFill="1" applyAlignment="1">
      <alignment horizontal="right"/>
    </xf>
    <xf numFmtId="0" fontId="21" fillId="0" borderId="0" xfId="0" applyFont="1" applyFill="1" applyAlignment="1"/>
    <xf numFmtId="3" fontId="24" fillId="0" borderId="0" xfId="0" applyNumberFormat="1" applyFont="1" applyFill="1" applyAlignment="1" applyProtection="1">
      <protection hidden="1"/>
    </xf>
    <xf numFmtId="3" fontId="6" fillId="0" borderId="0" xfId="0" applyNumberFormat="1" applyFont="1" applyFill="1" applyAlignment="1" applyProtection="1">
      <protection hidden="1"/>
    </xf>
    <xf numFmtId="168" fontId="6" fillId="0" borderId="0" xfId="13" applyNumberFormat="1" applyFont="1" applyFill="1" applyAlignment="1" applyProtection="1">
      <alignment horizontal="center"/>
      <protection hidden="1"/>
    </xf>
    <xf numFmtId="9" fontId="6" fillId="0" borderId="0" xfId="10" applyFont="1" applyFill="1" applyAlignment="1"/>
    <xf numFmtId="168" fontId="6" fillId="0" borderId="0" xfId="13" applyNumberFormat="1" applyFont="1" applyFill="1" applyAlignment="1" applyProtection="1">
      <protection hidden="1"/>
    </xf>
    <xf numFmtId="3" fontId="6" fillId="0" borderId="0" xfId="0" applyNumberFormat="1" applyFont="1" applyFill="1" applyAlignment="1" applyProtection="1">
      <alignment horizontal="right" wrapText="1"/>
      <protection hidden="1"/>
    </xf>
    <xf numFmtId="168" fontId="6" fillId="0" borderId="0" xfId="13" applyNumberFormat="1" applyFont="1" applyFill="1" applyAlignment="1" applyProtection="1">
      <alignment horizontal="right"/>
      <protection hidden="1"/>
    </xf>
    <xf numFmtId="9" fontId="6" fillId="0" borderId="0" xfId="10" applyFont="1" applyFill="1" applyAlignment="1" applyProtection="1">
      <protection hidden="1"/>
    </xf>
    <xf numFmtId="9" fontId="6" fillId="0" borderId="14" xfId="10" applyFont="1" applyFill="1" applyBorder="1" applyAlignment="1" applyProtection="1">
      <alignment vertical="center" wrapText="1"/>
      <protection hidden="1"/>
    </xf>
    <xf numFmtId="168" fontId="6" fillId="0" borderId="14" xfId="13" applyNumberFormat="1" applyFont="1" applyFill="1" applyBorder="1" applyAlignment="1" applyProtection="1">
      <alignment horizontal="center" vertical="center" wrapText="1"/>
      <protection hidden="1"/>
    </xf>
    <xf numFmtId="168" fontId="6" fillId="0" borderId="14" xfId="13" applyNumberFormat="1" applyFont="1" applyFill="1" applyBorder="1" applyAlignment="1" applyProtection="1">
      <alignment vertical="center" wrapText="1"/>
      <protection hidden="1"/>
    </xf>
    <xf numFmtId="166" fontId="6" fillId="0" borderId="14" xfId="1" applyNumberFormat="1" applyFont="1" applyFill="1" applyBorder="1" applyAlignment="1" applyProtection="1">
      <alignment horizontal="right" vertical="center" wrapText="1"/>
      <protection hidden="1"/>
    </xf>
    <xf numFmtId="168" fontId="6" fillId="0" borderId="14" xfId="13" applyNumberFormat="1" applyFont="1" applyFill="1" applyBorder="1" applyAlignment="1" applyProtection="1">
      <alignment horizontal="right" vertical="center" wrapText="1"/>
      <protection hidden="1"/>
    </xf>
    <xf numFmtId="3" fontId="17" fillId="0" borderId="14" xfId="1" applyNumberFormat="1" applyFont="1" applyBorder="1" applyAlignment="1" applyProtection="1">
      <alignment vertical="center"/>
      <protection hidden="1"/>
    </xf>
    <xf numFmtId="3" fontId="6" fillId="0" borderId="14" xfId="13" applyNumberFormat="1" applyFont="1" applyBorder="1" applyAlignment="1" applyProtection="1">
      <alignment horizontal="right" vertical="center"/>
      <protection hidden="1"/>
    </xf>
    <xf numFmtId="3" fontId="17" fillId="0" borderId="9" xfId="0" applyNumberFormat="1" applyFont="1" applyFill="1" applyBorder="1"/>
    <xf numFmtId="3" fontId="18" fillId="10" borderId="9" xfId="1" applyNumberFormat="1" applyFont="1" applyFill="1" applyBorder="1" applyAlignment="1" applyProtection="1">
      <protection hidden="1"/>
    </xf>
    <xf numFmtId="3" fontId="18" fillId="8" borderId="14" xfId="0" applyNumberFormat="1" applyFont="1" applyFill="1" applyBorder="1" applyAlignment="1"/>
    <xf numFmtId="3" fontId="17" fillId="0" borderId="14" xfId="10" applyNumberFormat="1" applyFont="1" applyFill="1" applyBorder="1" applyAlignment="1"/>
    <xf numFmtId="3" fontId="17" fillId="0" borderId="14" xfId="13" applyNumberFormat="1" applyFont="1" applyFill="1" applyBorder="1" applyAlignment="1" applyProtection="1">
      <alignment horizontal="center"/>
      <protection hidden="1"/>
    </xf>
    <xf numFmtId="3" fontId="17" fillId="0" borderId="14" xfId="10" applyNumberFormat="1" applyFont="1" applyFill="1" applyBorder="1" applyAlignment="1" applyProtection="1">
      <protection hidden="1"/>
    </xf>
    <xf numFmtId="3" fontId="17" fillId="11" borderId="9" xfId="0" applyNumberFormat="1" applyFont="1" applyFill="1" applyBorder="1" applyAlignment="1"/>
    <xf numFmtId="3" fontId="18" fillId="11" borderId="14" xfId="0" applyNumberFormat="1" applyFont="1" applyFill="1" applyBorder="1" applyAlignment="1"/>
    <xf numFmtId="9" fontId="17" fillId="11" borderId="14" xfId="10" applyFont="1" applyFill="1" applyBorder="1" applyAlignment="1"/>
    <xf numFmtId="3" fontId="17" fillId="11" borderId="14" xfId="13" applyNumberFormat="1" applyFont="1" applyFill="1" applyBorder="1" applyAlignment="1" applyProtection="1">
      <alignment horizontal="center"/>
      <protection hidden="1"/>
    </xf>
    <xf numFmtId="9" fontId="17" fillId="11" borderId="14" xfId="10" applyFont="1" applyFill="1" applyBorder="1" applyAlignment="1" applyProtection="1">
      <protection hidden="1"/>
    </xf>
    <xf numFmtId="9" fontId="17" fillId="0" borderId="14" xfId="10" applyFont="1" applyFill="1" applyBorder="1" applyAlignment="1"/>
    <xf numFmtId="9" fontId="17" fillId="0" borderId="14" xfId="10" applyFont="1" applyFill="1" applyBorder="1" applyAlignment="1" applyProtection="1">
      <protection hidden="1"/>
    </xf>
    <xf numFmtId="3" fontId="17" fillId="0" borderId="14" xfId="0" applyNumberFormat="1" applyFont="1" applyFill="1" applyBorder="1" applyAlignment="1"/>
    <xf numFmtId="3" fontId="6" fillId="0" borderId="0" xfId="0" applyNumberFormat="1" applyFont="1" applyFill="1" applyAlignment="1" applyProtection="1">
      <alignment horizontal="right"/>
      <protection hidden="1"/>
    </xf>
    <xf numFmtId="9" fontId="17" fillId="11" borderId="14" xfId="10" applyFont="1" applyFill="1" applyBorder="1" applyAlignment="1" applyProtection="1">
      <alignment horizontal="right"/>
      <protection hidden="1"/>
    </xf>
    <xf numFmtId="3" fontId="17" fillId="10" borderId="14" xfId="0" applyNumberFormat="1" applyFont="1" applyFill="1" applyBorder="1" applyAlignment="1" applyProtection="1">
      <alignment horizontal="right" vertical="center" wrapText="1"/>
      <protection hidden="1"/>
    </xf>
    <xf numFmtId="3" fontId="17" fillId="10" borderId="9" xfId="1" applyNumberFormat="1" applyFont="1" applyFill="1" applyBorder="1" applyAlignment="1" applyProtection="1">
      <alignment horizontal="left"/>
      <protection hidden="1"/>
    </xf>
    <xf numFmtId="3" fontId="17" fillId="10" borderId="14" xfId="1" applyNumberFormat="1" applyFont="1" applyFill="1" applyBorder="1" applyAlignment="1" applyProtection="1">
      <alignment horizontal="right"/>
      <protection hidden="1"/>
    </xf>
    <xf numFmtId="1" fontId="21" fillId="0" borderId="0" xfId="8" applyNumberFormat="1" applyFont="1" applyFill="1" applyAlignment="1" applyProtection="1">
      <alignment horizontal="right"/>
      <protection hidden="1"/>
    </xf>
    <xf numFmtId="3" fontId="17" fillId="0" borderId="14" xfId="13" applyNumberFormat="1" applyFont="1" applyBorder="1" applyAlignment="1" applyProtection="1">
      <alignment horizontal="right" vertical="center"/>
      <protection hidden="1"/>
    </xf>
    <xf numFmtId="167" fontId="25" fillId="0" borderId="14" xfId="13" applyNumberFormat="1" applyFont="1" applyFill="1" applyBorder="1" applyAlignment="1" applyProtection="1">
      <protection hidden="1"/>
    </xf>
    <xf numFmtId="167" fontId="6" fillId="11" borderId="14" xfId="13" applyNumberFormat="1" applyFont="1" applyFill="1" applyBorder="1" applyAlignment="1" applyProtection="1">
      <alignment vertical="center"/>
      <protection hidden="1"/>
    </xf>
    <xf numFmtId="167" fontId="17" fillId="11" borderId="14" xfId="13" applyNumberFormat="1" applyFont="1" applyFill="1" applyBorder="1" applyAlignment="1" applyProtection="1">
      <alignment vertical="center"/>
      <protection hidden="1"/>
    </xf>
    <xf numFmtId="167" fontId="6" fillId="0" borderId="14" xfId="13" applyNumberFormat="1" applyFont="1" applyFill="1" applyBorder="1" applyAlignment="1" applyProtection="1">
      <alignment vertical="center"/>
      <protection hidden="1"/>
    </xf>
    <xf numFmtId="167" fontId="17" fillId="0" borderId="14" xfId="13" applyNumberFormat="1" applyFont="1" applyFill="1" applyBorder="1" applyAlignment="1" applyProtection="1">
      <alignment vertical="center"/>
      <protection hidden="1"/>
    </xf>
    <xf numFmtId="3" fontId="6" fillId="0" borderId="14" xfId="1" applyNumberFormat="1" applyFont="1" applyFill="1" applyBorder="1" applyAlignment="1" applyProtection="1">
      <alignment vertical="center"/>
      <protection hidden="1"/>
    </xf>
    <xf numFmtId="3" fontId="17" fillId="0" borderId="14" xfId="1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Alignment="1">
      <alignment horizontal="right"/>
    </xf>
    <xf numFmtId="3" fontId="19" fillId="0" borderId="0" xfId="0" applyNumberFormat="1" applyFont="1" applyFill="1" applyBorder="1" applyAlignment="1" applyProtection="1">
      <alignment horizontal="right"/>
      <protection hidden="1"/>
    </xf>
    <xf numFmtId="167" fontId="18" fillId="0" borderId="14" xfId="13" applyNumberFormat="1" applyFont="1" applyFill="1" applyBorder="1" applyAlignment="1" applyProtection="1">
      <protection hidden="1"/>
    </xf>
    <xf numFmtId="3" fontId="18" fillId="13" borderId="14" xfId="1" applyNumberFormat="1" applyFont="1" applyFill="1" applyBorder="1" applyAlignment="1" applyProtection="1">
      <alignment horizontal="right"/>
      <protection hidden="1"/>
    </xf>
    <xf numFmtId="3" fontId="17" fillId="13" borderId="14" xfId="1" applyNumberFormat="1" applyFont="1" applyFill="1" applyBorder="1" applyAlignment="1" applyProtection="1">
      <alignment horizontal="right"/>
      <protection hidden="1"/>
    </xf>
    <xf numFmtId="3" fontId="18" fillId="13" borderId="14" xfId="0" applyNumberFormat="1" applyFont="1" applyFill="1" applyBorder="1" applyAlignment="1">
      <alignment horizontal="right"/>
    </xf>
    <xf numFmtId="3" fontId="17" fillId="13" borderId="14" xfId="0" applyNumberFormat="1" applyFont="1" applyFill="1" applyBorder="1" applyAlignment="1">
      <alignment horizontal="right"/>
    </xf>
    <xf numFmtId="3" fontId="18" fillId="13" borderId="14" xfId="1" applyNumberFormat="1" applyFont="1" applyFill="1" applyBorder="1" applyAlignment="1" applyProtection="1">
      <alignment horizontal="right" vertical="center" wrapText="1"/>
      <protection hidden="1"/>
    </xf>
    <xf numFmtId="3" fontId="17" fillId="14" borderId="14" xfId="13" applyNumberFormat="1" applyFont="1" applyFill="1" applyBorder="1" applyAlignment="1" applyProtection="1">
      <alignment horizontal="right"/>
      <protection hidden="1"/>
    </xf>
    <xf numFmtId="9" fontId="24" fillId="0" borderId="0" xfId="8" applyFont="1" applyFill="1" applyAlignment="1" applyProtection="1">
      <protection hidden="1"/>
    </xf>
    <xf numFmtId="1" fontId="18" fillId="0" borderId="0" xfId="8" applyNumberFormat="1" applyFont="1" applyFill="1" applyAlignment="1" applyProtection="1">
      <protection hidden="1"/>
    </xf>
    <xf numFmtId="0" fontId="18" fillId="0" borderId="0" xfId="8" applyNumberFormat="1" applyFont="1" applyFill="1" applyAlignment="1" applyProtection="1">
      <protection hidden="1"/>
    </xf>
    <xf numFmtId="9" fontId="21" fillId="0" borderId="0" xfId="8" applyFont="1" applyFill="1" applyAlignment="1" applyProtection="1">
      <protection hidden="1"/>
    </xf>
    <xf numFmtId="9" fontId="6" fillId="0" borderId="0" xfId="8" applyFont="1" applyFill="1" applyAlignment="1" applyProtection="1">
      <alignment horizontal="right"/>
      <protection hidden="1"/>
    </xf>
    <xf numFmtId="9" fontId="23" fillId="0" borderId="0" xfId="8" applyFont="1" applyFill="1" applyBorder="1" applyAlignment="1" applyProtection="1">
      <alignment horizontal="right"/>
      <protection hidden="1"/>
    </xf>
    <xf numFmtId="3" fontId="23" fillId="0" borderId="0" xfId="0" applyNumberFormat="1" applyFont="1" applyFill="1" applyBorder="1" applyAlignment="1" applyProtection="1">
      <alignment horizontal="right"/>
      <protection hidden="1"/>
    </xf>
    <xf numFmtId="3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right"/>
    </xf>
    <xf numFmtId="1" fontId="26" fillId="0" borderId="0" xfId="7" applyNumberFormat="1" applyFont="1" applyFill="1" applyAlignment="1" applyProtection="1">
      <alignment horizontal="center"/>
      <protection hidden="1"/>
    </xf>
    <xf numFmtId="3" fontId="23" fillId="0" borderId="0" xfId="7" applyNumberFormat="1" applyFont="1" applyFill="1" applyAlignment="1" applyProtection="1">
      <alignment horizontal="center"/>
      <protection hidden="1"/>
    </xf>
    <xf numFmtId="3" fontId="23" fillId="0" borderId="0" xfId="0" applyNumberFormat="1" applyFont="1" applyFill="1" applyBorder="1" applyAlignment="1" applyProtection="1">
      <alignment horizontal="left"/>
      <protection hidden="1"/>
    </xf>
    <xf numFmtId="9" fontId="19" fillId="0" borderId="0" xfId="10" applyFont="1" applyFill="1" applyBorder="1" applyAlignment="1" applyProtection="1">
      <alignment horizontal="right"/>
      <protection hidden="1"/>
    </xf>
    <xf numFmtId="1" fontId="19" fillId="0" borderId="0" xfId="8" applyNumberFormat="1" applyFont="1" applyFill="1" applyBorder="1" applyAlignment="1"/>
    <xf numFmtId="168" fontId="19" fillId="0" borderId="0" xfId="8" applyNumberFormat="1" applyFont="1" applyFill="1" applyBorder="1" applyAlignment="1" applyProtection="1">
      <alignment horizontal="right"/>
      <protection hidden="1"/>
    </xf>
    <xf numFmtId="1" fontId="19" fillId="0" borderId="0" xfId="8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right" wrapText="1"/>
    </xf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 applyProtection="1">
      <protection hidden="1"/>
    </xf>
    <xf numFmtId="1" fontId="19" fillId="0" borderId="0" xfId="8" applyNumberFormat="1" applyFont="1" applyFill="1" applyBorder="1" applyAlignment="1">
      <alignment horizontal="right"/>
    </xf>
    <xf numFmtId="9" fontId="19" fillId="0" borderId="0" xfId="7" applyFont="1" applyFill="1" applyBorder="1" applyAlignment="1" applyProtection="1">
      <alignment horizontal="right"/>
      <protection hidden="1"/>
    </xf>
    <xf numFmtId="9" fontId="19" fillId="0" borderId="0" xfId="10" applyFont="1" applyFill="1" applyBorder="1" applyAlignment="1">
      <alignment horizontal="right"/>
    </xf>
    <xf numFmtId="3" fontId="19" fillId="0" borderId="0" xfId="0" applyNumberFormat="1" applyFont="1" applyFill="1" applyBorder="1" applyAlignment="1" applyProtection="1">
      <alignment horizontal="right" wrapText="1"/>
      <protection hidden="1"/>
    </xf>
    <xf numFmtId="167" fontId="19" fillId="0" borderId="0" xfId="13" applyNumberFormat="1" applyFont="1" applyFill="1" applyBorder="1" applyAlignment="1" applyProtection="1">
      <protection hidden="1"/>
    </xf>
    <xf numFmtId="3" fontId="27" fillId="0" borderId="0" xfId="0" applyNumberFormat="1" applyFont="1" applyFill="1" applyAlignment="1" applyProtection="1">
      <protection hidden="1"/>
    </xf>
    <xf numFmtId="3" fontId="23" fillId="0" borderId="0" xfId="0" applyNumberFormat="1" applyFont="1" applyFill="1" applyAlignment="1" applyProtection="1">
      <alignment horizontal="right"/>
      <protection hidden="1"/>
    </xf>
    <xf numFmtId="3" fontId="23" fillId="0" borderId="0" xfId="8" applyNumberFormat="1" applyFont="1" applyFill="1" applyAlignment="1" applyProtection="1">
      <alignment horizontal="right"/>
      <protection hidden="1"/>
    </xf>
    <xf numFmtId="9" fontId="23" fillId="0" borderId="0" xfId="8" applyFont="1" applyFill="1" applyAlignment="1" applyProtection="1">
      <alignment horizontal="right"/>
      <protection hidden="1"/>
    </xf>
    <xf numFmtId="9" fontId="23" fillId="0" borderId="0" xfId="7" applyFont="1" applyFill="1" applyAlignment="1" applyProtection="1">
      <alignment horizontal="right"/>
      <protection hidden="1"/>
    </xf>
    <xf numFmtId="9" fontId="19" fillId="0" borderId="0" xfId="10" applyFont="1" applyFill="1" applyAlignment="1" applyProtection="1">
      <alignment horizontal="right"/>
      <protection hidden="1"/>
    </xf>
    <xf numFmtId="1" fontId="19" fillId="0" borderId="0" xfId="8" applyNumberFormat="1" applyFont="1" applyFill="1" applyAlignment="1" applyProtection="1">
      <protection hidden="1"/>
    </xf>
    <xf numFmtId="1" fontId="19" fillId="0" borderId="0" xfId="8" applyNumberFormat="1" applyFont="1" applyFill="1" applyAlignment="1" applyProtection="1">
      <alignment horizontal="center"/>
      <protection hidden="1"/>
    </xf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 applyProtection="1">
      <protection hidden="1"/>
    </xf>
    <xf numFmtId="9" fontId="19" fillId="0" borderId="0" xfId="8" applyFont="1" applyFill="1" applyAlignment="1" applyProtection="1">
      <alignment horizontal="right"/>
      <protection hidden="1"/>
    </xf>
    <xf numFmtId="9" fontId="19" fillId="0" borderId="0" xfId="10" applyFont="1" applyFill="1" applyAlignment="1">
      <alignment horizontal="right"/>
    </xf>
    <xf numFmtId="3" fontId="19" fillId="0" borderId="0" xfId="0" applyNumberFormat="1" applyFont="1" applyFill="1" applyAlignment="1" applyProtection="1">
      <alignment horizontal="right" wrapText="1"/>
      <protection hidden="1"/>
    </xf>
    <xf numFmtId="1" fontId="19" fillId="0" borderId="0" xfId="8" applyNumberFormat="1" applyFont="1" applyFill="1" applyAlignment="1" applyProtection="1">
      <alignment horizontal="right"/>
      <protection hidden="1"/>
    </xf>
    <xf numFmtId="167" fontId="28" fillId="0" borderId="14" xfId="13" applyNumberFormat="1" applyFont="1" applyFill="1" applyBorder="1" applyAlignment="1" applyProtection="1">
      <protection hidden="1"/>
    </xf>
    <xf numFmtId="3" fontId="17" fillId="0" borderId="14" xfId="0" applyNumberFormat="1" applyFont="1" applyFill="1" applyBorder="1"/>
    <xf numFmtId="1" fontId="18" fillId="12" borderId="14" xfId="10" applyNumberFormat="1" applyFont="1" applyFill="1" applyBorder="1" applyAlignment="1" applyProtection="1">
      <alignment horizontal="right"/>
      <protection hidden="1"/>
    </xf>
    <xf numFmtId="167" fontId="4" fillId="12" borderId="14" xfId="13" applyNumberFormat="1" applyFont="1" applyFill="1" applyBorder="1" applyAlignment="1" applyProtection="1">
      <alignment horizontal="right"/>
      <protection hidden="1"/>
    </xf>
    <xf numFmtId="1" fontId="17" fillId="11" borderId="14" xfId="10" applyNumberFormat="1" applyFont="1" applyFill="1" applyBorder="1" applyAlignment="1" applyProtection="1">
      <protection hidden="1"/>
    </xf>
    <xf numFmtId="1" fontId="17" fillId="11" borderId="14" xfId="10" applyNumberFormat="1" applyFont="1" applyFill="1" applyBorder="1" applyAlignment="1" applyProtection="1">
      <alignment horizontal="right"/>
      <protection hidden="1"/>
    </xf>
    <xf numFmtId="44" fontId="4" fillId="8" borderId="14" xfId="3" applyFont="1" applyFill="1" applyBorder="1" applyAlignment="1" applyProtection="1">
      <alignment vertical="center" wrapText="1"/>
      <protection hidden="1"/>
    </xf>
  </cellXfs>
  <cellStyles count="15">
    <cellStyle name="=C:\WINNT35\SYSTEM32\COMMAND.COM" xfId="1" xr:uid="{00000000-0005-0000-0000-000000000000}"/>
    <cellStyle name="20% — акцент4" xfId="2" builtinId="42"/>
    <cellStyle name="Денежный" xfId="3" builtinId="4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Пояснение 2" xfId="6" xr:uid="{00000000-0005-0000-0000-000006000000}"/>
    <cellStyle name="Процентный" xfId="7" builtinId="5"/>
    <cellStyle name="Процентный 2" xfId="8" xr:uid="{00000000-0005-0000-0000-000008000000}"/>
    <cellStyle name="Процентный 2 2" xfId="9" xr:uid="{00000000-0005-0000-0000-000009000000}"/>
    <cellStyle name="Процентный 3" xfId="10" xr:uid="{00000000-0005-0000-0000-00000A000000}"/>
    <cellStyle name="Финансовый 2" xfId="11" xr:uid="{00000000-0005-0000-0000-00000B000000}"/>
    <cellStyle name="Финансовый 2 2" xfId="12" xr:uid="{00000000-0005-0000-0000-00000C000000}"/>
    <cellStyle name="Финансовый 3" xfId="13" xr:uid="{00000000-0005-0000-0000-00000D000000}"/>
    <cellStyle name="Финансовый 3 2" xfId="14" xr:uid="{00000000-0005-0000-0000-00000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zoomScale="110" zoomScaleNormal="11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10" sqref="G10"/>
    </sheetView>
  </sheetViews>
  <sheetFormatPr defaultColWidth="12.42578125" defaultRowHeight="15"/>
  <cols>
    <col min="1" max="1" width="52.7109375" style="30" bestFit="1" customWidth="1"/>
    <col min="2" max="2" width="12.28515625" style="30" customWidth="1"/>
    <col min="3" max="3" width="13.42578125" style="30" customWidth="1"/>
    <col min="4" max="4" width="13.28515625" style="30" customWidth="1"/>
    <col min="5" max="5" width="12.7109375" style="30" customWidth="1"/>
    <col min="6" max="6" width="13" style="30" customWidth="1"/>
    <col min="7" max="7" width="9.85546875" style="30" customWidth="1"/>
    <col min="8" max="8" width="9.85546875" style="44" customWidth="1"/>
    <col min="9" max="9" width="9.85546875" style="43" customWidth="1"/>
    <col min="10" max="14" width="9.85546875" style="30" customWidth="1"/>
    <col min="15" max="15" width="12" style="30" customWidth="1"/>
    <col min="16" max="16" width="11.42578125" style="30" customWidth="1"/>
    <col min="17" max="20" width="9.85546875" style="30" customWidth="1"/>
    <col min="21" max="21" width="12.7109375" style="30" customWidth="1"/>
    <col min="22" max="30" width="9.85546875" style="30" customWidth="1"/>
  </cols>
  <sheetData>
    <row r="1" spans="1:30">
      <c r="A1" s="31"/>
      <c r="B1" s="31"/>
      <c r="C1" s="31"/>
      <c r="D1" s="31"/>
      <c r="E1" s="31"/>
      <c r="F1" s="31"/>
      <c r="G1" s="218"/>
      <c r="H1" s="219"/>
      <c r="I1" s="218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15.75" thickBot="1">
      <c r="A2" s="32" t="s">
        <v>43</v>
      </c>
      <c r="B2" s="32"/>
      <c r="C2" s="32"/>
      <c r="D2" s="32"/>
      <c r="E2" s="2"/>
      <c r="F2" s="1"/>
      <c r="G2" s="2"/>
      <c r="H2" s="220"/>
      <c r="I2" s="221"/>
      <c r="J2" s="22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26.25" thickBot="1">
      <c r="A3" s="3" t="s">
        <v>1</v>
      </c>
      <c r="B3" s="4" t="s">
        <v>53</v>
      </c>
      <c r="C3" s="4" t="s">
        <v>22</v>
      </c>
      <c r="D3" s="4" t="s">
        <v>8</v>
      </c>
      <c r="E3" s="5" t="s">
        <v>54</v>
      </c>
      <c r="F3" s="6" t="s">
        <v>55</v>
      </c>
      <c r="G3" s="7" t="s">
        <v>58</v>
      </c>
      <c r="H3" s="7" t="s">
        <v>9</v>
      </c>
      <c r="I3" s="8" t="s">
        <v>61</v>
      </c>
      <c r="J3" s="7" t="s">
        <v>19</v>
      </c>
      <c r="K3" s="9" t="s">
        <v>64</v>
      </c>
      <c r="L3" s="9" t="s">
        <v>12</v>
      </c>
      <c r="M3" s="9" t="s">
        <v>67</v>
      </c>
      <c r="N3" s="9" t="s">
        <v>10</v>
      </c>
      <c r="O3" s="9" t="s">
        <v>70</v>
      </c>
      <c r="P3" s="9" t="s">
        <v>11</v>
      </c>
      <c r="Q3" s="9" t="s">
        <v>73</v>
      </c>
      <c r="R3" s="9" t="s">
        <v>13</v>
      </c>
      <c r="S3" s="9" t="s">
        <v>76</v>
      </c>
      <c r="T3" s="9" t="s">
        <v>14</v>
      </c>
      <c r="U3" s="9" t="s">
        <v>79</v>
      </c>
      <c r="V3" s="9" t="s">
        <v>15</v>
      </c>
      <c r="W3" s="9" t="s">
        <v>82</v>
      </c>
      <c r="X3" s="9" t="s">
        <v>20</v>
      </c>
      <c r="Y3" s="9" t="s">
        <v>85</v>
      </c>
      <c r="Z3" s="9" t="s">
        <v>16</v>
      </c>
      <c r="AA3" s="9" t="s">
        <v>91</v>
      </c>
      <c r="AB3" s="9" t="s">
        <v>17</v>
      </c>
      <c r="AC3" s="9" t="s">
        <v>90</v>
      </c>
      <c r="AD3" s="9" t="s">
        <v>18</v>
      </c>
    </row>
    <row r="4" spans="1:30">
      <c r="A4" s="10" t="s">
        <v>2</v>
      </c>
      <c r="B4" s="11"/>
      <c r="C4" s="45">
        <f>C5</f>
        <v>44999429.5</v>
      </c>
      <c r="D4" s="45">
        <f>D5</f>
        <v>41525087</v>
      </c>
      <c r="E4" s="33">
        <f t="shared" ref="E4:E12" ca="1" si="0">G4+I4+K4+M4+O4+Q4+S4+U4+W4+Y4+AA4+AC4</f>
        <v>2260000</v>
      </c>
      <c r="F4" s="34">
        <f t="shared" ref="F4:F12" ca="1" si="1">H4+J4+L4+N4+P4+R4+T4+V4+X4+Z4+AB4+AD4</f>
        <v>2713177</v>
      </c>
      <c r="G4" s="12">
        <f ca="1">G5</f>
        <v>2260000</v>
      </c>
      <c r="H4" s="12">
        <f ca="1">H5</f>
        <v>2713177</v>
      </c>
      <c r="I4" s="12">
        <f t="shared" ref="I4:AD4" si="2">I5</f>
        <v>0</v>
      </c>
      <c r="J4" s="12">
        <f t="shared" si="2"/>
        <v>0</v>
      </c>
      <c r="K4" s="12">
        <f t="shared" si="2"/>
        <v>0</v>
      </c>
      <c r="L4" s="12">
        <f t="shared" si="2"/>
        <v>0</v>
      </c>
      <c r="M4" s="12">
        <f t="shared" si="2"/>
        <v>0</v>
      </c>
      <c r="N4" s="12">
        <f t="shared" si="2"/>
        <v>0</v>
      </c>
      <c r="O4" s="12">
        <f t="shared" si="2"/>
        <v>0</v>
      </c>
      <c r="P4" s="12">
        <f t="shared" si="2"/>
        <v>0</v>
      </c>
      <c r="Q4" s="12">
        <f t="shared" si="2"/>
        <v>0</v>
      </c>
      <c r="R4" s="12">
        <f t="shared" si="2"/>
        <v>0</v>
      </c>
      <c r="S4" s="12">
        <f t="shared" si="2"/>
        <v>0</v>
      </c>
      <c r="T4" s="12">
        <f t="shared" si="2"/>
        <v>0</v>
      </c>
      <c r="U4" s="12">
        <f t="shared" si="2"/>
        <v>0</v>
      </c>
      <c r="V4" s="12">
        <f t="shared" si="2"/>
        <v>0</v>
      </c>
      <c r="W4" s="12">
        <f t="shared" si="2"/>
        <v>0</v>
      </c>
      <c r="X4" s="12">
        <f t="shared" si="2"/>
        <v>0</v>
      </c>
      <c r="Y4" s="12">
        <f>Y5</f>
        <v>0</v>
      </c>
      <c r="Z4" s="12">
        <f t="shared" si="2"/>
        <v>0</v>
      </c>
      <c r="AA4" s="12">
        <f t="shared" si="2"/>
        <v>0</v>
      </c>
      <c r="AB4" s="12">
        <f t="shared" si="2"/>
        <v>0</v>
      </c>
      <c r="AC4" s="12">
        <f t="shared" si="2"/>
        <v>0</v>
      </c>
      <c r="AD4" s="12">
        <f t="shared" si="2"/>
        <v>0</v>
      </c>
    </row>
    <row r="5" spans="1:30">
      <c r="A5" s="13" t="s">
        <v>45</v>
      </c>
      <c r="B5" s="14"/>
      <c r="C5" s="14">
        <f>SUM(C6:C8)</f>
        <v>44999429.5</v>
      </c>
      <c r="D5" s="14">
        <f>SUM(D6:D8)</f>
        <v>41525087</v>
      </c>
      <c r="E5" s="35">
        <f t="shared" ca="1" si="0"/>
        <v>2260000</v>
      </c>
      <c r="F5" s="36">
        <f t="shared" ca="1" si="1"/>
        <v>2713177</v>
      </c>
      <c r="G5" s="15">
        <f t="shared" ref="G5:AD5" ca="1" si="3">SUM(G6:G8)</f>
        <v>2260000</v>
      </c>
      <c r="H5" s="15">
        <f t="shared" ca="1" si="3"/>
        <v>2713177</v>
      </c>
      <c r="I5" s="15">
        <f t="shared" si="3"/>
        <v>0</v>
      </c>
      <c r="J5" s="15">
        <f t="shared" si="3"/>
        <v>0</v>
      </c>
      <c r="K5" s="15">
        <f t="shared" si="3"/>
        <v>0</v>
      </c>
      <c r="L5" s="15">
        <f t="shared" si="3"/>
        <v>0</v>
      </c>
      <c r="M5" s="15">
        <f t="shared" si="3"/>
        <v>0</v>
      </c>
      <c r="N5" s="15">
        <f t="shared" si="3"/>
        <v>0</v>
      </c>
      <c r="O5" s="15">
        <f t="shared" si="3"/>
        <v>0</v>
      </c>
      <c r="P5" s="15">
        <f t="shared" si="3"/>
        <v>0</v>
      </c>
      <c r="Q5" s="15">
        <f t="shared" si="3"/>
        <v>0</v>
      </c>
      <c r="R5" s="15">
        <f t="shared" si="3"/>
        <v>0</v>
      </c>
      <c r="S5" s="15">
        <f t="shared" si="3"/>
        <v>0</v>
      </c>
      <c r="T5" s="15">
        <f t="shared" si="3"/>
        <v>0</v>
      </c>
      <c r="U5" s="15">
        <f t="shared" si="3"/>
        <v>0</v>
      </c>
      <c r="V5" s="15">
        <f t="shared" si="3"/>
        <v>0</v>
      </c>
      <c r="W5" s="15">
        <f t="shared" si="3"/>
        <v>0</v>
      </c>
      <c r="X5" s="15">
        <f t="shared" si="3"/>
        <v>0</v>
      </c>
      <c r="Y5" s="15">
        <f t="shared" si="3"/>
        <v>0</v>
      </c>
      <c r="Z5" s="15">
        <f t="shared" si="3"/>
        <v>0</v>
      </c>
      <c r="AA5" s="15">
        <f t="shared" si="3"/>
        <v>0</v>
      </c>
      <c r="AB5" s="15">
        <f t="shared" si="3"/>
        <v>0</v>
      </c>
      <c r="AC5" s="15">
        <f t="shared" si="3"/>
        <v>0</v>
      </c>
      <c r="AD5" s="15">
        <f t="shared" si="3"/>
        <v>0</v>
      </c>
    </row>
    <row r="6" spans="1:30">
      <c r="A6" s="16" t="s">
        <v>46</v>
      </c>
      <c r="B6" s="17">
        <f>'ПП Солнышко'!C4</f>
        <v>34885101</v>
      </c>
      <c r="C6" s="17">
        <f>'ПП Солнышко'!D4</f>
        <v>32508965</v>
      </c>
      <c r="D6" s="17">
        <f>'ПП Солнышко'!E4</f>
        <v>29183830</v>
      </c>
      <c r="E6" s="37">
        <f t="shared" ca="1" si="0"/>
        <v>2225000</v>
      </c>
      <c r="F6" s="38">
        <f t="shared" ca="1" si="1"/>
        <v>2701477</v>
      </c>
      <c r="G6" s="18">
        <f ca="1">INDEX(INDIRECT("'"&amp;$A6&amp;"'!$A$3:$CY$50"),MATCH("ДОХОД",INDIRECT("'"&amp;$A6&amp;"'!$B$3:$B$50"),0),MATCH(G$3,INDIRECT("'"&amp;$A6&amp;"'!$A$3:$CY$3"),0))</f>
        <v>2225000</v>
      </c>
      <c r="H6" s="18">
        <f ca="1">INDEX(INDIRECT("'"&amp;$A6&amp;"'!$A$3:$CY$50"),MATCH("ДОХОД",INDIRECT("'"&amp;$A6&amp;"'!$B$3:$B$50"),0),MATCH(H$3,INDIRECT("'"&amp;$A6&amp;"'!$A$3:$CY$3"),0))</f>
        <v>2701477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>
      <c r="A7" s="19" t="s">
        <v>47</v>
      </c>
      <c r="B7" s="17">
        <f>'ПП Карусель'!C4</f>
        <v>4697738</v>
      </c>
      <c r="C7" s="17">
        <f>'ПП Карусель'!D4</f>
        <v>7541961.5</v>
      </c>
      <c r="D7" s="17">
        <f>'ПП Карусель'!E4</f>
        <v>8681737</v>
      </c>
      <c r="E7" s="37">
        <f t="shared" ca="1" si="0"/>
        <v>35000</v>
      </c>
      <c r="F7" s="38">
        <f t="shared" ca="1" si="1"/>
        <v>11700</v>
      </c>
      <c r="G7" s="18">
        <f t="shared" ref="G7:H8" ca="1" si="4">INDEX(INDIRECT("'"&amp;$A7&amp;"'!$A$3:$CY$50"),MATCH("ДОХОД",INDIRECT("'"&amp;$A7&amp;"'!$B$3:$B$50"),0),MATCH(G$3,INDIRECT("'"&amp;$A7&amp;"'!$A$3:$CY$3"),0))</f>
        <v>35000</v>
      </c>
      <c r="H7" s="18">
        <f t="shared" ca="1" si="4"/>
        <v>11700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20"/>
      <c r="V7" s="20"/>
      <c r="W7" s="18"/>
      <c r="X7" s="18"/>
      <c r="Y7" s="18"/>
      <c r="Z7" s="18"/>
      <c r="AA7" s="18"/>
      <c r="AB7" s="18"/>
      <c r="AC7" s="21"/>
      <c r="AD7" s="21"/>
    </row>
    <row r="8" spans="1:30">
      <c r="A8" s="22" t="s">
        <v>48</v>
      </c>
      <c r="B8" s="17">
        <f>'ПП Ладошки'!C4</f>
        <v>4807068</v>
      </c>
      <c r="C8" s="17">
        <f>'ПП Ладошки'!D4</f>
        <v>4948503</v>
      </c>
      <c r="D8" s="17">
        <f>'ПП Ладошки'!E4</f>
        <v>3659520</v>
      </c>
      <c r="E8" s="37">
        <f t="shared" ca="1" si="0"/>
        <v>0</v>
      </c>
      <c r="F8" s="38">
        <f t="shared" ca="1" si="1"/>
        <v>0</v>
      </c>
      <c r="G8" s="18">
        <f t="shared" ca="1" si="4"/>
        <v>0</v>
      </c>
      <c r="H8" s="18">
        <f t="shared" ca="1" si="4"/>
        <v>0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>
      <c r="A9" s="23" t="s">
        <v>21</v>
      </c>
      <c r="B9" s="24"/>
      <c r="C9" s="24">
        <f>SUM(C10:C12)</f>
        <v>18270139.183399998</v>
      </c>
      <c r="D9" s="24">
        <f>SUM(D10:D12)</f>
        <v>8956492.1941379309</v>
      </c>
      <c r="E9" s="39">
        <f t="shared" ca="1" si="0"/>
        <v>572550</v>
      </c>
      <c r="F9" s="40">
        <f t="shared" ca="1" si="1"/>
        <v>635555</v>
      </c>
      <c r="G9" s="25">
        <f t="shared" ref="G9:AD9" ca="1" si="5">SUM(G10:G12)</f>
        <v>572550</v>
      </c>
      <c r="H9" s="25">
        <f t="shared" ca="1" si="5"/>
        <v>635555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25">
        <f t="shared" si="5"/>
        <v>0</v>
      </c>
      <c r="Q9" s="25">
        <f t="shared" si="5"/>
        <v>0</v>
      </c>
      <c r="R9" s="25">
        <f t="shared" si="5"/>
        <v>0</v>
      </c>
      <c r="S9" s="25">
        <f t="shared" si="5"/>
        <v>0</v>
      </c>
      <c r="T9" s="25">
        <f t="shared" si="5"/>
        <v>0</v>
      </c>
      <c r="U9" s="25">
        <f t="shared" si="5"/>
        <v>0</v>
      </c>
      <c r="V9" s="25">
        <f t="shared" si="5"/>
        <v>0</v>
      </c>
      <c r="W9" s="25">
        <f t="shared" si="5"/>
        <v>0</v>
      </c>
      <c r="X9" s="25">
        <f t="shared" si="5"/>
        <v>0</v>
      </c>
      <c r="Y9" s="25">
        <f t="shared" si="5"/>
        <v>0</v>
      </c>
      <c r="Z9" s="25">
        <f t="shared" si="5"/>
        <v>0</v>
      </c>
      <c r="AA9" s="25">
        <f t="shared" si="5"/>
        <v>0</v>
      </c>
      <c r="AB9" s="25">
        <f t="shared" si="5"/>
        <v>0</v>
      </c>
      <c r="AC9" s="25">
        <f t="shared" si="5"/>
        <v>0</v>
      </c>
      <c r="AD9" s="25">
        <f t="shared" si="5"/>
        <v>0</v>
      </c>
    </row>
    <row r="10" spans="1:30">
      <c r="A10" s="16" t="s">
        <v>46</v>
      </c>
      <c r="B10" s="17">
        <f>'ПП Солнышко'!C9</f>
        <v>7617760.8099999996</v>
      </c>
      <c r="C10" s="17">
        <f>'ПП Солнышко'!D9</f>
        <v>15003109.1834</v>
      </c>
      <c r="D10" s="17">
        <f>'ПП Солнышко'!E9</f>
        <v>7385462.354137931</v>
      </c>
      <c r="E10" s="37">
        <f t="shared" ca="1" si="0"/>
        <v>572550</v>
      </c>
      <c r="F10" s="38">
        <f t="shared" ca="1" si="1"/>
        <v>633055</v>
      </c>
      <c r="G10" s="18">
        <f ca="1">INDEX(INDIRECT("'"&amp;$A10&amp;"'!$A$3:$CY$50"),MATCH("РАСХОД",INDIRECT("'"&amp;$A10&amp;"'!$B$3:$B$50"),0),MATCH(G$3,INDIRECT("'"&amp;$A10&amp;"'!$A$3:$CY$3"),0))</f>
        <v>572550</v>
      </c>
      <c r="H10" s="18">
        <f ca="1">INDEX(INDIRECT("'"&amp;$A10&amp;"'!$A$3:$CY$50"),MATCH("РАСХОД",INDIRECT("'"&amp;$A10&amp;"'!$B$3:$B$50"),0),MATCH(H$3,INDIRECT("'"&amp;$A10&amp;"'!$A$3:$CY$3"),0))</f>
        <v>633055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>
      <c r="A11" s="19" t="s">
        <v>47</v>
      </c>
      <c r="B11" s="17">
        <f>'ПП Карусель'!C9</f>
        <v>1290471</v>
      </c>
      <c r="C11" s="17">
        <f>'ПП Карусель'!D9</f>
        <v>2175420</v>
      </c>
      <c r="D11" s="17">
        <f>'ПП Карусель'!E9</f>
        <v>1118541.8399999999</v>
      </c>
      <c r="E11" s="37">
        <f t="shared" ca="1" si="0"/>
        <v>0</v>
      </c>
      <c r="F11" s="38">
        <f t="shared" ca="1" si="1"/>
        <v>2500</v>
      </c>
      <c r="G11" s="18">
        <f t="shared" ref="G11:H12" ca="1" si="6">INDEX(INDIRECT("'"&amp;$A11&amp;"'!$A$3:$CY$50"),MATCH("РАСХОД",INDIRECT("'"&amp;$A11&amp;"'!$B$3:$B$50"),0),MATCH(G$3,INDIRECT("'"&amp;$A11&amp;"'!$A$3:$CY$3"),0))</f>
        <v>0</v>
      </c>
      <c r="H11" s="18">
        <f t="shared" ca="1" si="6"/>
        <v>2500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20"/>
      <c r="V11" s="20"/>
      <c r="W11" s="18"/>
      <c r="X11" s="18"/>
      <c r="Y11" s="18"/>
      <c r="Z11" s="18"/>
      <c r="AA11" s="18"/>
      <c r="AB11" s="18"/>
      <c r="AC11" s="21"/>
      <c r="AD11" s="21"/>
    </row>
    <row r="12" spans="1:30">
      <c r="A12" s="22" t="s">
        <v>48</v>
      </c>
      <c r="B12" s="17">
        <f>'ПП Ладошки'!C8</f>
        <v>810811</v>
      </c>
      <c r="C12" s="17">
        <f>'ПП Ладошки'!D8</f>
        <v>1091610</v>
      </c>
      <c r="D12" s="17">
        <f>'ПП Ладошки'!E8</f>
        <v>452488</v>
      </c>
      <c r="E12" s="37">
        <f t="shared" ca="1" si="0"/>
        <v>0</v>
      </c>
      <c r="F12" s="38">
        <f t="shared" ca="1" si="1"/>
        <v>0</v>
      </c>
      <c r="G12" s="18">
        <f t="shared" ca="1" si="6"/>
        <v>0</v>
      </c>
      <c r="H12" s="18">
        <f t="shared" ca="1" si="6"/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>
      <c r="A13" s="26"/>
      <c r="B13" s="27"/>
      <c r="C13" s="27"/>
      <c r="D13" s="27"/>
      <c r="E13" s="41"/>
      <c r="F13" s="42"/>
      <c r="G13" s="28"/>
      <c r="H13" s="28"/>
      <c r="I13" s="29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25"/>
  <sheetViews>
    <sheetView zoomScale="125" zoomScaleNormal="100" workbookViewId="0">
      <pane xSplit="2" ySplit="4" topLeftCell="C5" activePane="bottomRight" state="frozen"/>
      <selection activeCell="CF12" sqref="CF12"/>
      <selection pane="topRight" activeCell="CF12" sqref="CF12"/>
      <selection pane="bottomLeft" activeCell="CF12" sqref="CF12"/>
      <selection pane="bottomRight" activeCell="L3" sqref="L3"/>
    </sheetView>
  </sheetViews>
  <sheetFormatPr defaultColWidth="24.28515625" defaultRowHeight="15"/>
  <cols>
    <col min="1" max="1" width="3.85546875" customWidth="1"/>
    <col min="2" max="2" width="15.5703125" customWidth="1"/>
    <col min="3" max="3" width="10" customWidth="1"/>
    <col min="4" max="4" width="10.42578125" customWidth="1"/>
    <col min="5" max="5" width="10.85546875" customWidth="1"/>
    <col min="6" max="6" width="9.7109375" bestFit="1" customWidth="1"/>
    <col min="7" max="7" width="8.85546875" customWidth="1"/>
    <col min="8" max="8" width="10.85546875" customWidth="1"/>
    <col min="9" max="9" width="9" customWidth="1"/>
    <col min="10" max="10" width="13" customWidth="1"/>
    <col min="11" max="11" width="11.7109375" customWidth="1"/>
    <col min="12" max="12" width="13" customWidth="1"/>
    <col min="13" max="13" width="2.85546875" customWidth="1"/>
    <col min="14" max="14" width="3.28515625" bestFit="1" customWidth="1"/>
    <col min="15" max="15" width="3" bestFit="1" customWidth="1"/>
    <col min="16" max="16" width="10" customWidth="1"/>
    <col min="17" max="17" width="9.140625" customWidth="1"/>
    <col min="18" max="18" width="10.140625" customWidth="1"/>
    <col min="19" max="19" width="10.28515625" customWidth="1"/>
    <col min="20" max="20" width="11" customWidth="1"/>
    <col min="21" max="23" width="2.42578125" customWidth="1"/>
    <col min="24" max="27" width="10.7109375" customWidth="1"/>
    <col min="28" max="28" width="9.85546875" customWidth="1"/>
    <col min="29" max="31" width="3" customWidth="1"/>
    <col min="32" max="35" width="11.28515625" customWidth="1"/>
    <col min="36" max="36" width="11.140625" customWidth="1"/>
    <col min="37" max="39" width="3.140625" customWidth="1"/>
    <col min="40" max="43" width="10.140625" customWidth="1"/>
    <col min="44" max="44" width="8.42578125" customWidth="1"/>
    <col min="45" max="47" width="3.140625" customWidth="1"/>
    <col min="48" max="50" width="10.28515625" customWidth="1"/>
    <col min="51" max="51" width="9.7109375" customWidth="1"/>
    <col min="52" max="52" width="8.28515625" customWidth="1"/>
    <col min="53" max="53" width="3.42578125" customWidth="1"/>
    <col min="54" max="54" width="3.28515625" customWidth="1"/>
    <col min="55" max="55" width="3.140625" customWidth="1"/>
    <col min="56" max="57" width="10.140625" customWidth="1"/>
    <col min="58" max="58" width="9.140625" customWidth="1"/>
    <col min="59" max="59" width="9.28515625" customWidth="1"/>
    <col min="60" max="60" width="7.7109375" customWidth="1"/>
    <col min="61" max="63" width="3.7109375" customWidth="1"/>
    <col min="64" max="66" width="11.85546875" customWidth="1"/>
    <col min="67" max="67" width="9.42578125" bestFit="1" customWidth="1"/>
    <col min="68" max="68" width="9.7109375" customWidth="1"/>
    <col min="69" max="70" width="3" customWidth="1"/>
    <col min="71" max="71" width="4.28515625" customWidth="1"/>
    <col min="72" max="73" width="9.7109375" customWidth="1"/>
    <col min="74" max="74" width="12" customWidth="1"/>
    <col min="75" max="75" width="9.42578125" bestFit="1" customWidth="1"/>
    <col min="76" max="76" width="12.7109375" bestFit="1" customWidth="1"/>
    <col min="77" max="79" width="2.85546875" customWidth="1"/>
    <col min="80" max="80" width="10.28515625" customWidth="1"/>
    <col min="81" max="81" width="10.42578125" customWidth="1"/>
    <col min="82" max="83" width="10" customWidth="1"/>
    <col min="84" max="84" width="10.42578125" customWidth="1"/>
    <col min="85" max="87" width="3.28515625" customWidth="1"/>
    <col min="88" max="88" width="10" customWidth="1"/>
    <col min="89" max="89" width="10" bestFit="1" customWidth="1"/>
    <col min="90" max="90" width="11.28515625" customWidth="1"/>
    <col min="91" max="91" width="11.42578125" customWidth="1"/>
    <col min="92" max="92" width="9.42578125" customWidth="1"/>
    <col min="93" max="95" width="3.28515625" customWidth="1"/>
    <col min="96" max="97" width="9.85546875" customWidth="1"/>
    <col min="98" max="98" width="12.42578125" customWidth="1"/>
    <col min="99" max="99" width="9.85546875" customWidth="1"/>
    <col min="100" max="100" width="8.28515625" customWidth="1"/>
    <col min="101" max="103" width="2.7109375" customWidth="1"/>
    <col min="104" max="106" width="24.28515625" customWidth="1"/>
  </cols>
  <sheetData>
    <row r="1" spans="1:104" s="300" customFormat="1" ht="20.100000000000001" customHeight="1">
      <c r="A1" s="275"/>
      <c r="B1" s="294"/>
      <c r="C1" s="289"/>
      <c r="D1" s="289"/>
      <c r="E1" s="288"/>
      <c r="F1" s="289"/>
      <c r="G1" s="288"/>
      <c r="H1" s="295"/>
      <c r="I1" s="275"/>
      <c r="J1" s="297"/>
      <c r="K1" s="298"/>
      <c r="L1" s="297"/>
      <c r="M1" s="275"/>
      <c r="N1" s="275"/>
      <c r="O1" s="275"/>
      <c r="P1" s="299"/>
      <c r="R1" s="275"/>
      <c r="S1" s="301"/>
      <c r="T1" s="297"/>
      <c r="U1" s="275"/>
      <c r="V1" s="275"/>
      <c r="W1" s="275"/>
      <c r="Y1" s="275"/>
      <c r="Z1" s="275"/>
      <c r="AA1" s="302"/>
      <c r="AB1" s="303"/>
      <c r="AC1" s="275"/>
      <c r="AD1" s="275"/>
      <c r="AE1" s="275"/>
      <c r="AG1" s="304"/>
      <c r="AH1" s="275"/>
      <c r="AI1" s="296"/>
      <c r="AJ1" s="297"/>
      <c r="AK1" s="275"/>
      <c r="AL1" s="275"/>
      <c r="AM1" s="275"/>
      <c r="AO1" s="304"/>
      <c r="AP1" s="305"/>
      <c r="AQ1" s="302"/>
      <c r="AR1" s="297"/>
      <c r="AS1" s="275"/>
      <c r="AT1" s="275"/>
      <c r="AU1" s="275"/>
      <c r="AW1" s="275"/>
      <c r="AX1" s="275"/>
      <c r="AY1" s="302"/>
      <c r="AZ1" s="297"/>
      <c r="BA1" s="275"/>
      <c r="BB1" s="275"/>
      <c r="BC1" s="275"/>
      <c r="BE1" s="275"/>
      <c r="BF1" s="275"/>
      <c r="BG1" s="296"/>
      <c r="BH1" s="297"/>
      <c r="BI1" s="275"/>
      <c r="BJ1" s="275"/>
      <c r="BK1" s="275"/>
      <c r="BL1" s="275"/>
      <c r="BM1" s="275"/>
      <c r="BN1" s="275"/>
      <c r="BO1" s="302"/>
      <c r="BP1" s="297"/>
      <c r="BQ1" s="275"/>
      <c r="BR1" s="275"/>
      <c r="BS1" s="275"/>
      <c r="BT1" s="275"/>
      <c r="BU1" s="275"/>
      <c r="BV1" s="306"/>
      <c r="BW1" s="296"/>
      <c r="BX1" s="297"/>
      <c r="BY1" s="275"/>
      <c r="BZ1" s="275"/>
      <c r="CA1" s="275"/>
      <c r="CB1" s="295"/>
      <c r="CC1" s="275"/>
      <c r="CD1" s="275"/>
      <c r="CE1" s="275"/>
      <c r="CF1" s="297"/>
      <c r="CG1" s="275"/>
      <c r="CH1" s="275"/>
      <c r="CI1" s="275"/>
      <c r="CJ1" s="275"/>
      <c r="CK1" s="275"/>
      <c r="CL1" s="275"/>
      <c r="CM1" s="301"/>
      <c r="CN1" s="297"/>
      <c r="CO1" s="275"/>
      <c r="CP1" s="275"/>
      <c r="CQ1" s="275"/>
      <c r="CR1" s="275"/>
      <c r="CS1" s="275"/>
      <c r="CT1" s="275"/>
      <c r="CU1" s="296"/>
      <c r="CV1" s="297"/>
      <c r="CW1" s="275"/>
      <c r="CX1" s="275"/>
      <c r="CY1" s="275"/>
      <c r="CZ1" s="289"/>
    </row>
    <row r="2" spans="1:104" s="315" customFormat="1" ht="14.1" customHeight="1">
      <c r="A2" s="227"/>
      <c r="B2" s="307"/>
      <c r="C2" s="308"/>
      <c r="D2" s="309"/>
      <c r="E2" s="311"/>
      <c r="F2" s="311"/>
      <c r="G2" s="310"/>
      <c r="H2" s="312"/>
      <c r="I2" s="227"/>
      <c r="J2" s="227"/>
      <c r="K2" s="314"/>
      <c r="L2" s="227"/>
      <c r="M2" s="227"/>
      <c r="N2" s="227"/>
      <c r="O2" s="227"/>
      <c r="R2" s="227"/>
      <c r="S2" s="316"/>
      <c r="T2" s="227"/>
      <c r="U2" s="227"/>
      <c r="V2" s="227"/>
      <c r="W2" s="227"/>
      <c r="Y2" s="227"/>
      <c r="Z2" s="317"/>
      <c r="AA2" s="313"/>
      <c r="AB2" s="227"/>
      <c r="AC2" s="317"/>
      <c r="AD2" s="317"/>
      <c r="AE2" s="317"/>
      <c r="AF2" s="317"/>
      <c r="AG2" s="317"/>
      <c r="AH2" s="317"/>
      <c r="AI2" s="313"/>
      <c r="AJ2" s="227"/>
      <c r="AK2" s="317"/>
      <c r="AL2" s="227"/>
      <c r="AM2" s="227"/>
      <c r="AO2" s="318"/>
      <c r="AP2" s="319"/>
      <c r="AQ2" s="320"/>
      <c r="AR2" s="227"/>
      <c r="AS2" s="227"/>
      <c r="AT2" s="227"/>
      <c r="AU2" s="227"/>
      <c r="AW2" s="227"/>
      <c r="AX2" s="227"/>
      <c r="AY2" s="320"/>
      <c r="AZ2" s="227"/>
      <c r="BA2" s="227"/>
      <c r="BB2" s="227"/>
      <c r="BC2" s="227"/>
      <c r="BE2" s="227"/>
      <c r="BF2" s="227"/>
      <c r="BG2" s="313"/>
      <c r="BH2" s="227"/>
      <c r="BI2" s="227"/>
      <c r="BJ2" s="227"/>
      <c r="BK2" s="227"/>
      <c r="BL2" s="227"/>
      <c r="BM2" s="227"/>
      <c r="BN2" s="227"/>
      <c r="BO2" s="313"/>
      <c r="BP2" s="227"/>
      <c r="BQ2" s="227"/>
      <c r="BR2" s="227"/>
      <c r="BS2" s="227"/>
      <c r="BT2" s="227"/>
      <c r="BU2" s="227"/>
      <c r="BV2" s="306"/>
      <c r="BW2" s="313"/>
      <c r="BX2" s="227"/>
      <c r="BY2" s="227"/>
      <c r="BZ2" s="227"/>
      <c r="CA2" s="227"/>
      <c r="CB2" s="312"/>
      <c r="CC2" s="227"/>
      <c r="CD2" s="227"/>
      <c r="CE2" s="320"/>
      <c r="CF2" s="227"/>
      <c r="CG2" s="227"/>
      <c r="CH2" s="227"/>
      <c r="CI2" s="227"/>
      <c r="CJ2" s="227"/>
      <c r="CK2" s="317"/>
      <c r="CL2" s="227"/>
      <c r="CM2" s="313"/>
      <c r="CN2" s="227"/>
      <c r="CO2" s="227"/>
      <c r="CP2" s="227"/>
      <c r="CQ2" s="227"/>
      <c r="CR2" s="227"/>
      <c r="CS2" s="227"/>
      <c r="CT2" s="227"/>
      <c r="CU2" s="313"/>
      <c r="CV2" s="227"/>
      <c r="CW2" s="227"/>
      <c r="CX2" s="227"/>
      <c r="CY2" s="227"/>
      <c r="CZ2" s="308"/>
    </row>
    <row r="3" spans="1:104" s="147" customFormat="1" ht="38.25" customHeight="1">
      <c r="A3" s="148" t="s">
        <v>0</v>
      </c>
      <c r="B3" s="149" t="s">
        <v>1</v>
      </c>
      <c r="C3" s="281" t="s">
        <v>52</v>
      </c>
      <c r="D3" s="281" t="s">
        <v>49</v>
      </c>
      <c r="E3" s="281" t="s">
        <v>23</v>
      </c>
      <c r="F3" s="281" t="s">
        <v>50</v>
      </c>
      <c r="G3" s="281" t="s">
        <v>51</v>
      </c>
      <c r="H3" s="150" t="s">
        <v>56</v>
      </c>
      <c r="I3" s="137" t="s">
        <v>57</v>
      </c>
      <c r="J3" s="137">
        <v>42736</v>
      </c>
      <c r="K3" s="152" t="s">
        <v>58</v>
      </c>
      <c r="L3" s="137" t="s">
        <v>9</v>
      </c>
      <c r="M3" s="153"/>
      <c r="N3" s="153"/>
      <c r="O3" s="153"/>
      <c r="P3" s="137" t="s">
        <v>59</v>
      </c>
      <c r="Q3" s="137" t="s">
        <v>60</v>
      </c>
      <c r="R3" s="137">
        <v>42767</v>
      </c>
      <c r="S3" s="154" t="s">
        <v>61</v>
      </c>
      <c r="T3" s="137">
        <v>43132</v>
      </c>
      <c r="U3" s="153"/>
      <c r="V3" s="153"/>
      <c r="W3" s="153"/>
      <c r="X3" s="137" t="s">
        <v>62</v>
      </c>
      <c r="Y3" s="137" t="s">
        <v>63</v>
      </c>
      <c r="Z3" s="137">
        <v>42795</v>
      </c>
      <c r="AA3" s="151" t="s">
        <v>64</v>
      </c>
      <c r="AB3" s="137">
        <v>43160</v>
      </c>
      <c r="AC3" s="153"/>
      <c r="AD3" s="153"/>
      <c r="AE3" s="153"/>
      <c r="AF3" s="137" t="s">
        <v>65</v>
      </c>
      <c r="AG3" s="137" t="s">
        <v>66</v>
      </c>
      <c r="AH3" s="137">
        <v>42826</v>
      </c>
      <c r="AI3" s="154" t="s">
        <v>67</v>
      </c>
      <c r="AJ3" s="137">
        <v>43191</v>
      </c>
      <c r="AK3" s="153"/>
      <c r="AL3" s="153"/>
      <c r="AM3" s="153"/>
      <c r="AN3" s="137" t="s">
        <v>68</v>
      </c>
      <c r="AO3" s="137" t="s">
        <v>69</v>
      </c>
      <c r="AP3" s="137">
        <v>42856</v>
      </c>
      <c r="AQ3" s="151" t="s">
        <v>70</v>
      </c>
      <c r="AR3" s="137">
        <v>43221</v>
      </c>
      <c r="AS3" s="153"/>
      <c r="AT3" s="153"/>
      <c r="AU3" s="153"/>
      <c r="AV3" s="137" t="s">
        <v>71</v>
      </c>
      <c r="AW3" s="137" t="s">
        <v>72</v>
      </c>
      <c r="AX3" s="137">
        <v>42887</v>
      </c>
      <c r="AY3" s="151" t="s">
        <v>73</v>
      </c>
      <c r="AZ3" s="137">
        <v>43252</v>
      </c>
      <c r="BA3" s="153"/>
      <c r="BB3" s="153"/>
      <c r="BC3" s="153"/>
      <c r="BD3" s="137" t="s">
        <v>74</v>
      </c>
      <c r="BE3" s="137" t="s">
        <v>75</v>
      </c>
      <c r="BF3" s="137">
        <v>42917</v>
      </c>
      <c r="BG3" s="154" t="s">
        <v>76</v>
      </c>
      <c r="BH3" s="137">
        <v>43282</v>
      </c>
      <c r="BI3" s="153"/>
      <c r="BJ3" s="153"/>
      <c r="BK3" s="153"/>
      <c r="BL3" s="137" t="s">
        <v>77</v>
      </c>
      <c r="BM3" s="137" t="s">
        <v>78</v>
      </c>
      <c r="BN3" s="137">
        <v>42948</v>
      </c>
      <c r="BO3" s="154" t="s">
        <v>79</v>
      </c>
      <c r="BP3" s="137">
        <v>43313</v>
      </c>
      <c r="BQ3" s="153"/>
      <c r="BR3" s="153"/>
      <c r="BS3" s="153"/>
      <c r="BT3" s="137" t="s">
        <v>80</v>
      </c>
      <c r="BU3" s="137" t="s">
        <v>81</v>
      </c>
      <c r="BV3" s="137">
        <v>42979</v>
      </c>
      <c r="BW3" s="154" t="s">
        <v>82</v>
      </c>
      <c r="BX3" s="137">
        <v>43344</v>
      </c>
      <c r="BY3" s="153"/>
      <c r="BZ3" s="153"/>
      <c r="CA3" s="153"/>
      <c r="CB3" s="137" t="s">
        <v>83</v>
      </c>
      <c r="CC3" s="137" t="s">
        <v>84</v>
      </c>
      <c r="CD3" s="137">
        <v>43009</v>
      </c>
      <c r="CE3" s="151" t="s">
        <v>85</v>
      </c>
      <c r="CF3" s="137">
        <v>43374</v>
      </c>
      <c r="CG3" s="153"/>
      <c r="CH3" s="153"/>
      <c r="CI3" s="153"/>
      <c r="CJ3" s="137" t="s">
        <v>86</v>
      </c>
      <c r="CK3" s="137" t="s">
        <v>87</v>
      </c>
      <c r="CL3" s="137">
        <v>43770</v>
      </c>
      <c r="CM3" s="154" t="s">
        <v>34</v>
      </c>
      <c r="CN3" s="137">
        <v>44136</v>
      </c>
      <c r="CO3" s="153"/>
      <c r="CP3" s="153"/>
      <c r="CQ3" s="153"/>
      <c r="CR3" s="137" t="s">
        <v>88</v>
      </c>
      <c r="CS3" s="137" t="s">
        <v>89</v>
      </c>
      <c r="CT3" s="137">
        <v>43070</v>
      </c>
      <c r="CU3" s="154" t="s">
        <v>90</v>
      </c>
      <c r="CV3" s="137">
        <v>43435</v>
      </c>
      <c r="CW3" s="153"/>
      <c r="CX3" s="153"/>
      <c r="CY3" s="153"/>
    </row>
    <row r="4" spans="1:104" s="158" customFormat="1" ht="12">
      <c r="A4" s="155" t="s">
        <v>3</v>
      </c>
      <c r="B4" s="156" t="s">
        <v>2</v>
      </c>
      <c r="C4" s="157">
        <f t="shared" ref="C4:G8" si="0">SUM(H4,P4,X4,AF4,AN4,AV4,BD4,BL4,BT4,CB4,CJ4,CR4)</f>
        <v>34885101</v>
      </c>
      <c r="D4" s="157">
        <f t="shared" si="0"/>
        <v>32508965</v>
      </c>
      <c r="E4" s="157">
        <f t="shared" si="0"/>
        <v>29183830</v>
      </c>
      <c r="F4" s="157">
        <f t="shared" si="0"/>
        <v>29008000</v>
      </c>
      <c r="G4" s="157">
        <f t="shared" si="0"/>
        <v>2701477</v>
      </c>
      <c r="H4" s="157">
        <f t="shared" ref="H4:BS4" si="1">SUM(H5:H8)</f>
        <v>2476850</v>
      </c>
      <c r="I4" s="157">
        <f t="shared" si="1"/>
        <v>2932609</v>
      </c>
      <c r="J4" s="157">
        <f t="shared" si="1"/>
        <v>2197234</v>
      </c>
      <c r="K4" s="157">
        <f t="shared" si="1"/>
        <v>2225000</v>
      </c>
      <c r="L4" s="157">
        <f t="shared" si="1"/>
        <v>2701477</v>
      </c>
      <c r="M4" s="157">
        <f t="shared" si="1"/>
        <v>0</v>
      </c>
      <c r="N4" s="157">
        <f t="shared" si="1"/>
        <v>0</v>
      </c>
      <c r="O4" s="157">
        <f t="shared" si="1"/>
        <v>0</v>
      </c>
      <c r="P4" s="157">
        <f t="shared" si="1"/>
        <v>3195113</v>
      </c>
      <c r="Q4" s="157">
        <f t="shared" si="1"/>
        <v>2670374</v>
      </c>
      <c r="R4" s="157">
        <f t="shared" si="1"/>
        <v>2469061</v>
      </c>
      <c r="S4" s="157">
        <f t="shared" si="1"/>
        <v>2510000</v>
      </c>
      <c r="T4" s="157">
        <f t="shared" si="1"/>
        <v>0</v>
      </c>
      <c r="U4" s="157">
        <f t="shared" si="1"/>
        <v>0</v>
      </c>
      <c r="V4" s="157">
        <f t="shared" si="1"/>
        <v>0</v>
      </c>
      <c r="W4" s="157">
        <f t="shared" si="1"/>
        <v>0</v>
      </c>
      <c r="X4" s="157">
        <f t="shared" si="1"/>
        <v>3557550</v>
      </c>
      <c r="Y4" s="157">
        <f t="shared" si="1"/>
        <v>3907441</v>
      </c>
      <c r="Z4" s="157">
        <f t="shared" si="1"/>
        <v>3588495</v>
      </c>
      <c r="AA4" s="157">
        <f t="shared" si="1"/>
        <v>3380000</v>
      </c>
      <c r="AB4" s="157">
        <f t="shared" si="1"/>
        <v>0</v>
      </c>
      <c r="AC4" s="157">
        <f t="shared" si="1"/>
        <v>0</v>
      </c>
      <c r="AD4" s="157">
        <f t="shared" si="1"/>
        <v>0</v>
      </c>
      <c r="AE4" s="157">
        <f t="shared" si="1"/>
        <v>0</v>
      </c>
      <c r="AF4" s="157">
        <f t="shared" si="1"/>
        <v>3682690</v>
      </c>
      <c r="AG4" s="157">
        <f t="shared" si="1"/>
        <v>3139548</v>
      </c>
      <c r="AH4" s="157">
        <f t="shared" si="1"/>
        <v>2474878</v>
      </c>
      <c r="AI4" s="157">
        <f t="shared" si="1"/>
        <v>2476000</v>
      </c>
      <c r="AJ4" s="157">
        <f t="shared" si="1"/>
        <v>0</v>
      </c>
      <c r="AK4" s="157">
        <f t="shared" si="1"/>
        <v>0</v>
      </c>
      <c r="AL4" s="157">
        <f t="shared" si="1"/>
        <v>0</v>
      </c>
      <c r="AM4" s="157">
        <f t="shared" si="1"/>
        <v>0</v>
      </c>
      <c r="AN4" s="157">
        <f t="shared" si="1"/>
        <v>4266880</v>
      </c>
      <c r="AO4" s="157">
        <f t="shared" si="1"/>
        <v>3114890</v>
      </c>
      <c r="AP4" s="157">
        <f t="shared" si="1"/>
        <v>2518963</v>
      </c>
      <c r="AQ4" s="157">
        <f t="shared" si="1"/>
        <v>2585000</v>
      </c>
      <c r="AR4" s="157">
        <f t="shared" si="1"/>
        <v>0</v>
      </c>
      <c r="AS4" s="157">
        <f t="shared" si="1"/>
        <v>0</v>
      </c>
      <c r="AT4" s="157">
        <f t="shared" si="1"/>
        <v>0</v>
      </c>
      <c r="AU4" s="157">
        <f t="shared" si="1"/>
        <v>0</v>
      </c>
      <c r="AV4" s="157">
        <f t="shared" si="1"/>
        <v>2162511</v>
      </c>
      <c r="AW4" s="157">
        <f t="shared" si="1"/>
        <v>1237601</v>
      </c>
      <c r="AX4" s="157">
        <f t="shared" si="1"/>
        <v>1396452</v>
      </c>
      <c r="AY4" s="157">
        <f t="shared" si="1"/>
        <v>1340000</v>
      </c>
      <c r="AZ4" s="157">
        <f t="shared" si="1"/>
        <v>0</v>
      </c>
      <c r="BA4" s="157">
        <f t="shared" si="1"/>
        <v>0</v>
      </c>
      <c r="BB4" s="157">
        <f t="shared" si="1"/>
        <v>0</v>
      </c>
      <c r="BC4" s="157">
        <f t="shared" si="1"/>
        <v>0</v>
      </c>
      <c r="BD4" s="157">
        <f t="shared" si="1"/>
        <v>973600</v>
      </c>
      <c r="BE4" s="157">
        <f t="shared" si="1"/>
        <v>1069662</v>
      </c>
      <c r="BF4" s="157">
        <f t="shared" si="1"/>
        <v>586559</v>
      </c>
      <c r="BG4" s="157">
        <f t="shared" si="1"/>
        <v>765000</v>
      </c>
      <c r="BH4" s="157">
        <f t="shared" si="1"/>
        <v>0</v>
      </c>
      <c r="BI4" s="157">
        <f t="shared" si="1"/>
        <v>0</v>
      </c>
      <c r="BJ4" s="157">
        <f t="shared" si="1"/>
        <v>0</v>
      </c>
      <c r="BK4" s="157">
        <f t="shared" si="1"/>
        <v>0</v>
      </c>
      <c r="BL4" s="157">
        <f t="shared" si="1"/>
        <v>964506</v>
      </c>
      <c r="BM4" s="157">
        <f t="shared" si="1"/>
        <v>756093</v>
      </c>
      <c r="BN4" s="157">
        <f t="shared" si="1"/>
        <v>1190640</v>
      </c>
      <c r="BO4" s="157">
        <f t="shared" si="1"/>
        <v>1220000</v>
      </c>
      <c r="BP4" s="157">
        <f t="shared" si="1"/>
        <v>0</v>
      </c>
      <c r="BQ4" s="157">
        <f t="shared" si="1"/>
        <v>0</v>
      </c>
      <c r="BR4" s="157">
        <f t="shared" si="1"/>
        <v>0</v>
      </c>
      <c r="BS4" s="157">
        <f t="shared" si="1"/>
        <v>0</v>
      </c>
      <c r="BT4" s="157">
        <f t="shared" ref="BT4:CV4" si="2">SUM(BT5:BT8)</f>
        <v>3291840</v>
      </c>
      <c r="BU4" s="157">
        <f t="shared" si="2"/>
        <v>3386075</v>
      </c>
      <c r="BV4" s="157">
        <f t="shared" si="2"/>
        <v>2711870</v>
      </c>
      <c r="BW4" s="157">
        <f t="shared" si="2"/>
        <v>2455000</v>
      </c>
      <c r="BX4" s="157">
        <f t="shared" si="2"/>
        <v>0</v>
      </c>
      <c r="BY4" s="157">
        <f t="shared" si="2"/>
        <v>0</v>
      </c>
      <c r="BZ4" s="157">
        <f t="shared" si="2"/>
        <v>0</v>
      </c>
      <c r="CA4" s="157">
        <f t="shared" si="2"/>
        <v>0</v>
      </c>
      <c r="CB4" s="157">
        <f t="shared" si="2"/>
        <v>3569335</v>
      </c>
      <c r="CC4" s="157">
        <f t="shared" si="2"/>
        <v>3254977</v>
      </c>
      <c r="CD4" s="157">
        <f t="shared" si="2"/>
        <v>2973935</v>
      </c>
      <c r="CE4" s="157">
        <f t="shared" si="2"/>
        <v>3182000</v>
      </c>
      <c r="CF4" s="157">
        <f t="shared" si="2"/>
        <v>0</v>
      </c>
      <c r="CG4" s="157">
        <f t="shared" si="2"/>
        <v>0</v>
      </c>
      <c r="CH4" s="157">
        <f t="shared" si="2"/>
        <v>0</v>
      </c>
      <c r="CI4" s="157">
        <f t="shared" si="2"/>
        <v>0</v>
      </c>
      <c r="CJ4" s="157">
        <f t="shared" si="2"/>
        <v>3075250</v>
      </c>
      <c r="CK4" s="157">
        <f t="shared" si="2"/>
        <v>3326868</v>
      </c>
      <c r="CL4" s="157">
        <f t="shared" si="2"/>
        <v>3615753</v>
      </c>
      <c r="CM4" s="157">
        <f t="shared" si="2"/>
        <v>3250000</v>
      </c>
      <c r="CN4" s="157">
        <f t="shared" si="2"/>
        <v>0</v>
      </c>
      <c r="CO4" s="157">
        <f t="shared" si="2"/>
        <v>0</v>
      </c>
      <c r="CP4" s="157">
        <f t="shared" si="2"/>
        <v>0</v>
      </c>
      <c r="CQ4" s="157">
        <f t="shared" si="2"/>
        <v>0</v>
      </c>
      <c r="CR4" s="157">
        <f t="shared" si="2"/>
        <v>3668976</v>
      </c>
      <c r="CS4" s="157">
        <f t="shared" si="2"/>
        <v>3712827</v>
      </c>
      <c r="CT4" s="157">
        <f t="shared" si="2"/>
        <v>3459990</v>
      </c>
      <c r="CU4" s="157">
        <f t="shared" si="2"/>
        <v>3620000</v>
      </c>
      <c r="CV4" s="157">
        <f t="shared" si="2"/>
        <v>0</v>
      </c>
      <c r="CW4" s="157">
        <f>CW5+CW6</f>
        <v>0</v>
      </c>
      <c r="CX4" s="157">
        <f>CX5+CX6</f>
        <v>0</v>
      </c>
      <c r="CY4" s="157">
        <f>CY5+CY6</f>
        <v>0</v>
      </c>
    </row>
    <row r="5" spans="1:104" s="147" customFormat="1" ht="12">
      <c r="A5" s="159">
        <v>1</v>
      </c>
      <c r="B5" s="160" t="s">
        <v>4</v>
      </c>
      <c r="C5" s="277">
        <f t="shared" si="0"/>
        <v>27615068</v>
      </c>
      <c r="D5" s="277">
        <f t="shared" si="0"/>
        <v>25993641</v>
      </c>
      <c r="E5" s="277">
        <f t="shared" si="0"/>
        <v>22081304</v>
      </c>
      <c r="F5" s="277">
        <f t="shared" si="0"/>
        <v>22680000</v>
      </c>
      <c r="G5" s="277">
        <f t="shared" si="0"/>
        <v>2115232</v>
      </c>
      <c r="H5" s="139">
        <v>2261350</v>
      </c>
      <c r="I5" s="139">
        <v>2458309</v>
      </c>
      <c r="J5" s="139">
        <v>1872944</v>
      </c>
      <c r="K5" s="139">
        <v>1800000</v>
      </c>
      <c r="L5" s="139">
        <v>2115232</v>
      </c>
      <c r="M5" s="163"/>
      <c r="N5" s="163"/>
      <c r="O5" s="164"/>
      <c r="P5" s="139">
        <v>2818661</v>
      </c>
      <c r="Q5" s="139">
        <v>2301194</v>
      </c>
      <c r="R5" s="139">
        <v>2146506</v>
      </c>
      <c r="S5" s="134">
        <f>2190000-40000</f>
        <v>2150000</v>
      </c>
      <c r="T5" s="139"/>
      <c r="U5" s="163"/>
      <c r="V5" s="163"/>
      <c r="W5" s="163"/>
      <c r="X5" s="166">
        <v>3036920</v>
      </c>
      <c r="Y5" s="166">
        <v>3228050</v>
      </c>
      <c r="Z5" s="167">
        <f>3051140+350</f>
        <v>3051490</v>
      </c>
      <c r="AA5" s="167">
        <v>2800000</v>
      </c>
      <c r="AB5" s="139"/>
      <c r="AC5" s="163"/>
      <c r="AD5" s="163"/>
      <c r="AE5" s="163"/>
      <c r="AF5" s="166">
        <v>3248410</v>
      </c>
      <c r="AG5" s="166">
        <v>2401249</v>
      </c>
      <c r="AH5" s="166">
        <v>2105554</v>
      </c>
      <c r="AI5" s="166">
        <v>2120000</v>
      </c>
      <c r="AJ5" s="139"/>
      <c r="AK5" s="163"/>
      <c r="AL5" s="163"/>
      <c r="AM5" s="163"/>
      <c r="AN5" s="139">
        <v>2291510</v>
      </c>
      <c r="AO5" s="166">
        <v>2184890</v>
      </c>
      <c r="AP5" s="139">
        <v>1696204</v>
      </c>
      <c r="AQ5" s="139">
        <v>1700000</v>
      </c>
      <c r="AR5" s="139"/>
      <c r="AS5" s="163"/>
      <c r="AT5" s="163"/>
      <c r="AU5" s="163"/>
      <c r="AV5" s="139">
        <v>1539681</v>
      </c>
      <c r="AW5" s="139">
        <v>929676</v>
      </c>
      <c r="AX5" s="139">
        <v>951018</v>
      </c>
      <c r="AY5" s="139">
        <v>890000</v>
      </c>
      <c r="AZ5" s="139"/>
      <c r="BA5" s="164"/>
      <c r="BB5" s="164"/>
      <c r="BC5" s="163">
        <v>0</v>
      </c>
      <c r="BD5" s="139">
        <v>812050</v>
      </c>
      <c r="BE5" s="139">
        <v>575007</v>
      </c>
      <c r="BF5" s="139">
        <v>358490</v>
      </c>
      <c r="BG5" s="139">
        <v>400000</v>
      </c>
      <c r="BH5" s="139"/>
      <c r="BI5" s="163"/>
      <c r="BJ5" s="163"/>
      <c r="BK5" s="163"/>
      <c r="BL5" s="139">
        <v>668960</v>
      </c>
      <c r="BM5" s="139">
        <v>652268</v>
      </c>
      <c r="BN5" s="139">
        <v>845430</v>
      </c>
      <c r="BO5" s="139">
        <v>790000</v>
      </c>
      <c r="BP5" s="139"/>
      <c r="BQ5" s="163"/>
      <c r="BR5" s="163"/>
      <c r="BS5" s="163"/>
      <c r="BT5" s="139">
        <v>2795170</v>
      </c>
      <c r="BU5" s="139">
        <v>2957825</v>
      </c>
      <c r="BV5" s="139">
        <v>1873920</v>
      </c>
      <c r="BW5" s="165">
        <v>2000000</v>
      </c>
      <c r="BX5" s="139"/>
      <c r="BY5" s="163"/>
      <c r="BZ5" s="163"/>
      <c r="CA5" s="163"/>
      <c r="CB5" s="139">
        <v>2817400</v>
      </c>
      <c r="CC5" s="139">
        <v>2791776</v>
      </c>
      <c r="CD5" s="139">
        <v>2416580</v>
      </c>
      <c r="CE5" s="139">
        <v>2700000</v>
      </c>
      <c r="CF5" s="139"/>
      <c r="CG5" s="163"/>
      <c r="CH5" s="163"/>
      <c r="CI5" s="163"/>
      <c r="CJ5" s="139">
        <v>2418060</v>
      </c>
      <c r="CK5" s="139">
        <v>2618133</v>
      </c>
      <c r="CL5" s="139">
        <v>2848298</v>
      </c>
      <c r="CM5" s="134">
        <v>2580000</v>
      </c>
      <c r="CN5" s="139"/>
      <c r="CO5" s="163"/>
      <c r="CP5" s="163"/>
      <c r="CQ5" s="163"/>
      <c r="CR5" s="139">
        <v>2906896</v>
      </c>
      <c r="CS5" s="169">
        <v>2895264</v>
      </c>
      <c r="CT5" s="169">
        <v>1914870</v>
      </c>
      <c r="CU5" s="169">
        <v>2750000</v>
      </c>
      <c r="CV5" s="139"/>
      <c r="CW5" s="163"/>
      <c r="CX5" s="163"/>
      <c r="CY5" s="163"/>
    </row>
    <row r="6" spans="1:104" s="147" customFormat="1" ht="12">
      <c r="A6" s="159">
        <v>2</v>
      </c>
      <c r="B6" s="160" t="s">
        <v>5</v>
      </c>
      <c r="C6" s="277">
        <f t="shared" si="0"/>
        <v>7270033</v>
      </c>
      <c r="D6" s="277">
        <f t="shared" si="0"/>
        <v>6182521</v>
      </c>
      <c r="E6" s="277">
        <f t="shared" si="0"/>
        <v>5440048</v>
      </c>
      <c r="F6" s="277">
        <f t="shared" si="0"/>
        <v>5260000</v>
      </c>
      <c r="G6" s="277">
        <f t="shared" si="0"/>
        <v>275185</v>
      </c>
      <c r="H6" s="139">
        <v>215500</v>
      </c>
      <c r="I6" s="139">
        <v>474300</v>
      </c>
      <c r="J6" s="139">
        <v>249600</v>
      </c>
      <c r="K6" s="139">
        <v>350000</v>
      </c>
      <c r="L6" s="139">
        <v>275185</v>
      </c>
      <c r="M6" s="163"/>
      <c r="N6" s="163"/>
      <c r="O6" s="164"/>
      <c r="P6" s="139">
        <v>376452</v>
      </c>
      <c r="Q6" s="139">
        <v>369180</v>
      </c>
      <c r="R6" s="139">
        <v>211630</v>
      </c>
      <c r="S6" s="134">
        <v>250000</v>
      </c>
      <c r="T6" s="139"/>
      <c r="U6" s="163"/>
      <c r="V6" s="163"/>
      <c r="W6" s="163"/>
      <c r="X6" s="166">
        <v>520630</v>
      </c>
      <c r="Y6" s="166">
        <v>679391</v>
      </c>
      <c r="Z6" s="167">
        <v>395690</v>
      </c>
      <c r="AA6" s="167">
        <v>450000</v>
      </c>
      <c r="AB6" s="139"/>
      <c r="AC6" s="163"/>
      <c r="AD6" s="163"/>
      <c r="AE6" s="163"/>
      <c r="AF6" s="166">
        <v>434280</v>
      </c>
      <c r="AG6" s="166">
        <v>738299</v>
      </c>
      <c r="AH6" s="166">
        <v>272820</v>
      </c>
      <c r="AI6" s="166">
        <v>260000</v>
      </c>
      <c r="AJ6" s="139"/>
      <c r="AK6" s="163"/>
      <c r="AL6" s="163"/>
      <c r="AM6" s="163"/>
      <c r="AN6" s="139">
        <v>1975370</v>
      </c>
      <c r="AO6" s="166">
        <v>930000</v>
      </c>
      <c r="AP6" s="139">
        <v>738584</v>
      </c>
      <c r="AQ6" s="139">
        <v>800000</v>
      </c>
      <c r="AR6" s="139"/>
      <c r="AS6" s="163"/>
      <c r="AT6" s="163"/>
      <c r="AU6" s="163"/>
      <c r="AV6" s="139">
        <v>622830</v>
      </c>
      <c r="AW6" s="139">
        <v>307925</v>
      </c>
      <c r="AX6" s="139">
        <v>388969</v>
      </c>
      <c r="AY6" s="139">
        <v>390000</v>
      </c>
      <c r="AZ6" s="139"/>
      <c r="BA6" s="164"/>
      <c r="BB6" s="164"/>
      <c r="BC6" s="163">
        <v>0</v>
      </c>
      <c r="BD6" s="139">
        <v>161550</v>
      </c>
      <c r="BE6" s="139">
        <v>494655</v>
      </c>
      <c r="BF6" s="139">
        <v>212790</v>
      </c>
      <c r="BG6" s="139">
        <v>350000</v>
      </c>
      <c r="BH6" s="139"/>
      <c r="BI6" s="163"/>
      <c r="BJ6" s="163"/>
      <c r="BK6" s="163"/>
      <c r="BL6" s="139">
        <v>295546</v>
      </c>
      <c r="BM6" s="139">
        <v>103825</v>
      </c>
      <c r="BN6" s="139">
        <v>293740</v>
      </c>
      <c r="BO6" s="139">
        <v>380000</v>
      </c>
      <c r="BP6" s="139"/>
      <c r="BQ6" s="163"/>
      <c r="BR6" s="163"/>
      <c r="BS6" s="163"/>
      <c r="BT6" s="139">
        <v>496670</v>
      </c>
      <c r="BU6" s="139">
        <v>428250</v>
      </c>
      <c r="BV6" s="139">
        <v>281890</v>
      </c>
      <c r="BW6" s="165">
        <v>350000</v>
      </c>
      <c r="BX6" s="139"/>
      <c r="BY6" s="163"/>
      <c r="BZ6" s="163"/>
      <c r="CA6" s="163"/>
      <c r="CB6" s="139">
        <v>751935</v>
      </c>
      <c r="CC6" s="139">
        <v>361021</v>
      </c>
      <c r="CD6" s="139">
        <v>414235</v>
      </c>
      <c r="CE6" s="139">
        <v>380000</v>
      </c>
      <c r="CF6" s="139"/>
      <c r="CG6" s="163"/>
      <c r="CH6" s="163"/>
      <c r="CI6" s="163"/>
      <c r="CJ6" s="139">
        <v>657190</v>
      </c>
      <c r="CK6" s="139">
        <v>597465</v>
      </c>
      <c r="CL6" s="139">
        <v>586340</v>
      </c>
      <c r="CM6" s="134">
        <v>550000</v>
      </c>
      <c r="CN6" s="139"/>
      <c r="CO6" s="163"/>
      <c r="CP6" s="163"/>
      <c r="CQ6" s="163"/>
      <c r="CR6" s="139">
        <v>762080</v>
      </c>
      <c r="CS6" s="139">
        <v>698210</v>
      </c>
      <c r="CT6" s="139">
        <v>1393760</v>
      </c>
      <c r="CU6" s="139">
        <v>750000</v>
      </c>
      <c r="CV6" s="139"/>
      <c r="CW6" s="163"/>
      <c r="CX6" s="163"/>
      <c r="CY6" s="163"/>
    </row>
    <row r="7" spans="1:104" s="158" customFormat="1" ht="12">
      <c r="A7" s="148">
        <v>3</v>
      </c>
      <c r="B7" s="170" t="s">
        <v>33</v>
      </c>
      <c r="C7" s="277">
        <f t="shared" si="0"/>
        <v>0</v>
      </c>
      <c r="D7" s="277">
        <f t="shared" si="0"/>
        <v>332803</v>
      </c>
      <c r="E7" s="277">
        <f t="shared" si="0"/>
        <v>1212478</v>
      </c>
      <c r="F7" s="277">
        <f t="shared" si="0"/>
        <v>1068000</v>
      </c>
      <c r="G7" s="277">
        <f t="shared" si="0"/>
        <v>311060</v>
      </c>
      <c r="H7" s="171"/>
      <c r="I7" s="171">
        <v>0</v>
      </c>
      <c r="J7" s="171">
        <v>74690</v>
      </c>
      <c r="K7" s="139">
        <v>75000</v>
      </c>
      <c r="L7" s="171">
        <v>311060</v>
      </c>
      <c r="M7" s="172"/>
      <c r="N7" s="172"/>
      <c r="O7" s="172"/>
      <c r="P7" s="171"/>
      <c r="Q7" s="171">
        <v>0</v>
      </c>
      <c r="R7" s="171">
        <v>110925</v>
      </c>
      <c r="S7" s="134">
        <v>110000</v>
      </c>
      <c r="T7" s="171"/>
      <c r="U7" s="172"/>
      <c r="V7" s="172"/>
      <c r="W7" s="172"/>
      <c r="X7" s="174"/>
      <c r="Y7" s="174"/>
      <c r="Z7" s="167">
        <v>141315</v>
      </c>
      <c r="AA7" s="167">
        <v>130000</v>
      </c>
      <c r="AB7" s="171"/>
      <c r="AC7" s="172"/>
      <c r="AD7" s="172"/>
      <c r="AE7" s="172"/>
      <c r="AF7" s="174"/>
      <c r="AG7" s="174"/>
      <c r="AH7" s="174">
        <v>96504</v>
      </c>
      <c r="AI7" s="166">
        <v>96000</v>
      </c>
      <c r="AJ7" s="171"/>
      <c r="AK7" s="172"/>
      <c r="AL7" s="172"/>
      <c r="AM7" s="172"/>
      <c r="AN7" s="171"/>
      <c r="AO7" s="171"/>
      <c r="AP7" s="171">
        <v>84175</v>
      </c>
      <c r="AQ7" s="139">
        <v>85000</v>
      </c>
      <c r="AR7" s="171"/>
      <c r="AS7" s="172"/>
      <c r="AT7" s="172"/>
      <c r="AU7" s="172"/>
      <c r="AV7" s="171"/>
      <c r="AW7" s="171"/>
      <c r="AX7" s="171">
        <v>56465</v>
      </c>
      <c r="AY7" s="139">
        <v>60000</v>
      </c>
      <c r="AZ7" s="171"/>
      <c r="BA7" s="175"/>
      <c r="BB7" s="175"/>
      <c r="BC7" s="172"/>
      <c r="BD7" s="171"/>
      <c r="BE7" s="171"/>
      <c r="BF7" s="171">
        <v>15279</v>
      </c>
      <c r="BG7" s="139">
        <v>15000</v>
      </c>
      <c r="BH7" s="171"/>
      <c r="BI7" s="172"/>
      <c r="BJ7" s="172"/>
      <c r="BK7" s="172"/>
      <c r="BL7" s="171"/>
      <c r="BM7" s="171"/>
      <c r="BN7" s="171">
        <v>51470</v>
      </c>
      <c r="BO7" s="139">
        <v>50000</v>
      </c>
      <c r="BP7" s="171"/>
      <c r="BQ7" s="172"/>
      <c r="BR7" s="172"/>
      <c r="BS7" s="172"/>
      <c r="BT7" s="171"/>
      <c r="BU7" s="171"/>
      <c r="BV7" s="171">
        <v>106060</v>
      </c>
      <c r="BW7" s="173">
        <v>105000</v>
      </c>
      <c r="BX7" s="171"/>
      <c r="BY7" s="172"/>
      <c r="BZ7" s="172"/>
      <c r="CA7" s="172"/>
      <c r="CB7" s="171"/>
      <c r="CC7" s="171">
        <v>102180</v>
      </c>
      <c r="CD7" s="171">
        <v>143120</v>
      </c>
      <c r="CE7" s="139">
        <v>102000</v>
      </c>
      <c r="CF7" s="171"/>
      <c r="CG7" s="172"/>
      <c r="CH7" s="172"/>
      <c r="CI7" s="172"/>
      <c r="CJ7" s="171"/>
      <c r="CK7" s="171">
        <v>111270</v>
      </c>
      <c r="CL7" s="171">
        <v>181115</v>
      </c>
      <c r="CM7" s="276">
        <v>120000</v>
      </c>
      <c r="CN7" s="171"/>
      <c r="CO7" s="172"/>
      <c r="CP7" s="172"/>
      <c r="CQ7" s="172"/>
      <c r="CR7" s="171"/>
      <c r="CS7" s="171">
        <v>119353</v>
      </c>
      <c r="CT7" s="171">
        <v>151360</v>
      </c>
      <c r="CU7" s="171">
        <v>120000</v>
      </c>
      <c r="CV7" s="171"/>
      <c r="CW7" s="172"/>
      <c r="CX7" s="172"/>
      <c r="CY7" s="172"/>
    </row>
    <row r="8" spans="1:104" s="158" customFormat="1" ht="12">
      <c r="A8" s="148">
        <v>4</v>
      </c>
      <c r="B8" s="224" t="s">
        <v>37</v>
      </c>
      <c r="C8" s="277">
        <f t="shared" si="0"/>
        <v>0</v>
      </c>
      <c r="D8" s="277">
        <f t="shared" si="0"/>
        <v>0</v>
      </c>
      <c r="E8" s="277">
        <f t="shared" si="0"/>
        <v>450000</v>
      </c>
      <c r="F8" s="277">
        <f t="shared" si="0"/>
        <v>0</v>
      </c>
      <c r="G8" s="277">
        <f t="shared" si="0"/>
        <v>0</v>
      </c>
      <c r="H8" s="171"/>
      <c r="I8" s="171"/>
      <c r="J8" s="171"/>
      <c r="K8" s="139"/>
      <c r="L8" s="171"/>
      <c r="M8" s="172"/>
      <c r="N8" s="172"/>
      <c r="O8" s="172"/>
      <c r="P8" s="171"/>
      <c r="Q8" s="171"/>
      <c r="R8" s="171"/>
      <c r="S8" s="134"/>
      <c r="T8" s="171"/>
      <c r="U8" s="172"/>
      <c r="V8" s="172"/>
      <c r="W8" s="172"/>
      <c r="X8" s="174"/>
      <c r="Y8" s="174"/>
      <c r="Z8" s="167"/>
      <c r="AA8" s="167"/>
      <c r="AB8" s="171"/>
      <c r="AC8" s="172"/>
      <c r="AD8" s="172"/>
      <c r="AE8" s="172"/>
      <c r="AF8" s="174"/>
      <c r="AG8" s="174"/>
      <c r="AH8" s="174"/>
      <c r="AI8" s="166"/>
      <c r="AJ8" s="171"/>
      <c r="AK8" s="172"/>
      <c r="AL8" s="172"/>
      <c r="AM8" s="172"/>
      <c r="AN8" s="171"/>
      <c r="AO8" s="171"/>
      <c r="AP8" s="171"/>
      <c r="AQ8" s="139"/>
      <c r="AR8" s="171"/>
      <c r="AS8" s="172"/>
      <c r="AT8" s="172"/>
      <c r="AU8" s="172"/>
      <c r="AV8" s="171"/>
      <c r="AW8" s="171"/>
      <c r="AX8" s="171"/>
      <c r="AY8" s="139"/>
      <c r="AZ8" s="171"/>
      <c r="BA8" s="175"/>
      <c r="BB8" s="175"/>
      <c r="BC8" s="172"/>
      <c r="BD8" s="171"/>
      <c r="BE8" s="171"/>
      <c r="BF8" s="171"/>
      <c r="BG8" s="139"/>
      <c r="BH8" s="171"/>
      <c r="BI8" s="172"/>
      <c r="BJ8" s="172"/>
      <c r="BK8" s="172"/>
      <c r="BL8" s="171"/>
      <c r="BM8" s="171"/>
      <c r="BN8" s="171"/>
      <c r="BO8" s="139"/>
      <c r="BP8" s="171"/>
      <c r="BQ8" s="172"/>
      <c r="BR8" s="172"/>
      <c r="BS8" s="172"/>
      <c r="BT8" s="171"/>
      <c r="BU8" s="171"/>
      <c r="BV8" s="225">
        <v>450000</v>
      </c>
      <c r="BW8" s="173"/>
      <c r="BX8" s="171"/>
      <c r="BY8" s="172"/>
      <c r="BZ8" s="172"/>
      <c r="CA8" s="172"/>
      <c r="CB8" s="171"/>
      <c r="CC8" s="171"/>
      <c r="CD8" s="171"/>
      <c r="CE8" s="139"/>
      <c r="CF8" s="171"/>
      <c r="CG8" s="172"/>
      <c r="CH8" s="172"/>
      <c r="CI8" s="172"/>
      <c r="CJ8" s="171"/>
      <c r="CK8" s="171"/>
      <c r="CL8" s="225"/>
      <c r="CM8" s="276"/>
      <c r="CN8" s="171"/>
      <c r="CO8" s="172"/>
      <c r="CP8" s="172"/>
      <c r="CQ8" s="172"/>
      <c r="CR8" s="171"/>
      <c r="CS8" s="171"/>
      <c r="CT8" s="171"/>
      <c r="CU8" s="171"/>
      <c r="CV8" s="171"/>
      <c r="CW8" s="172"/>
      <c r="CX8" s="172"/>
      <c r="CY8" s="172"/>
    </row>
    <row r="9" spans="1:104" s="147" customFormat="1" ht="12">
      <c r="A9" s="262" t="s">
        <v>6</v>
      </c>
      <c r="B9" s="263" t="s">
        <v>7</v>
      </c>
      <c r="C9" s="264">
        <f t="shared" ref="C9:D23" si="3">SUM(H9,P9,X9,AF9,AN9,AV9,BD9,BL9,BT9,CB9,CJ9,CR9)</f>
        <v>7617760.8099999996</v>
      </c>
      <c r="D9" s="264">
        <f t="shared" si="3"/>
        <v>15003109.1834</v>
      </c>
      <c r="E9" s="264">
        <f>SUM(J9,R9,Z9,AH9,AP9,AX9,BF9,BN9,BV9,CD9,CL9,CT9)</f>
        <v>7385462.354137931</v>
      </c>
      <c r="F9" s="264">
        <f t="shared" ref="F9:F23" si="4">SUM(K9,S9,AA9,AI9,AQ9,AY9,BG9,BO9,BW9,CE9,CM9,CU9)</f>
        <v>6606550</v>
      </c>
      <c r="G9" s="264">
        <f t="shared" ref="G9:G23" si="5">SUM(L9,T9,AB9,AJ9,AR9,AZ9,BH9,BP9,BX9,CF9,CN9,CV9)</f>
        <v>633055</v>
      </c>
      <c r="H9" s="264">
        <f>SUM(H10:H23)</f>
        <v>751548</v>
      </c>
      <c r="I9" s="264">
        <f t="shared" ref="I9:BT9" si="6">SUM(I10:I23)</f>
        <v>1229737</v>
      </c>
      <c r="J9" s="264">
        <f t="shared" si="6"/>
        <v>612754.07999999996</v>
      </c>
      <c r="K9" s="264">
        <f t="shared" si="6"/>
        <v>572550</v>
      </c>
      <c r="L9" s="264">
        <f t="shared" si="6"/>
        <v>633055</v>
      </c>
      <c r="M9" s="264">
        <f t="shared" si="6"/>
        <v>0</v>
      </c>
      <c r="N9" s="264">
        <f t="shared" si="6"/>
        <v>0</v>
      </c>
      <c r="O9" s="264">
        <f t="shared" si="6"/>
        <v>0</v>
      </c>
      <c r="P9" s="264">
        <f t="shared" si="6"/>
        <v>685722</v>
      </c>
      <c r="Q9" s="264">
        <f t="shared" si="6"/>
        <v>1198044</v>
      </c>
      <c r="R9" s="264">
        <f t="shared" si="6"/>
        <v>605575.26</v>
      </c>
      <c r="S9" s="264">
        <f t="shared" si="6"/>
        <v>590000</v>
      </c>
      <c r="T9" s="264">
        <f t="shared" si="6"/>
        <v>0</v>
      </c>
      <c r="U9" s="264">
        <f t="shared" si="6"/>
        <v>0</v>
      </c>
      <c r="V9" s="264">
        <f t="shared" si="6"/>
        <v>0</v>
      </c>
      <c r="W9" s="264">
        <f t="shared" si="6"/>
        <v>0</v>
      </c>
      <c r="X9" s="264">
        <f t="shared" si="6"/>
        <v>693690</v>
      </c>
      <c r="Y9" s="264">
        <f t="shared" si="6"/>
        <v>1405159</v>
      </c>
      <c r="Z9" s="264">
        <f t="shared" si="6"/>
        <v>842302.46</v>
      </c>
      <c r="AA9" s="264">
        <f t="shared" si="6"/>
        <v>762000</v>
      </c>
      <c r="AB9" s="264">
        <f t="shared" si="6"/>
        <v>0</v>
      </c>
      <c r="AC9" s="264">
        <f t="shared" si="6"/>
        <v>0</v>
      </c>
      <c r="AD9" s="264">
        <f t="shared" si="6"/>
        <v>0</v>
      </c>
      <c r="AE9" s="264">
        <f t="shared" si="6"/>
        <v>0</v>
      </c>
      <c r="AF9" s="264">
        <f t="shared" si="6"/>
        <v>661685</v>
      </c>
      <c r="AG9" s="264">
        <f t="shared" si="6"/>
        <v>1308584</v>
      </c>
      <c r="AH9" s="264">
        <f t="shared" si="6"/>
        <v>563134.57999999996</v>
      </c>
      <c r="AI9" s="264">
        <f t="shared" si="6"/>
        <v>567000</v>
      </c>
      <c r="AJ9" s="264">
        <f t="shared" si="6"/>
        <v>0</v>
      </c>
      <c r="AK9" s="264">
        <f t="shared" si="6"/>
        <v>0</v>
      </c>
      <c r="AL9" s="264">
        <f t="shared" si="6"/>
        <v>0</v>
      </c>
      <c r="AM9" s="264">
        <f t="shared" si="6"/>
        <v>0</v>
      </c>
      <c r="AN9" s="264">
        <f t="shared" si="6"/>
        <v>747977</v>
      </c>
      <c r="AO9" s="264">
        <f t="shared" si="6"/>
        <v>1201552</v>
      </c>
      <c r="AP9" s="264">
        <f t="shared" si="6"/>
        <v>468854.8</v>
      </c>
      <c r="AQ9" s="264">
        <f t="shared" si="6"/>
        <v>565000</v>
      </c>
      <c r="AR9" s="264">
        <f t="shared" si="6"/>
        <v>0</v>
      </c>
      <c r="AS9" s="264">
        <f t="shared" si="6"/>
        <v>0</v>
      </c>
      <c r="AT9" s="264">
        <f t="shared" si="6"/>
        <v>0</v>
      </c>
      <c r="AU9" s="264">
        <f t="shared" si="6"/>
        <v>0</v>
      </c>
      <c r="AV9" s="264">
        <f t="shared" si="6"/>
        <v>604996</v>
      </c>
      <c r="AW9" s="264">
        <f t="shared" si="6"/>
        <v>933692</v>
      </c>
      <c r="AX9" s="264">
        <f t="shared" si="6"/>
        <v>476272.92</v>
      </c>
      <c r="AY9" s="264">
        <f t="shared" si="6"/>
        <v>445000</v>
      </c>
      <c r="AZ9" s="264">
        <f t="shared" si="6"/>
        <v>0</v>
      </c>
      <c r="BA9" s="264">
        <f t="shared" si="6"/>
        <v>0</v>
      </c>
      <c r="BB9" s="264">
        <f t="shared" si="6"/>
        <v>0</v>
      </c>
      <c r="BC9" s="264">
        <f t="shared" si="6"/>
        <v>0</v>
      </c>
      <c r="BD9" s="264">
        <f t="shared" si="6"/>
        <v>197555</v>
      </c>
      <c r="BE9" s="264">
        <f t="shared" si="6"/>
        <v>1100396</v>
      </c>
      <c r="BF9" s="264">
        <f t="shared" si="6"/>
        <v>299144.88</v>
      </c>
      <c r="BG9" s="264">
        <f t="shared" si="6"/>
        <v>305000</v>
      </c>
      <c r="BH9" s="264">
        <f t="shared" si="6"/>
        <v>0</v>
      </c>
      <c r="BI9" s="264">
        <f t="shared" si="6"/>
        <v>0</v>
      </c>
      <c r="BJ9" s="264">
        <f t="shared" si="6"/>
        <v>0</v>
      </c>
      <c r="BK9" s="264">
        <f t="shared" si="6"/>
        <v>0</v>
      </c>
      <c r="BL9" s="264">
        <f t="shared" si="6"/>
        <v>124156.81</v>
      </c>
      <c r="BM9" s="264">
        <f t="shared" si="6"/>
        <v>771860</v>
      </c>
      <c r="BN9" s="264">
        <f t="shared" si="6"/>
        <v>398036.31496551726</v>
      </c>
      <c r="BO9" s="264">
        <f t="shared" si="6"/>
        <v>400000</v>
      </c>
      <c r="BP9" s="264">
        <f t="shared" si="6"/>
        <v>0</v>
      </c>
      <c r="BQ9" s="264">
        <f t="shared" si="6"/>
        <v>0</v>
      </c>
      <c r="BR9" s="264">
        <f t="shared" si="6"/>
        <v>0</v>
      </c>
      <c r="BS9" s="264">
        <f t="shared" si="6"/>
        <v>0</v>
      </c>
      <c r="BT9" s="264">
        <f t="shared" si="6"/>
        <v>1069619</v>
      </c>
      <c r="BU9" s="264">
        <f t="shared" ref="BU9:CV9" si="7">SUM(BU10:BU23)</f>
        <v>1725707.4500000002</v>
      </c>
      <c r="BV9" s="264">
        <f t="shared" si="7"/>
        <v>797767</v>
      </c>
      <c r="BW9" s="264">
        <f t="shared" si="7"/>
        <v>530000</v>
      </c>
      <c r="BX9" s="264">
        <f t="shared" si="7"/>
        <v>0</v>
      </c>
      <c r="BY9" s="264">
        <f t="shared" si="7"/>
        <v>0</v>
      </c>
      <c r="BZ9" s="264">
        <f t="shared" si="7"/>
        <v>0</v>
      </c>
      <c r="CA9" s="264">
        <f t="shared" si="7"/>
        <v>0</v>
      </c>
      <c r="CB9" s="264">
        <f t="shared" si="7"/>
        <v>552474</v>
      </c>
      <c r="CC9" s="264">
        <f t="shared" si="7"/>
        <v>1297955</v>
      </c>
      <c r="CD9" s="264">
        <f t="shared" si="7"/>
        <v>615153</v>
      </c>
      <c r="CE9" s="264">
        <f t="shared" si="7"/>
        <v>550000</v>
      </c>
      <c r="CF9" s="264">
        <f t="shared" si="7"/>
        <v>0</v>
      </c>
      <c r="CG9" s="264">
        <f t="shared" si="7"/>
        <v>0</v>
      </c>
      <c r="CH9" s="264">
        <f t="shared" si="7"/>
        <v>0</v>
      </c>
      <c r="CI9" s="264">
        <f t="shared" si="7"/>
        <v>0</v>
      </c>
      <c r="CJ9" s="264">
        <f t="shared" si="7"/>
        <v>914423</v>
      </c>
      <c r="CK9" s="264">
        <f t="shared" si="7"/>
        <v>1440083</v>
      </c>
      <c r="CL9" s="264">
        <f t="shared" si="7"/>
        <v>845801.24</v>
      </c>
      <c r="CM9" s="264">
        <f t="shared" si="7"/>
        <v>625000</v>
      </c>
      <c r="CN9" s="264">
        <f t="shared" si="7"/>
        <v>0</v>
      </c>
      <c r="CO9" s="264">
        <f t="shared" si="7"/>
        <v>0</v>
      </c>
      <c r="CP9" s="264">
        <f t="shared" si="7"/>
        <v>0</v>
      </c>
      <c r="CQ9" s="264">
        <f t="shared" si="7"/>
        <v>0</v>
      </c>
      <c r="CR9" s="264">
        <f t="shared" si="7"/>
        <v>613915</v>
      </c>
      <c r="CS9" s="264">
        <f t="shared" si="7"/>
        <v>1390339.7334</v>
      </c>
      <c r="CT9" s="264">
        <f t="shared" si="7"/>
        <v>860665.81917241379</v>
      </c>
      <c r="CU9" s="264">
        <f t="shared" si="7"/>
        <v>695000</v>
      </c>
      <c r="CV9" s="264">
        <f t="shared" si="7"/>
        <v>0</v>
      </c>
      <c r="CW9" s="264">
        <f>SUM(CW10:CW23)</f>
        <v>0</v>
      </c>
      <c r="CX9" s="264">
        <f>SUM(CX10:CX23)</f>
        <v>0</v>
      </c>
      <c r="CY9" s="264">
        <f>SUM(CY10:CY23)</f>
        <v>0</v>
      </c>
    </row>
    <row r="10" spans="1:104" s="147" customFormat="1" ht="12">
      <c r="A10" s="177">
        <v>1</v>
      </c>
      <c r="B10" s="178" t="s">
        <v>24</v>
      </c>
      <c r="C10" s="278">
        <f t="shared" si="3"/>
        <v>0</v>
      </c>
      <c r="D10" s="278">
        <f t="shared" ref="D10:D22" si="8">SUM(I10,Q10,Y10,AG10,AO10,AW10,BE10,BM10,BU10,CC10,CK10,CS10)</f>
        <v>7357112.4034000002</v>
      </c>
      <c r="E10" s="278">
        <f>SUM(J10,R10,Z10,AH10,AP10,AX10,BF10,BN10,BV10,CD10,CL10,CT10)</f>
        <v>2345907</v>
      </c>
      <c r="F10" s="278">
        <f t="shared" si="4"/>
        <v>2287550</v>
      </c>
      <c r="G10" s="278">
        <f t="shared" si="5"/>
        <v>324961</v>
      </c>
      <c r="H10" s="179"/>
      <c r="I10" s="140">
        <v>544578</v>
      </c>
      <c r="J10" s="140">
        <v>232550</v>
      </c>
      <c r="K10" s="140">
        <v>232550</v>
      </c>
      <c r="L10" s="140">
        <v>324961</v>
      </c>
      <c r="M10" s="181"/>
      <c r="N10" s="181"/>
      <c r="O10" s="181"/>
      <c r="P10" s="182"/>
      <c r="Q10" s="140">
        <v>518456</v>
      </c>
      <c r="R10" s="140">
        <v>203328</v>
      </c>
      <c r="S10" s="139">
        <v>210000</v>
      </c>
      <c r="T10" s="140"/>
      <c r="U10" s="181"/>
      <c r="V10" s="181"/>
      <c r="W10" s="181"/>
      <c r="X10" s="182"/>
      <c r="Y10" s="166">
        <v>714111</v>
      </c>
      <c r="Z10" s="166">
        <v>276104</v>
      </c>
      <c r="AA10" s="139">
        <v>250000</v>
      </c>
      <c r="AB10" s="140"/>
      <c r="AC10" s="181"/>
      <c r="AD10" s="181"/>
      <c r="AE10" s="181"/>
      <c r="AF10" s="182"/>
      <c r="AG10" s="166">
        <v>594490</v>
      </c>
      <c r="AH10" s="166">
        <v>193014</v>
      </c>
      <c r="AI10" s="139">
        <v>195000</v>
      </c>
      <c r="AJ10" s="140"/>
      <c r="AK10" s="181"/>
      <c r="AL10" s="181"/>
      <c r="AM10" s="181"/>
      <c r="AN10" s="182"/>
      <c r="AO10" s="166">
        <v>567926</v>
      </c>
      <c r="AP10" s="140">
        <v>127926</v>
      </c>
      <c r="AQ10" s="139">
        <v>150000</v>
      </c>
      <c r="AR10" s="140"/>
      <c r="AS10" s="181"/>
      <c r="AT10" s="181"/>
      <c r="AU10" s="181"/>
      <c r="AV10" s="182">
        <v>0</v>
      </c>
      <c r="AW10" s="140">
        <v>608304</v>
      </c>
      <c r="AX10" s="140">
        <v>223150</v>
      </c>
      <c r="AY10" s="139">
        <v>235000</v>
      </c>
      <c r="AZ10" s="140"/>
      <c r="BA10" s="164"/>
      <c r="BB10" s="164"/>
      <c r="BC10" s="181"/>
      <c r="BD10" s="182"/>
      <c r="BE10" s="140">
        <v>723679</v>
      </c>
      <c r="BF10" s="140">
        <v>152805</v>
      </c>
      <c r="BG10" s="139">
        <v>165000</v>
      </c>
      <c r="BH10" s="140"/>
      <c r="BI10" s="181"/>
      <c r="BJ10" s="181"/>
      <c r="BK10" s="181"/>
      <c r="BL10" s="182"/>
      <c r="BM10" s="140">
        <v>499851</v>
      </c>
      <c r="BN10" s="140">
        <v>164707</v>
      </c>
      <c r="BO10" s="139">
        <v>180000</v>
      </c>
      <c r="BP10" s="140"/>
      <c r="BQ10" s="181"/>
      <c r="BR10" s="181"/>
      <c r="BS10" s="181"/>
      <c r="BT10" s="182"/>
      <c r="BU10" s="140">
        <v>761969.92</v>
      </c>
      <c r="BV10" s="140">
        <v>150730</v>
      </c>
      <c r="BW10" s="134">
        <v>165000</v>
      </c>
      <c r="BX10" s="140"/>
      <c r="BY10" s="181"/>
      <c r="BZ10" s="181"/>
      <c r="CA10" s="181"/>
      <c r="CB10" s="182"/>
      <c r="CC10" s="140">
        <v>525766</v>
      </c>
      <c r="CD10" s="140">
        <v>169046</v>
      </c>
      <c r="CE10" s="139">
        <v>175000</v>
      </c>
      <c r="CF10" s="140"/>
      <c r="CG10" s="181"/>
      <c r="CH10" s="181"/>
      <c r="CI10" s="181"/>
      <c r="CJ10" s="182"/>
      <c r="CK10" s="140">
        <v>680912</v>
      </c>
      <c r="CL10" s="211">
        <v>305414</v>
      </c>
      <c r="CM10" s="134">
        <v>165000</v>
      </c>
      <c r="CN10" s="140"/>
      <c r="CO10" s="181"/>
      <c r="CP10" s="181"/>
      <c r="CQ10" s="181"/>
      <c r="CR10" s="140"/>
      <c r="CS10" s="140">
        <v>617069.48340000003</v>
      </c>
      <c r="CT10" s="140">
        <v>147133</v>
      </c>
      <c r="CU10" s="139">
        <v>165000</v>
      </c>
      <c r="CV10" s="140"/>
      <c r="CW10" s="181"/>
      <c r="CX10" s="181"/>
      <c r="CY10" s="181"/>
    </row>
    <row r="11" spans="1:104" s="147" customFormat="1" ht="12">
      <c r="A11" s="177">
        <v>2</v>
      </c>
      <c r="B11" s="178" t="s">
        <v>25</v>
      </c>
      <c r="C11" s="278">
        <f t="shared" si="3"/>
        <v>0</v>
      </c>
      <c r="D11" s="278">
        <f t="shared" si="8"/>
        <v>1033144.53</v>
      </c>
      <c r="E11" s="278">
        <f t="shared" ref="E11:E23" si="9">SUM(J11,R11,Z11,AH11,AP11,AX11,BF11,BN11,BV11,CD11,CL11,CT11)</f>
        <v>420110.84413793101</v>
      </c>
      <c r="F11" s="278">
        <f t="shared" si="4"/>
        <v>540000</v>
      </c>
      <c r="G11" s="278">
        <f t="shared" si="5"/>
        <v>36288</v>
      </c>
      <c r="H11" s="179"/>
      <c r="I11" s="140">
        <v>69918</v>
      </c>
      <c r="J11" s="140">
        <v>35723</v>
      </c>
      <c r="K11" s="139">
        <v>45000</v>
      </c>
      <c r="L11" s="140">
        <v>36288</v>
      </c>
      <c r="M11" s="181"/>
      <c r="N11" s="181"/>
      <c r="O11" s="181"/>
      <c r="P11" s="182"/>
      <c r="Q11" s="140">
        <v>90589</v>
      </c>
      <c r="R11" s="140">
        <v>35685</v>
      </c>
      <c r="S11" s="139">
        <v>45000</v>
      </c>
      <c r="T11" s="140"/>
      <c r="U11" s="181"/>
      <c r="V11" s="181"/>
      <c r="W11" s="181"/>
      <c r="X11" s="182"/>
      <c r="Y11" s="166">
        <v>103240</v>
      </c>
      <c r="Z11" s="166">
        <v>36944</v>
      </c>
      <c r="AA11" s="139">
        <v>45000</v>
      </c>
      <c r="AB11" s="140"/>
      <c r="AC11" s="181"/>
      <c r="AD11" s="181"/>
      <c r="AE11" s="181"/>
      <c r="AF11" s="182"/>
      <c r="AG11" s="166">
        <v>110123</v>
      </c>
      <c r="AH11" s="166">
        <v>30632</v>
      </c>
      <c r="AI11" s="139">
        <v>45000</v>
      </c>
      <c r="AJ11" s="140"/>
      <c r="AK11" s="181"/>
      <c r="AL11" s="181"/>
      <c r="AM11" s="181"/>
      <c r="AN11" s="182"/>
      <c r="AO11" s="166">
        <v>89749</v>
      </c>
      <c r="AP11" s="140">
        <v>32100</v>
      </c>
      <c r="AQ11" s="139">
        <v>45000</v>
      </c>
      <c r="AR11" s="140"/>
      <c r="AS11" s="181"/>
      <c r="AT11" s="181"/>
      <c r="AU11" s="181"/>
      <c r="AV11" s="182">
        <v>0</v>
      </c>
      <c r="AW11" s="140">
        <v>106133</v>
      </c>
      <c r="AX11" s="140">
        <v>35010</v>
      </c>
      <c r="AY11" s="139">
        <v>45000</v>
      </c>
      <c r="AZ11" s="140"/>
      <c r="BA11" s="164"/>
      <c r="BB11" s="164"/>
      <c r="BC11" s="181"/>
      <c r="BD11" s="182"/>
      <c r="BE11" s="140">
        <v>94637</v>
      </c>
      <c r="BF11" s="140">
        <v>35131</v>
      </c>
      <c r="BG11" s="139">
        <v>45000</v>
      </c>
      <c r="BH11" s="140"/>
      <c r="BI11" s="181"/>
      <c r="BJ11" s="181"/>
      <c r="BK11" s="181"/>
      <c r="BL11" s="182"/>
      <c r="BM11" s="140">
        <v>71581</v>
      </c>
      <c r="BN11" s="140">
        <v>39754.084965517242</v>
      </c>
      <c r="BO11" s="139">
        <v>45000</v>
      </c>
      <c r="BP11" s="140"/>
      <c r="BQ11" s="181"/>
      <c r="BR11" s="181"/>
      <c r="BS11" s="181"/>
      <c r="BT11" s="182"/>
      <c r="BU11" s="140">
        <v>75446.53</v>
      </c>
      <c r="BV11" s="140">
        <v>33737</v>
      </c>
      <c r="BW11" s="134">
        <v>45000</v>
      </c>
      <c r="BX11" s="140"/>
      <c r="BY11" s="181"/>
      <c r="BZ11" s="181"/>
      <c r="CA11" s="181"/>
      <c r="CB11" s="182"/>
      <c r="CC11" s="140">
        <v>71634</v>
      </c>
      <c r="CD11" s="140">
        <v>35499</v>
      </c>
      <c r="CE11" s="139">
        <v>45000</v>
      </c>
      <c r="CF11" s="140"/>
      <c r="CG11" s="181"/>
      <c r="CH11" s="181"/>
      <c r="CI11" s="181"/>
      <c r="CJ11" s="182"/>
      <c r="CK11" s="140">
        <v>73627</v>
      </c>
      <c r="CL11" s="211">
        <v>36839</v>
      </c>
      <c r="CM11" s="134">
        <v>45000</v>
      </c>
      <c r="CN11" s="140"/>
      <c r="CO11" s="181"/>
      <c r="CP11" s="181"/>
      <c r="CQ11" s="181"/>
      <c r="CR11" s="140"/>
      <c r="CS11" s="140">
        <v>76467</v>
      </c>
      <c r="CT11" s="140">
        <v>33056.759172413796</v>
      </c>
      <c r="CU11" s="139">
        <v>45000</v>
      </c>
      <c r="CV11" s="140"/>
      <c r="CW11" s="181"/>
      <c r="CX11" s="181"/>
      <c r="CY11" s="181"/>
    </row>
    <row r="12" spans="1:104" s="147" customFormat="1" ht="12">
      <c r="A12" s="177">
        <v>3</v>
      </c>
      <c r="B12" s="178" t="s">
        <v>26</v>
      </c>
      <c r="C12" s="280">
        <f t="shared" si="3"/>
        <v>4218376.8100000005</v>
      </c>
      <c r="D12" s="280">
        <f t="shared" si="8"/>
        <v>3992760</v>
      </c>
      <c r="E12" s="280">
        <f t="shared" si="9"/>
        <v>3473830</v>
      </c>
      <c r="F12" s="280">
        <f t="shared" si="4"/>
        <v>3019000</v>
      </c>
      <c r="G12" s="280">
        <f t="shared" si="5"/>
        <v>240500</v>
      </c>
      <c r="H12" s="179">
        <v>442498</v>
      </c>
      <c r="I12" s="140">
        <v>412700</v>
      </c>
      <c r="J12" s="140">
        <v>243815</v>
      </c>
      <c r="K12" s="139">
        <v>230000</v>
      </c>
      <c r="L12" s="140">
        <v>240500</v>
      </c>
      <c r="M12" s="181"/>
      <c r="N12" s="181"/>
      <c r="O12" s="181"/>
      <c r="P12" s="182">
        <v>448054</v>
      </c>
      <c r="Q12" s="140">
        <v>309530</v>
      </c>
      <c r="R12" s="140">
        <v>255780</v>
      </c>
      <c r="S12" s="130">
        <v>265000</v>
      </c>
      <c r="T12" s="140"/>
      <c r="U12" s="181"/>
      <c r="V12" s="181"/>
      <c r="W12" s="181"/>
      <c r="X12" s="182">
        <v>447329</v>
      </c>
      <c r="Y12" s="166">
        <v>388995</v>
      </c>
      <c r="Z12" s="166">
        <v>387220</v>
      </c>
      <c r="AA12" s="140">
        <v>380000</v>
      </c>
      <c r="AB12" s="140"/>
      <c r="AC12" s="181"/>
      <c r="AD12" s="181"/>
      <c r="AE12" s="181"/>
      <c r="AF12" s="182">
        <v>476473</v>
      </c>
      <c r="AG12" s="166">
        <v>352155</v>
      </c>
      <c r="AH12" s="166">
        <v>264615</v>
      </c>
      <c r="AI12" s="166">
        <v>264000</v>
      </c>
      <c r="AJ12" s="140"/>
      <c r="AK12" s="181"/>
      <c r="AL12" s="181"/>
      <c r="AM12" s="181"/>
      <c r="AN12" s="182">
        <v>365600</v>
      </c>
      <c r="AO12" s="166">
        <v>309630</v>
      </c>
      <c r="AP12" s="140">
        <v>270200</v>
      </c>
      <c r="AQ12" s="140">
        <v>270000</v>
      </c>
      <c r="AR12" s="140"/>
      <c r="AS12" s="181"/>
      <c r="AT12" s="181"/>
      <c r="AU12" s="181"/>
      <c r="AV12" s="182">
        <v>239500</v>
      </c>
      <c r="AW12" s="140">
        <v>156635</v>
      </c>
      <c r="AX12" s="140">
        <v>155200</v>
      </c>
      <c r="AY12" s="140">
        <v>120000</v>
      </c>
      <c r="AZ12" s="140"/>
      <c r="BA12" s="164"/>
      <c r="BB12" s="164"/>
      <c r="BC12" s="181"/>
      <c r="BD12" s="182">
        <v>109000</v>
      </c>
      <c r="BE12" s="140">
        <v>193100</v>
      </c>
      <c r="BF12" s="140">
        <v>64000</v>
      </c>
      <c r="BG12" s="130">
        <v>75000</v>
      </c>
      <c r="BH12" s="140"/>
      <c r="BI12" s="181"/>
      <c r="BJ12" s="181"/>
      <c r="BK12" s="181"/>
      <c r="BL12" s="182">
        <v>81693.81</v>
      </c>
      <c r="BM12" s="140">
        <v>90600</v>
      </c>
      <c r="BN12" s="140">
        <v>145000</v>
      </c>
      <c r="BO12" s="130">
        <v>145000</v>
      </c>
      <c r="BP12" s="140"/>
      <c r="BQ12" s="181"/>
      <c r="BR12" s="181"/>
      <c r="BS12" s="181"/>
      <c r="BT12" s="182">
        <v>382445</v>
      </c>
      <c r="BU12" s="140">
        <v>651810</v>
      </c>
      <c r="BV12" s="130">
        <v>589000</v>
      </c>
      <c r="BW12" s="130">
        <v>275000</v>
      </c>
      <c r="BX12" s="140"/>
      <c r="BY12" s="181"/>
      <c r="BZ12" s="181"/>
      <c r="CA12" s="181"/>
      <c r="CB12" s="182">
        <v>463969</v>
      </c>
      <c r="CC12" s="140">
        <v>349415</v>
      </c>
      <c r="CD12" s="140">
        <v>310500</v>
      </c>
      <c r="CE12" s="140">
        <v>260000</v>
      </c>
      <c r="CF12" s="140"/>
      <c r="CG12" s="181"/>
      <c r="CH12" s="181"/>
      <c r="CI12" s="181"/>
      <c r="CJ12" s="182">
        <v>377225</v>
      </c>
      <c r="CK12" s="185">
        <v>344350</v>
      </c>
      <c r="CL12" s="140">
        <v>336000</v>
      </c>
      <c r="CM12" s="130">
        <v>345000</v>
      </c>
      <c r="CN12" s="140"/>
      <c r="CO12" s="181"/>
      <c r="CP12" s="181"/>
      <c r="CQ12" s="181"/>
      <c r="CR12" s="140">
        <v>384590</v>
      </c>
      <c r="CS12" s="140">
        <v>433840</v>
      </c>
      <c r="CT12" s="140">
        <v>452500</v>
      </c>
      <c r="CU12" s="140">
        <v>390000</v>
      </c>
      <c r="CV12" s="140"/>
      <c r="CW12" s="181"/>
      <c r="CX12" s="181"/>
      <c r="CY12" s="181"/>
    </row>
    <row r="13" spans="1:104" s="147" customFormat="1" ht="12">
      <c r="A13" s="177">
        <v>4</v>
      </c>
      <c r="B13" s="178" t="s">
        <v>27</v>
      </c>
      <c r="C13" s="280">
        <f t="shared" si="3"/>
        <v>835383</v>
      </c>
      <c r="D13" s="280">
        <f t="shared" si="8"/>
        <v>525000</v>
      </c>
      <c r="E13" s="280">
        <f t="shared" si="9"/>
        <v>292600</v>
      </c>
      <c r="F13" s="280">
        <f t="shared" si="4"/>
        <v>275000</v>
      </c>
      <c r="G13" s="280">
        <f t="shared" si="5"/>
        <v>28800</v>
      </c>
      <c r="H13" s="179">
        <v>34000</v>
      </c>
      <c r="I13" s="140"/>
      <c r="J13" s="140">
        <v>38000</v>
      </c>
      <c r="K13" s="139">
        <v>35000</v>
      </c>
      <c r="L13" s="140">
        <v>28800</v>
      </c>
      <c r="M13" s="181"/>
      <c r="N13" s="181"/>
      <c r="O13" s="181"/>
      <c r="P13" s="182">
        <v>55168</v>
      </c>
      <c r="Q13" s="140">
        <v>42000</v>
      </c>
      <c r="R13" s="140">
        <v>40000</v>
      </c>
      <c r="S13" s="130">
        <v>35000</v>
      </c>
      <c r="T13" s="140"/>
      <c r="U13" s="181"/>
      <c r="V13" s="181"/>
      <c r="W13" s="181"/>
      <c r="X13" s="182">
        <v>32750</v>
      </c>
      <c r="Y13" s="166">
        <v>63000</v>
      </c>
      <c r="Z13" s="166">
        <v>42000</v>
      </c>
      <c r="AA13" s="140">
        <v>35000</v>
      </c>
      <c r="AB13" s="140"/>
      <c r="AC13" s="181"/>
      <c r="AD13" s="181"/>
      <c r="AE13" s="181"/>
      <c r="AF13" s="182">
        <v>30909</v>
      </c>
      <c r="AG13" s="166">
        <v>54000</v>
      </c>
      <c r="AH13" s="166">
        <v>26500</v>
      </c>
      <c r="AI13" s="166">
        <v>25000</v>
      </c>
      <c r="AJ13" s="140"/>
      <c r="AK13" s="181"/>
      <c r="AL13" s="181"/>
      <c r="AM13" s="181"/>
      <c r="AN13" s="182">
        <v>244294</v>
      </c>
      <c r="AO13" s="166">
        <v>58000</v>
      </c>
      <c r="AP13" s="140">
        <v>27000</v>
      </c>
      <c r="AQ13" s="140">
        <v>25000</v>
      </c>
      <c r="AR13" s="140"/>
      <c r="AS13" s="181"/>
      <c r="AT13" s="181"/>
      <c r="AU13" s="181"/>
      <c r="AV13" s="182">
        <v>34000</v>
      </c>
      <c r="AW13" s="140">
        <v>12000</v>
      </c>
      <c r="AX13" s="140">
        <v>4500</v>
      </c>
      <c r="AY13" s="140">
        <v>10000</v>
      </c>
      <c r="AZ13" s="140"/>
      <c r="BA13" s="164"/>
      <c r="BB13" s="164"/>
      <c r="BC13" s="181"/>
      <c r="BD13" s="182">
        <v>36000</v>
      </c>
      <c r="BE13" s="140">
        <v>24000</v>
      </c>
      <c r="BF13" s="140">
        <v>3000</v>
      </c>
      <c r="BG13" s="130">
        <v>5000</v>
      </c>
      <c r="BH13" s="140"/>
      <c r="BI13" s="181"/>
      <c r="BJ13" s="181"/>
      <c r="BK13" s="181"/>
      <c r="BL13" s="182">
        <v>2000</v>
      </c>
      <c r="BM13" s="140">
        <v>18000</v>
      </c>
      <c r="BN13" s="140">
        <v>0</v>
      </c>
      <c r="BO13" s="130">
        <v>10000</v>
      </c>
      <c r="BP13" s="140"/>
      <c r="BQ13" s="181"/>
      <c r="BR13" s="181"/>
      <c r="BS13" s="181"/>
      <c r="BT13" s="182">
        <v>65495</v>
      </c>
      <c r="BU13" s="140">
        <v>62000</v>
      </c>
      <c r="BV13" s="130">
        <v>9000</v>
      </c>
      <c r="BW13" s="130">
        <v>25000</v>
      </c>
      <c r="BX13" s="140"/>
      <c r="BY13" s="181"/>
      <c r="BZ13" s="181"/>
      <c r="CA13" s="181"/>
      <c r="CB13" s="182">
        <v>50500</v>
      </c>
      <c r="CC13" s="140">
        <v>64000</v>
      </c>
      <c r="CD13" s="140">
        <v>19800</v>
      </c>
      <c r="CE13" s="140">
        <v>20000</v>
      </c>
      <c r="CF13" s="140"/>
      <c r="CG13" s="181"/>
      <c r="CH13" s="181"/>
      <c r="CI13" s="181"/>
      <c r="CJ13" s="182">
        <v>117767</v>
      </c>
      <c r="CK13" s="140">
        <v>50000</v>
      </c>
      <c r="CL13" s="140">
        <v>46800</v>
      </c>
      <c r="CM13" s="130">
        <v>25000</v>
      </c>
      <c r="CN13" s="140"/>
      <c r="CO13" s="181"/>
      <c r="CP13" s="181"/>
      <c r="CQ13" s="181"/>
      <c r="CR13" s="140">
        <v>132500</v>
      </c>
      <c r="CS13" s="140">
        <v>78000</v>
      </c>
      <c r="CT13" s="140">
        <v>36000</v>
      </c>
      <c r="CU13" s="140">
        <v>25000</v>
      </c>
      <c r="CV13" s="140"/>
      <c r="CW13" s="181"/>
      <c r="CX13" s="181"/>
      <c r="CY13" s="181"/>
    </row>
    <row r="14" spans="1:104" s="147" customFormat="1" ht="12">
      <c r="A14" s="177">
        <v>5</v>
      </c>
      <c r="B14" s="178" t="s">
        <v>28</v>
      </c>
      <c r="C14" s="280">
        <f t="shared" si="3"/>
        <v>0</v>
      </c>
      <c r="D14" s="280">
        <f t="shared" si="8"/>
        <v>318451</v>
      </c>
      <c r="E14" s="280">
        <f t="shared" si="9"/>
        <v>292281.00000000006</v>
      </c>
      <c r="F14" s="280">
        <f t="shared" si="4"/>
        <v>225000</v>
      </c>
      <c r="G14" s="280">
        <f t="shared" si="5"/>
        <v>0</v>
      </c>
      <c r="H14" s="179"/>
      <c r="I14" s="140"/>
      <c r="J14" s="147">
        <f>45496/2</f>
        <v>22748</v>
      </c>
      <c r="K14" s="139">
        <v>20000</v>
      </c>
      <c r="M14" s="181"/>
      <c r="N14" s="181"/>
      <c r="O14" s="181"/>
      <c r="P14" s="182"/>
      <c r="Q14" s="140">
        <v>50630</v>
      </c>
      <c r="R14" s="147">
        <f>45496/2+31723.54/2</f>
        <v>38609.770000000004</v>
      </c>
      <c r="S14" s="130">
        <v>20000</v>
      </c>
      <c r="U14" s="181"/>
      <c r="V14" s="181"/>
      <c r="W14" s="181"/>
      <c r="X14" s="182"/>
      <c r="Y14" s="166">
        <v>56393</v>
      </c>
      <c r="Z14" s="166">
        <f>31723.54/2+19270</f>
        <v>35131.770000000004</v>
      </c>
      <c r="AA14" s="140">
        <v>25000</v>
      </c>
      <c r="AC14" s="181"/>
      <c r="AD14" s="181"/>
      <c r="AE14" s="181"/>
      <c r="AF14" s="182"/>
      <c r="AG14" s="166"/>
      <c r="AH14" s="166">
        <v>24114.240000000002</v>
      </c>
      <c r="AI14" s="166">
        <v>20000</v>
      </c>
      <c r="AK14" s="181"/>
      <c r="AL14" s="181"/>
      <c r="AM14" s="181"/>
      <c r="AN14" s="182"/>
      <c r="AO14" s="166">
        <v>29186</v>
      </c>
      <c r="AP14" s="140"/>
      <c r="AQ14" s="140">
        <v>25000</v>
      </c>
      <c r="AS14" s="181"/>
      <c r="AT14" s="181"/>
      <c r="AU14" s="181"/>
      <c r="AV14" s="182"/>
      <c r="AW14" s="140"/>
      <c r="AX14" s="140">
        <v>26961</v>
      </c>
      <c r="AY14" s="140">
        <v>15000</v>
      </c>
      <c r="BA14" s="164"/>
      <c r="BB14" s="164"/>
      <c r="BC14" s="181"/>
      <c r="BD14" s="182"/>
      <c r="BE14" s="140">
        <v>27585</v>
      </c>
      <c r="BF14" s="140">
        <v>0</v>
      </c>
      <c r="BG14" s="130">
        <v>5000</v>
      </c>
      <c r="BI14" s="181"/>
      <c r="BJ14" s="181"/>
      <c r="BK14" s="181"/>
      <c r="BL14" s="182"/>
      <c r="BM14" s="140"/>
      <c r="BN14" s="140">
        <v>20692.23</v>
      </c>
      <c r="BO14" s="130">
        <v>10000</v>
      </c>
      <c r="BQ14" s="181"/>
      <c r="BR14" s="181"/>
      <c r="BS14" s="181"/>
      <c r="BT14" s="182"/>
      <c r="BU14" s="140">
        <v>34859</v>
      </c>
      <c r="BV14" s="130"/>
      <c r="BW14" s="130"/>
      <c r="BY14" s="181"/>
      <c r="BZ14" s="181"/>
      <c r="CA14" s="181"/>
      <c r="CB14" s="140"/>
      <c r="CC14" s="140">
        <v>42033</v>
      </c>
      <c r="CD14" s="140">
        <v>40458</v>
      </c>
      <c r="CE14" s="140">
        <v>25000</v>
      </c>
      <c r="CG14" s="181"/>
      <c r="CH14" s="181"/>
      <c r="CI14" s="181"/>
      <c r="CJ14" s="182"/>
      <c r="CK14" s="140">
        <v>77765</v>
      </c>
      <c r="CL14" s="211">
        <v>58908.240000000005</v>
      </c>
      <c r="CM14" s="130">
        <v>25000</v>
      </c>
      <c r="CO14" s="181"/>
      <c r="CP14" s="181"/>
      <c r="CQ14" s="181"/>
      <c r="CR14" s="140"/>
      <c r="CS14" s="140"/>
      <c r="CT14" s="140">
        <v>24657.75</v>
      </c>
      <c r="CU14" s="140">
        <v>35000</v>
      </c>
      <c r="CW14" s="181"/>
      <c r="CX14" s="181"/>
      <c r="CY14" s="181"/>
    </row>
    <row r="15" spans="1:104" s="147" customFormat="1" ht="12">
      <c r="A15" s="177">
        <v>6</v>
      </c>
      <c r="B15" s="178" t="s">
        <v>30</v>
      </c>
      <c r="C15" s="280">
        <f t="shared" si="3"/>
        <v>488661</v>
      </c>
      <c r="D15" s="280">
        <f t="shared" si="8"/>
        <v>977793.25</v>
      </c>
      <c r="E15" s="280">
        <f t="shared" si="9"/>
        <v>128388.20000000001</v>
      </c>
      <c r="F15" s="280">
        <f t="shared" si="4"/>
        <v>0</v>
      </c>
      <c r="G15" s="280">
        <f t="shared" si="5"/>
        <v>0</v>
      </c>
      <c r="H15" s="179">
        <v>275050</v>
      </c>
      <c r="I15" s="140">
        <v>163791</v>
      </c>
      <c r="J15" s="140">
        <v>15386</v>
      </c>
      <c r="K15" s="250"/>
      <c r="L15" s="140"/>
      <c r="M15" s="181"/>
      <c r="N15" s="181"/>
      <c r="O15" s="181"/>
      <c r="P15" s="182"/>
      <c r="Q15" s="140">
        <v>114739</v>
      </c>
      <c r="R15" s="140">
        <v>15695.6</v>
      </c>
      <c r="S15" s="130"/>
      <c r="T15" s="140"/>
      <c r="U15" s="181"/>
      <c r="V15" s="181"/>
      <c r="W15" s="181"/>
      <c r="X15" s="182">
        <v>213611</v>
      </c>
      <c r="Y15" s="166">
        <v>75900</v>
      </c>
      <c r="Z15" s="166">
        <v>23613</v>
      </c>
      <c r="AA15" s="140"/>
      <c r="AB15" s="140"/>
      <c r="AC15" s="181"/>
      <c r="AD15" s="181"/>
      <c r="AE15" s="181"/>
      <c r="AF15" s="182"/>
      <c r="AG15" s="166">
        <v>101316</v>
      </c>
      <c r="AH15" s="166">
        <v>15379</v>
      </c>
      <c r="AI15" s="166"/>
      <c r="AJ15" s="140"/>
      <c r="AK15" s="181"/>
      <c r="AL15" s="181"/>
      <c r="AM15" s="181"/>
      <c r="AN15" s="182"/>
      <c r="AO15" s="166">
        <v>85261</v>
      </c>
      <c r="AP15" s="140">
        <v>9613.7999999999993</v>
      </c>
      <c r="AQ15" s="140"/>
      <c r="AR15" s="140"/>
      <c r="AS15" s="181"/>
      <c r="AT15" s="181"/>
      <c r="AU15" s="181"/>
      <c r="AV15" s="182"/>
      <c r="AW15" s="140">
        <v>41660</v>
      </c>
      <c r="AX15" s="140">
        <v>7801.92</v>
      </c>
      <c r="AY15" s="140"/>
      <c r="AZ15" s="140"/>
      <c r="BA15" s="164"/>
      <c r="BB15" s="164"/>
      <c r="BC15" s="181"/>
      <c r="BD15" s="182"/>
      <c r="BE15" s="140">
        <v>26645</v>
      </c>
      <c r="BF15" s="140">
        <f>3343.68+34165.2</f>
        <v>37508.879999999997</v>
      </c>
      <c r="BG15" s="130"/>
      <c r="BH15" s="140"/>
      <c r="BI15" s="181"/>
      <c r="BJ15" s="181"/>
      <c r="BK15" s="181"/>
      <c r="BL15" s="182"/>
      <c r="BM15" s="140">
        <v>30228</v>
      </c>
      <c r="BN15" s="140">
        <v>0</v>
      </c>
      <c r="BO15" s="130"/>
      <c r="BP15" s="140"/>
      <c r="BQ15" s="181"/>
      <c r="BR15" s="181"/>
      <c r="BS15" s="181"/>
      <c r="BT15" s="182"/>
      <c r="BU15" s="140">
        <v>109867</v>
      </c>
      <c r="BV15" s="203"/>
      <c r="BW15" s="130"/>
      <c r="BX15" s="140"/>
      <c r="BY15" s="181"/>
      <c r="BZ15" s="181"/>
      <c r="CA15" s="181"/>
      <c r="CB15" s="140"/>
      <c r="CC15" s="140">
        <v>87087</v>
      </c>
      <c r="CD15" s="140"/>
      <c r="CE15" s="140"/>
      <c r="CF15" s="140"/>
      <c r="CG15" s="181"/>
      <c r="CH15" s="181"/>
      <c r="CI15" s="181"/>
      <c r="CJ15" s="182"/>
      <c r="CK15" s="185">
        <v>76881</v>
      </c>
      <c r="CL15" s="211"/>
      <c r="CM15" s="130"/>
      <c r="CN15" s="140"/>
      <c r="CO15" s="181"/>
      <c r="CP15" s="181"/>
      <c r="CQ15" s="181"/>
      <c r="CR15" s="140"/>
      <c r="CS15" s="140">
        <v>64418.25</v>
      </c>
      <c r="CT15" s="140">
        <v>3390</v>
      </c>
      <c r="CU15" s="140"/>
      <c r="CV15" s="140"/>
      <c r="CW15" s="181"/>
      <c r="CX15" s="181"/>
      <c r="CY15" s="181"/>
    </row>
    <row r="16" spans="1:104" s="158" customFormat="1" ht="12">
      <c r="A16" s="186"/>
      <c r="B16" s="187" t="s">
        <v>35</v>
      </c>
      <c r="C16" s="188">
        <f t="shared" si="3"/>
        <v>2075340</v>
      </c>
      <c r="D16" s="188">
        <f t="shared" si="3"/>
        <v>798848</v>
      </c>
      <c r="E16" s="188">
        <f t="shared" si="9"/>
        <v>175263.22999999998</v>
      </c>
      <c r="F16" s="188">
        <f t="shared" si="4"/>
        <v>0</v>
      </c>
      <c r="G16" s="188">
        <f t="shared" si="5"/>
        <v>0</v>
      </c>
      <c r="H16" s="189"/>
      <c r="I16" s="190">
        <v>38750</v>
      </c>
      <c r="J16" s="190">
        <v>23261</v>
      </c>
      <c r="K16" s="192"/>
      <c r="L16" s="190"/>
      <c r="M16" s="190"/>
      <c r="N16" s="190"/>
      <c r="O16" s="190"/>
      <c r="P16" s="323">
        <v>182500</v>
      </c>
      <c r="Q16" s="190">
        <v>72100</v>
      </c>
      <c r="R16" s="190">
        <v>13960</v>
      </c>
      <c r="S16" s="194"/>
      <c r="T16" s="190"/>
      <c r="U16" s="190"/>
      <c r="V16" s="190"/>
      <c r="W16" s="190"/>
      <c r="X16" s="193"/>
      <c r="Y16" s="161">
        <v>3520</v>
      </c>
      <c r="Z16" s="161">
        <f>27050+3097.23</f>
        <v>30147.23</v>
      </c>
      <c r="AA16" s="191"/>
      <c r="AB16" s="139"/>
      <c r="AC16" s="190"/>
      <c r="AD16" s="190"/>
      <c r="AE16" s="190"/>
      <c r="AF16" s="323">
        <v>154303</v>
      </c>
      <c r="AG16" s="161">
        <v>96500</v>
      </c>
      <c r="AH16" s="161">
        <v>8200</v>
      </c>
      <c r="AI16" s="194"/>
      <c r="AJ16" s="190"/>
      <c r="AK16" s="190"/>
      <c r="AL16" s="190"/>
      <c r="AM16" s="190"/>
      <c r="AN16" s="323">
        <v>138083</v>
      </c>
      <c r="AO16" s="161">
        <v>61800</v>
      </c>
      <c r="AP16" s="190">
        <v>1100</v>
      </c>
      <c r="AQ16" s="191"/>
      <c r="AR16" s="190"/>
      <c r="AS16" s="190"/>
      <c r="AT16" s="190"/>
      <c r="AU16" s="190"/>
      <c r="AV16" s="323">
        <v>331496</v>
      </c>
      <c r="AW16" s="190">
        <v>8960</v>
      </c>
      <c r="AX16" s="190">
        <v>22150</v>
      </c>
      <c r="AY16" s="191"/>
      <c r="AZ16" s="190"/>
      <c r="BA16" s="195"/>
      <c r="BB16" s="191"/>
      <c r="BC16" s="190"/>
      <c r="BD16" s="323">
        <v>52555</v>
      </c>
      <c r="BE16" s="190">
        <v>10750</v>
      </c>
      <c r="BF16" s="190">
        <v>3100</v>
      </c>
      <c r="BG16" s="194"/>
      <c r="BH16" s="190"/>
      <c r="BI16" s="190"/>
      <c r="BJ16" s="190"/>
      <c r="BK16" s="190"/>
      <c r="BL16" s="323">
        <v>40463</v>
      </c>
      <c r="BM16" s="190">
        <v>61600</v>
      </c>
      <c r="BN16" s="190">
        <v>1450</v>
      </c>
      <c r="BO16" s="194"/>
      <c r="BP16" s="190"/>
      <c r="BQ16" s="190"/>
      <c r="BR16" s="190"/>
      <c r="BS16" s="190"/>
      <c r="BT16" s="323">
        <v>621679</v>
      </c>
      <c r="BU16" s="190">
        <v>29755</v>
      </c>
      <c r="BV16" s="190"/>
      <c r="BW16" s="194"/>
      <c r="BX16" s="190"/>
      <c r="BY16" s="190"/>
      <c r="BZ16" s="190"/>
      <c r="CA16" s="190"/>
      <c r="CB16" s="323">
        <v>38005</v>
      </c>
      <c r="CC16" s="190">
        <v>158020</v>
      </c>
      <c r="CD16" s="190">
        <v>39850</v>
      </c>
      <c r="CE16" s="191"/>
      <c r="CF16" s="190"/>
      <c r="CG16" s="190"/>
      <c r="CH16" s="190"/>
      <c r="CI16" s="190"/>
      <c r="CJ16" s="323">
        <v>419431</v>
      </c>
      <c r="CK16" s="191">
        <v>136548</v>
      </c>
      <c r="CL16" s="324">
        <v>32045</v>
      </c>
      <c r="CM16" s="194"/>
      <c r="CN16" s="190"/>
      <c r="CO16" s="190"/>
      <c r="CP16" s="190"/>
      <c r="CQ16" s="190"/>
      <c r="CR16" s="190">
        <v>96825</v>
      </c>
      <c r="CS16" s="191">
        <v>120545</v>
      </c>
      <c r="CT16" s="190"/>
      <c r="CU16" s="194"/>
      <c r="CV16" s="190"/>
      <c r="CW16" s="190"/>
      <c r="CX16" s="190"/>
      <c r="CY16" s="190"/>
    </row>
    <row r="17" spans="1:103" s="147" customFormat="1" ht="12">
      <c r="A17" s="177">
        <v>7</v>
      </c>
      <c r="B17" s="178" t="s">
        <v>40</v>
      </c>
      <c r="C17" s="279">
        <f t="shared" si="3"/>
        <v>0</v>
      </c>
      <c r="D17" s="279">
        <f t="shared" si="8"/>
        <v>0</v>
      </c>
      <c r="E17" s="279">
        <f t="shared" si="9"/>
        <v>5000</v>
      </c>
      <c r="F17" s="279">
        <f t="shared" si="4"/>
        <v>75000</v>
      </c>
      <c r="G17" s="279">
        <f t="shared" si="5"/>
        <v>0</v>
      </c>
      <c r="H17" s="196"/>
      <c r="I17" s="139"/>
      <c r="J17" s="139"/>
      <c r="K17" s="139">
        <v>5000</v>
      </c>
      <c r="L17" s="197"/>
      <c r="M17" s="163"/>
      <c r="N17" s="163"/>
      <c r="O17" s="163"/>
      <c r="P17" s="198"/>
      <c r="Q17" s="139"/>
      <c r="R17" s="139"/>
      <c r="S17" s="184">
        <v>5000</v>
      </c>
      <c r="T17" s="197"/>
      <c r="U17" s="163"/>
      <c r="V17" s="163"/>
      <c r="W17" s="163"/>
      <c r="X17" s="198"/>
      <c r="Y17" s="166"/>
      <c r="Z17" s="166"/>
      <c r="AA17" s="180">
        <v>5000</v>
      </c>
      <c r="AB17" s="197"/>
      <c r="AC17" s="163"/>
      <c r="AD17" s="163"/>
      <c r="AE17" s="163"/>
      <c r="AF17" s="198"/>
      <c r="AG17" s="166"/>
      <c r="AH17" s="166"/>
      <c r="AI17" s="184">
        <v>5000</v>
      </c>
      <c r="AJ17" s="197"/>
      <c r="AK17" s="163"/>
      <c r="AL17" s="163"/>
      <c r="AM17" s="163"/>
      <c r="AN17" s="198"/>
      <c r="AO17" s="166"/>
      <c r="AP17" s="139"/>
      <c r="AQ17" s="180">
        <v>10000</v>
      </c>
      <c r="AR17" s="197"/>
      <c r="AS17" s="163"/>
      <c r="AT17" s="163"/>
      <c r="AU17" s="163"/>
      <c r="AV17" s="198"/>
      <c r="AW17" s="139"/>
      <c r="AX17" s="139"/>
      <c r="AY17" s="180">
        <v>5000</v>
      </c>
      <c r="AZ17" s="197"/>
      <c r="BA17" s="164"/>
      <c r="BB17" s="181"/>
      <c r="BC17" s="163"/>
      <c r="BD17" s="198"/>
      <c r="BE17" s="139"/>
      <c r="BF17" s="139"/>
      <c r="BG17" s="130">
        <v>5000</v>
      </c>
      <c r="BH17" s="197"/>
      <c r="BI17" s="163"/>
      <c r="BJ17" s="163"/>
      <c r="BK17" s="163"/>
      <c r="BL17" s="198"/>
      <c r="BM17" s="139"/>
      <c r="BN17" s="139"/>
      <c r="BO17" s="184">
        <v>5000</v>
      </c>
      <c r="BP17" s="197"/>
      <c r="BQ17" s="163"/>
      <c r="BR17" s="163"/>
      <c r="BS17" s="163"/>
      <c r="BT17" s="198"/>
      <c r="BU17" s="139"/>
      <c r="BV17" s="139">
        <v>5000</v>
      </c>
      <c r="BW17" s="184">
        <v>10000</v>
      </c>
      <c r="BX17" s="197"/>
      <c r="BY17" s="163"/>
      <c r="BZ17" s="163"/>
      <c r="CA17" s="163"/>
      <c r="CB17" s="198"/>
      <c r="CC17" s="139"/>
      <c r="CD17" s="139"/>
      <c r="CE17" s="180">
        <v>5000</v>
      </c>
      <c r="CF17" s="197"/>
      <c r="CG17" s="163"/>
      <c r="CH17" s="163"/>
      <c r="CI17" s="163"/>
      <c r="CJ17" s="198"/>
      <c r="CK17" s="140"/>
      <c r="CL17" s="209"/>
      <c r="CM17" s="184">
        <v>5000</v>
      </c>
      <c r="CN17" s="197"/>
      <c r="CO17" s="163"/>
      <c r="CP17" s="163"/>
      <c r="CQ17" s="163"/>
      <c r="CR17" s="139"/>
      <c r="CS17" s="140"/>
      <c r="CT17" s="139"/>
      <c r="CU17" s="184">
        <v>10000</v>
      </c>
      <c r="CV17" s="197"/>
      <c r="CW17" s="163"/>
      <c r="CX17" s="163"/>
      <c r="CY17" s="163"/>
    </row>
    <row r="18" spans="1:103" s="147" customFormat="1" ht="12">
      <c r="A18" s="177">
        <v>8</v>
      </c>
      <c r="B18" s="178" t="s">
        <v>36</v>
      </c>
      <c r="C18" s="279">
        <f t="shared" si="3"/>
        <v>0</v>
      </c>
      <c r="D18" s="279">
        <f t="shared" si="8"/>
        <v>0</v>
      </c>
      <c r="E18" s="279">
        <f t="shared" si="9"/>
        <v>0</v>
      </c>
      <c r="F18" s="279">
        <f t="shared" si="4"/>
        <v>77000</v>
      </c>
      <c r="G18" s="279">
        <f t="shared" si="5"/>
        <v>0</v>
      </c>
      <c r="H18" s="196"/>
      <c r="I18" s="139"/>
      <c r="J18" s="139"/>
      <c r="K18" s="139">
        <v>5000</v>
      </c>
      <c r="L18" s="139"/>
      <c r="M18" s="163"/>
      <c r="N18" s="163"/>
      <c r="O18" s="163"/>
      <c r="P18" s="198"/>
      <c r="Q18" s="139"/>
      <c r="R18" s="139"/>
      <c r="S18" s="130">
        <v>5000</v>
      </c>
      <c r="T18" s="139"/>
      <c r="U18" s="163"/>
      <c r="V18" s="163"/>
      <c r="W18" s="163"/>
      <c r="X18" s="198"/>
      <c r="Y18" s="166"/>
      <c r="Z18" s="166"/>
      <c r="AA18" s="140">
        <v>7000</v>
      </c>
      <c r="AB18" s="139"/>
      <c r="AC18" s="163"/>
      <c r="AD18" s="163"/>
      <c r="AE18" s="163"/>
      <c r="AF18" s="198"/>
      <c r="AG18" s="166"/>
      <c r="AH18" s="166"/>
      <c r="AI18" s="130">
        <v>5000</v>
      </c>
      <c r="AJ18" s="139"/>
      <c r="AK18" s="163"/>
      <c r="AL18" s="163"/>
      <c r="AM18" s="163"/>
      <c r="AN18" s="198"/>
      <c r="AO18" s="166"/>
      <c r="AP18" s="139"/>
      <c r="AQ18" s="140">
        <v>10000</v>
      </c>
      <c r="AR18" s="139"/>
      <c r="AS18" s="163"/>
      <c r="AT18" s="163"/>
      <c r="AU18" s="163"/>
      <c r="AV18" s="198"/>
      <c r="AW18" s="139"/>
      <c r="AX18" s="139"/>
      <c r="AY18" s="140">
        <v>5000</v>
      </c>
      <c r="AZ18" s="139"/>
      <c r="BA18" s="164"/>
      <c r="BB18" s="181"/>
      <c r="BC18" s="163"/>
      <c r="BD18" s="198"/>
      <c r="BE18" s="139"/>
      <c r="BF18" s="139"/>
      <c r="BG18" s="130">
        <v>5000</v>
      </c>
      <c r="BH18" s="139"/>
      <c r="BI18" s="163"/>
      <c r="BJ18" s="163"/>
      <c r="BK18" s="163"/>
      <c r="BL18" s="198"/>
      <c r="BM18" s="139"/>
      <c r="BN18" s="139"/>
      <c r="BO18" s="130">
        <v>5000</v>
      </c>
      <c r="BP18" s="139"/>
      <c r="BQ18" s="163"/>
      <c r="BR18" s="163"/>
      <c r="BS18" s="163"/>
      <c r="BT18" s="198"/>
      <c r="BU18" s="139"/>
      <c r="BV18" s="139"/>
      <c r="BW18" s="130">
        <v>10000</v>
      </c>
      <c r="BX18" s="139"/>
      <c r="BY18" s="163"/>
      <c r="BZ18" s="163"/>
      <c r="CA18" s="163"/>
      <c r="CB18" s="198"/>
      <c r="CC18" s="139"/>
      <c r="CD18" s="139"/>
      <c r="CE18" s="140">
        <v>5000</v>
      </c>
      <c r="CF18" s="139"/>
      <c r="CG18" s="163"/>
      <c r="CH18" s="163"/>
      <c r="CI18" s="163"/>
      <c r="CJ18" s="198"/>
      <c r="CK18" s="140"/>
      <c r="CL18" s="202"/>
      <c r="CM18" s="130">
        <v>5000</v>
      </c>
      <c r="CN18" s="139"/>
      <c r="CO18" s="163"/>
      <c r="CP18" s="163"/>
      <c r="CQ18" s="163"/>
      <c r="CR18" s="139"/>
      <c r="CS18" s="140"/>
      <c r="CT18" s="139"/>
      <c r="CU18" s="130">
        <v>10000</v>
      </c>
      <c r="CV18" s="139"/>
      <c r="CW18" s="163"/>
      <c r="CX18" s="163"/>
      <c r="CY18" s="163"/>
    </row>
    <row r="19" spans="1:103" s="147" customFormat="1" ht="12">
      <c r="A19" s="177">
        <v>9</v>
      </c>
      <c r="B19" s="178" t="s">
        <v>38</v>
      </c>
      <c r="C19" s="279">
        <f t="shared" si="3"/>
        <v>0</v>
      </c>
      <c r="D19" s="279">
        <f t="shared" si="8"/>
        <v>0</v>
      </c>
      <c r="E19" s="279">
        <f t="shared" si="9"/>
        <v>0</v>
      </c>
      <c r="F19" s="279">
        <f t="shared" si="4"/>
        <v>83000</v>
      </c>
      <c r="G19" s="279">
        <f t="shared" si="5"/>
        <v>0</v>
      </c>
      <c r="H19" s="196"/>
      <c r="I19" s="139"/>
      <c r="J19" s="139"/>
      <c r="K19" s="139"/>
      <c r="L19" s="139"/>
      <c r="M19" s="163"/>
      <c r="N19" s="163"/>
      <c r="O19" s="163"/>
      <c r="P19" s="198"/>
      <c r="Q19" s="139"/>
      <c r="R19" s="139"/>
      <c r="S19" s="130">
        <v>5000</v>
      </c>
      <c r="T19" s="139"/>
      <c r="U19" s="163"/>
      <c r="V19" s="163"/>
      <c r="W19" s="163"/>
      <c r="X19" s="198"/>
      <c r="Y19" s="166"/>
      <c r="Z19" s="166"/>
      <c r="AA19" s="140">
        <v>10000</v>
      </c>
      <c r="AB19" s="139"/>
      <c r="AC19" s="163"/>
      <c r="AD19" s="163"/>
      <c r="AE19" s="163"/>
      <c r="AF19" s="198"/>
      <c r="AG19" s="166"/>
      <c r="AH19" s="166"/>
      <c r="AI19" s="130">
        <v>8000</v>
      </c>
      <c r="AJ19" s="139"/>
      <c r="AK19" s="163"/>
      <c r="AL19" s="163"/>
      <c r="AM19" s="163"/>
      <c r="AN19" s="198"/>
      <c r="AO19" s="166"/>
      <c r="AP19" s="139"/>
      <c r="AQ19" s="140">
        <v>15000</v>
      </c>
      <c r="AR19" s="139"/>
      <c r="AS19" s="163"/>
      <c r="AT19" s="163"/>
      <c r="AU19" s="163"/>
      <c r="AV19" s="198"/>
      <c r="AW19" s="139"/>
      <c r="AX19" s="139"/>
      <c r="AY19" s="140">
        <v>10000</v>
      </c>
      <c r="AZ19" s="139"/>
      <c r="BA19" s="164"/>
      <c r="BB19" s="181"/>
      <c r="BC19" s="163"/>
      <c r="BD19" s="198"/>
      <c r="BE19" s="139"/>
      <c r="BF19" s="139"/>
      <c r="BG19" s="130"/>
      <c r="BH19" s="139"/>
      <c r="BI19" s="163"/>
      <c r="BJ19" s="163"/>
      <c r="BK19" s="163"/>
      <c r="BL19" s="198"/>
      <c r="BM19" s="139"/>
      <c r="BN19" s="139"/>
      <c r="BO19" s="130"/>
      <c r="BP19" s="139"/>
      <c r="BQ19" s="163"/>
      <c r="BR19" s="163"/>
      <c r="BS19" s="163"/>
      <c r="BT19" s="198"/>
      <c r="BU19" s="139"/>
      <c r="BV19" s="139"/>
      <c r="BW19" s="130"/>
      <c r="BX19" s="139"/>
      <c r="BY19" s="163"/>
      <c r="BZ19" s="163"/>
      <c r="CA19" s="163"/>
      <c r="CB19" s="198"/>
      <c r="CC19" s="139"/>
      <c r="CD19" s="139"/>
      <c r="CE19" s="140">
        <v>10000</v>
      </c>
      <c r="CF19" s="139"/>
      <c r="CG19" s="163"/>
      <c r="CH19" s="163"/>
      <c r="CI19" s="163"/>
      <c r="CJ19" s="198"/>
      <c r="CK19" s="140"/>
      <c r="CL19" s="202"/>
      <c r="CM19" s="130">
        <v>10000</v>
      </c>
      <c r="CN19" s="139"/>
      <c r="CO19" s="163"/>
      <c r="CP19" s="163"/>
      <c r="CQ19" s="163"/>
      <c r="CR19" s="139"/>
      <c r="CS19" s="140"/>
      <c r="CT19" s="139"/>
      <c r="CU19" s="130">
        <v>15000</v>
      </c>
      <c r="CV19" s="139"/>
      <c r="CW19" s="163"/>
      <c r="CX19" s="163"/>
      <c r="CY19" s="163"/>
    </row>
    <row r="20" spans="1:103" s="147" customFormat="1" ht="12">
      <c r="A20" s="177">
        <v>10</v>
      </c>
      <c r="B20" s="178" t="s">
        <v>39</v>
      </c>
      <c r="C20" s="279">
        <f t="shared" si="3"/>
        <v>0</v>
      </c>
      <c r="D20" s="279">
        <f t="shared" si="8"/>
        <v>0</v>
      </c>
      <c r="E20" s="279">
        <f t="shared" si="9"/>
        <v>0</v>
      </c>
      <c r="F20" s="279">
        <f t="shared" si="4"/>
        <v>5000</v>
      </c>
      <c r="G20" s="279">
        <f t="shared" si="5"/>
        <v>0</v>
      </c>
      <c r="H20" s="196"/>
      <c r="I20" s="139"/>
      <c r="J20" s="139"/>
      <c r="K20" s="139"/>
      <c r="L20" s="139"/>
      <c r="M20" s="163"/>
      <c r="N20" s="163"/>
      <c r="O20" s="163"/>
      <c r="P20" s="198"/>
      <c r="Q20" s="139"/>
      <c r="R20" s="139"/>
      <c r="S20" s="130"/>
      <c r="T20" s="139"/>
      <c r="U20" s="163"/>
      <c r="V20" s="163"/>
      <c r="W20" s="163"/>
      <c r="X20" s="198"/>
      <c r="Y20" s="166"/>
      <c r="Z20" s="166"/>
      <c r="AA20" s="140"/>
      <c r="AB20" s="139"/>
      <c r="AC20" s="163"/>
      <c r="AD20" s="163"/>
      <c r="AE20" s="163"/>
      <c r="AF20" s="198"/>
      <c r="AG20" s="166"/>
      <c r="AH20" s="166"/>
      <c r="AI20" s="130"/>
      <c r="AJ20" s="139"/>
      <c r="AK20" s="163"/>
      <c r="AL20" s="163"/>
      <c r="AM20" s="163"/>
      <c r="AN20" s="198"/>
      <c r="AO20" s="166"/>
      <c r="AP20" s="139"/>
      <c r="AQ20" s="140"/>
      <c r="AR20" s="139"/>
      <c r="AS20" s="163"/>
      <c r="AT20" s="163"/>
      <c r="AU20" s="163"/>
      <c r="AV20" s="198"/>
      <c r="AW20" s="139"/>
      <c r="AX20" s="139"/>
      <c r="AY20" s="140"/>
      <c r="AZ20" s="139"/>
      <c r="BA20" s="164"/>
      <c r="BB20" s="181"/>
      <c r="BC20" s="163"/>
      <c r="BD20" s="198"/>
      <c r="BE20" s="139"/>
      <c r="BF20" s="139"/>
      <c r="BG20" s="130"/>
      <c r="BH20" s="139"/>
      <c r="BI20" s="163"/>
      <c r="BJ20" s="163"/>
      <c r="BK20" s="163"/>
      <c r="BL20" s="198"/>
      <c r="BM20" s="139"/>
      <c r="BN20" s="139"/>
      <c r="BO20" s="130"/>
      <c r="BP20" s="139"/>
      <c r="BQ20" s="163"/>
      <c r="BR20" s="163"/>
      <c r="BS20" s="163"/>
      <c r="BT20" s="198"/>
      <c r="BU20" s="139"/>
      <c r="BV20" s="139"/>
      <c r="BW20" s="130"/>
      <c r="BX20" s="139"/>
      <c r="BY20" s="163"/>
      <c r="BZ20" s="163"/>
      <c r="CA20" s="163"/>
      <c r="CB20" s="198"/>
      <c r="CC20" s="139"/>
      <c r="CD20" s="139"/>
      <c r="CE20" s="140">
        <v>5000</v>
      </c>
      <c r="CF20" s="139"/>
      <c r="CG20" s="163"/>
      <c r="CH20" s="163"/>
      <c r="CI20" s="163"/>
      <c r="CJ20" s="198"/>
      <c r="CK20" s="140"/>
      <c r="CL20" s="139"/>
      <c r="CM20" s="130"/>
      <c r="CN20" s="139"/>
      <c r="CO20" s="163"/>
      <c r="CP20" s="163"/>
      <c r="CQ20" s="163"/>
      <c r="CR20" s="139"/>
      <c r="CS20" s="140"/>
      <c r="CT20" s="139"/>
      <c r="CU20" s="130"/>
      <c r="CV20" s="139"/>
      <c r="CW20" s="163"/>
      <c r="CX20" s="163"/>
      <c r="CY20" s="163"/>
    </row>
    <row r="21" spans="1:103" s="147" customFormat="1" ht="12">
      <c r="A21" s="177">
        <v>11</v>
      </c>
      <c r="B21" s="178" t="s">
        <v>31</v>
      </c>
      <c r="C21" s="279">
        <f t="shared" si="3"/>
        <v>0</v>
      </c>
      <c r="D21" s="279">
        <f t="shared" si="8"/>
        <v>0</v>
      </c>
      <c r="E21" s="279">
        <f t="shared" si="9"/>
        <v>40300</v>
      </c>
      <c r="F21" s="279">
        <f t="shared" si="4"/>
        <v>20000</v>
      </c>
      <c r="G21" s="279">
        <f t="shared" si="5"/>
        <v>1800</v>
      </c>
      <c r="H21" s="196"/>
      <c r="I21" s="139"/>
      <c r="J21" s="139"/>
      <c r="K21" s="139"/>
      <c r="L21" s="197">
        <v>1800</v>
      </c>
      <c r="M21" s="163"/>
      <c r="N21" s="163"/>
      <c r="O21" s="163"/>
      <c r="P21" s="198"/>
      <c r="Q21" s="139"/>
      <c r="R21" s="139"/>
      <c r="S21" s="184"/>
      <c r="T21" s="197"/>
      <c r="U21" s="163"/>
      <c r="V21" s="163"/>
      <c r="W21" s="163"/>
      <c r="X21" s="198"/>
      <c r="Y21" s="166"/>
      <c r="AA21" s="140">
        <v>5000</v>
      </c>
      <c r="AB21" s="197"/>
      <c r="AC21" s="163"/>
      <c r="AD21" s="163"/>
      <c r="AE21" s="163"/>
      <c r="AF21" s="198"/>
      <c r="AG21" s="166"/>
      <c r="AH21" s="166"/>
      <c r="AI21" s="184"/>
      <c r="AJ21" s="197"/>
      <c r="AK21" s="163"/>
      <c r="AL21" s="163"/>
      <c r="AM21" s="163"/>
      <c r="AN21" s="198"/>
      <c r="AO21" s="166"/>
      <c r="AP21" s="139"/>
      <c r="AQ21" s="180">
        <v>15000</v>
      </c>
      <c r="AR21" s="197"/>
      <c r="AS21" s="163"/>
      <c r="AT21" s="163"/>
      <c r="AU21" s="163"/>
      <c r="AV21" s="198"/>
      <c r="AW21" s="139"/>
      <c r="AX21" s="139">
        <v>300</v>
      </c>
      <c r="AY21" s="180"/>
      <c r="AZ21" s="197"/>
      <c r="BA21" s="163"/>
      <c r="BB21" s="181"/>
      <c r="BC21" s="163"/>
      <c r="BD21" s="198"/>
      <c r="BE21" s="139"/>
      <c r="BF21" s="139">
        <v>3600</v>
      </c>
      <c r="BG21" s="184"/>
      <c r="BH21" s="197"/>
      <c r="BI21" s="163"/>
      <c r="BJ21" s="163"/>
      <c r="BK21" s="163"/>
      <c r="BL21" s="198"/>
      <c r="BM21" s="139"/>
      <c r="BN21" s="139">
        <v>26100</v>
      </c>
      <c r="BO21" s="184"/>
      <c r="BP21" s="197"/>
      <c r="BQ21" s="163"/>
      <c r="BR21" s="163"/>
      <c r="BS21" s="163"/>
      <c r="BT21" s="198"/>
      <c r="BU21" s="139"/>
      <c r="BV21" s="139">
        <v>10300</v>
      </c>
      <c r="BW21" s="184"/>
      <c r="BX21" s="197"/>
      <c r="BY21" s="163"/>
      <c r="BZ21" s="163"/>
      <c r="CA21" s="163"/>
      <c r="CB21" s="198"/>
      <c r="CC21" s="139"/>
      <c r="CD21" s="139"/>
      <c r="CE21" s="180"/>
      <c r="CF21" s="197"/>
      <c r="CG21" s="163"/>
      <c r="CH21" s="163"/>
      <c r="CI21" s="163"/>
      <c r="CJ21" s="198"/>
      <c r="CK21" s="140">
        <v>0</v>
      </c>
      <c r="CL21" s="139"/>
      <c r="CM21" s="184"/>
      <c r="CN21" s="197"/>
      <c r="CO21" s="163"/>
      <c r="CP21" s="163"/>
      <c r="CQ21" s="163"/>
      <c r="CR21" s="139"/>
      <c r="CS21" s="139"/>
      <c r="CT21" s="139"/>
      <c r="CU21" s="184"/>
      <c r="CV21" s="197"/>
      <c r="CW21" s="163"/>
      <c r="CX21" s="163"/>
      <c r="CY21" s="163"/>
    </row>
    <row r="22" spans="1:103" s="147" customFormat="1" ht="12">
      <c r="A22" s="177">
        <v>12</v>
      </c>
      <c r="B22" s="178" t="s">
        <v>32</v>
      </c>
      <c r="C22" s="279">
        <f t="shared" si="3"/>
        <v>0</v>
      </c>
      <c r="D22" s="279">
        <f t="shared" si="8"/>
        <v>0</v>
      </c>
      <c r="E22" s="279">
        <f t="shared" si="9"/>
        <v>181987.08</v>
      </c>
      <c r="F22" s="279">
        <f t="shared" si="4"/>
        <v>0</v>
      </c>
      <c r="G22" s="279">
        <f t="shared" si="5"/>
        <v>706</v>
      </c>
      <c r="H22" s="196"/>
      <c r="I22" s="139"/>
      <c r="J22" s="139">
        <v>1271.08</v>
      </c>
      <c r="K22" s="183"/>
      <c r="L22" s="197">
        <v>706</v>
      </c>
      <c r="M22" s="163"/>
      <c r="N22" s="163"/>
      <c r="O22" s="163"/>
      <c r="P22" s="198"/>
      <c r="Q22" s="139"/>
      <c r="R22" s="139">
        <f>1094.46+1422.43</f>
        <v>2516.8900000000003</v>
      </c>
      <c r="S22" s="184"/>
      <c r="T22" s="197"/>
      <c r="U22" s="163"/>
      <c r="V22" s="163"/>
      <c r="W22" s="163"/>
      <c r="X22" s="198"/>
      <c r="Y22" s="166"/>
      <c r="Z22" s="166">
        <f>562.02+10580.44</f>
        <v>11142.460000000001</v>
      </c>
      <c r="AA22" s="180"/>
      <c r="AB22" s="197"/>
      <c r="AC22" s="163"/>
      <c r="AD22" s="163"/>
      <c r="AE22" s="163"/>
      <c r="AF22" s="198"/>
      <c r="AG22" s="166"/>
      <c r="AH22" s="166">
        <v>680.34</v>
      </c>
      <c r="AI22" s="184"/>
      <c r="AJ22" s="197"/>
      <c r="AK22" s="163"/>
      <c r="AL22" s="163"/>
      <c r="AM22" s="163"/>
      <c r="AN22" s="198"/>
      <c r="AO22" s="166"/>
      <c r="AP22" s="166">
        <v>915</v>
      </c>
      <c r="AQ22" s="140"/>
      <c r="AR22" s="197"/>
      <c r="AS22" s="163"/>
      <c r="AT22" s="163"/>
      <c r="AU22" s="163"/>
      <c r="AV22" s="198"/>
      <c r="AW22" s="139"/>
      <c r="AX22" s="166">
        <v>1200</v>
      </c>
      <c r="AY22" s="180"/>
      <c r="AZ22" s="197"/>
      <c r="BA22" s="163"/>
      <c r="BB22" s="181"/>
      <c r="BC22" s="163"/>
      <c r="BD22" s="198"/>
      <c r="BE22" s="139"/>
      <c r="BF22" s="166"/>
      <c r="BG22" s="184"/>
      <c r="BH22" s="197"/>
      <c r="BI22" s="163"/>
      <c r="BJ22" s="163"/>
      <c r="BK22" s="163"/>
      <c r="BL22" s="198"/>
      <c r="BM22" s="139"/>
      <c r="BN22" s="166">
        <v>333</v>
      </c>
      <c r="BO22" s="184"/>
      <c r="BP22" s="197"/>
      <c r="BQ22" s="163"/>
      <c r="BR22" s="163"/>
      <c r="BS22" s="163"/>
      <c r="BT22" s="198"/>
      <c r="BU22" s="139"/>
      <c r="BV22" s="139"/>
      <c r="BW22" s="184"/>
      <c r="BX22" s="197"/>
      <c r="BY22" s="163"/>
      <c r="BZ22" s="163"/>
      <c r="CA22" s="163"/>
      <c r="CB22" s="198"/>
      <c r="CC22" s="199"/>
      <c r="CD22" s="139"/>
      <c r="CE22" s="282"/>
      <c r="CF22" s="197"/>
      <c r="CG22" s="163"/>
      <c r="CH22" s="163"/>
      <c r="CI22" s="163"/>
      <c r="CJ22" s="198"/>
      <c r="CK22" s="140">
        <v>0</v>
      </c>
      <c r="CL22" s="139"/>
      <c r="CM22" s="184"/>
      <c r="CN22" s="197"/>
      <c r="CO22" s="163"/>
      <c r="CP22" s="163"/>
      <c r="CQ22" s="163"/>
      <c r="CR22" s="139"/>
      <c r="CS22" s="139"/>
      <c r="CT22" s="139">
        <v>163928.31</v>
      </c>
      <c r="CU22" s="184"/>
      <c r="CV22" s="197"/>
      <c r="CW22" s="163"/>
      <c r="CX22" s="163"/>
      <c r="CY22" s="163"/>
    </row>
    <row r="23" spans="1:103" s="147" customFormat="1" ht="12">
      <c r="A23" s="177">
        <v>13</v>
      </c>
      <c r="B23" s="178" t="s">
        <v>37</v>
      </c>
      <c r="C23" s="279">
        <f t="shared" si="3"/>
        <v>0</v>
      </c>
      <c r="D23" s="279">
        <v>0</v>
      </c>
      <c r="E23" s="279">
        <f t="shared" si="9"/>
        <v>29795</v>
      </c>
      <c r="F23" s="279">
        <f t="shared" si="4"/>
        <v>0</v>
      </c>
      <c r="G23" s="279">
        <f t="shared" si="5"/>
        <v>0</v>
      </c>
      <c r="H23" s="196"/>
      <c r="I23" s="139"/>
      <c r="J23" s="200"/>
      <c r="K23" s="183"/>
      <c r="L23" s="201"/>
      <c r="M23" s="163"/>
      <c r="N23" s="163"/>
      <c r="O23" s="163"/>
      <c r="P23" s="198"/>
      <c r="Q23" s="139"/>
      <c r="R23" s="139"/>
      <c r="S23" s="184"/>
      <c r="T23" s="201"/>
      <c r="U23" s="163"/>
      <c r="V23" s="163"/>
      <c r="W23" s="163"/>
      <c r="X23" s="198"/>
      <c r="Y23" s="166"/>
      <c r="Z23" s="166"/>
      <c r="AA23" s="180"/>
      <c r="AB23" s="201"/>
      <c r="AC23" s="163"/>
      <c r="AD23" s="163"/>
      <c r="AE23" s="163"/>
      <c r="AF23" s="198"/>
      <c r="AG23" s="166"/>
      <c r="AH23" s="166"/>
      <c r="AI23" s="184"/>
      <c r="AJ23" s="201"/>
      <c r="AK23" s="163"/>
      <c r="AL23" s="163"/>
      <c r="AM23" s="163"/>
      <c r="AN23" s="198"/>
      <c r="AO23" s="166"/>
      <c r="AP23" s="139"/>
      <c r="AQ23" s="180"/>
      <c r="AR23" s="201"/>
      <c r="AS23" s="163"/>
      <c r="AT23" s="163"/>
      <c r="AU23" s="163"/>
      <c r="AV23" s="198"/>
      <c r="AW23" s="139"/>
      <c r="AX23" s="139"/>
      <c r="AY23" s="180"/>
      <c r="AZ23" s="201"/>
      <c r="BA23" s="163"/>
      <c r="BB23" s="181"/>
      <c r="BC23" s="163"/>
      <c r="BD23" s="198"/>
      <c r="BE23" s="139"/>
      <c r="BF23" s="139"/>
      <c r="BG23" s="184"/>
      <c r="BH23" s="201"/>
      <c r="BI23" s="163"/>
      <c r="BJ23" s="163"/>
      <c r="BK23" s="163"/>
      <c r="BL23" s="198"/>
      <c r="BM23" s="139"/>
      <c r="BN23" s="139"/>
      <c r="BO23" s="184"/>
      <c r="BP23" s="201"/>
      <c r="BQ23" s="163"/>
      <c r="BR23" s="163"/>
      <c r="BS23" s="163"/>
      <c r="BT23" s="198"/>
      <c r="BU23" s="139"/>
      <c r="BV23" s="202"/>
      <c r="BW23" s="184"/>
      <c r="BX23" s="201"/>
      <c r="BY23" s="163"/>
      <c r="BZ23" s="163"/>
      <c r="CA23" s="163"/>
      <c r="CB23" s="198"/>
      <c r="CC23" s="139"/>
      <c r="CD23" s="139"/>
      <c r="CE23" s="180"/>
      <c r="CF23" s="201"/>
      <c r="CG23" s="163"/>
      <c r="CH23" s="163"/>
      <c r="CI23" s="163"/>
      <c r="CJ23" s="198"/>
      <c r="CK23" s="140"/>
      <c r="CL23" s="139">
        <v>29795</v>
      </c>
      <c r="CM23" s="184"/>
      <c r="CN23" s="201"/>
      <c r="CO23" s="163"/>
      <c r="CP23" s="163"/>
      <c r="CQ23" s="163"/>
      <c r="CR23" s="139"/>
      <c r="CS23" s="202"/>
      <c r="CT23" s="139"/>
      <c r="CU23" s="184"/>
      <c r="CV23" s="201"/>
      <c r="CW23" s="163"/>
      <c r="CX23" s="163"/>
      <c r="CY23" s="163"/>
    </row>
    <row r="24" spans="1:103" s="143" customFormat="1" ht="12">
      <c r="B24" s="204"/>
      <c r="C24" s="205"/>
      <c r="D24" s="205"/>
      <c r="E24" s="205"/>
      <c r="F24" s="205"/>
      <c r="G24" s="205"/>
      <c r="K24" s="207"/>
      <c r="S24" s="208"/>
      <c r="AA24" s="206"/>
      <c r="AI24" s="208"/>
      <c r="AQ24" s="206"/>
      <c r="AY24" s="206"/>
      <c r="BG24" s="208"/>
      <c r="BO24" s="208"/>
      <c r="BW24" s="208"/>
      <c r="CE24" s="206"/>
      <c r="CM24" s="208"/>
      <c r="CU24" s="208"/>
    </row>
    <row r="25" spans="1:103" s="143" customFormat="1" ht="12">
      <c r="B25" s="204"/>
      <c r="C25" s="205"/>
      <c r="D25" s="205"/>
      <c r="E25" s="205"/>
      <c r="F25" s="205"/>
      <c r="G25" s="205"/>
      <c r="K25" s="207"/>
      <c r="S25" s="208"/>
      <c r="AA25" s="206"/>
      <c r="AI25" s="208"/>
      <c r="AQ25" s="206"/>
      <c r="AY25" s="206"/>
      <c r="BG25" s="208"/>
      <c r="BO25" s="208"/>
      <c r="BW25" s="208"/>
      <c r="CE25" s="206"/>
      <c r="CM25" s="208"/>
      <c r="CU25" s="20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31"/>
  <sheetViews>
    <sheetView zoomScale="125" zoomScaleNormal="110" workbookViewId="0">
      <pane xSplit="2" ySplit="4" topLeftCell="C5" activePane="bottomRight" state="frozen"/>
      <selection activeCell="CF12" sqref="CF12"/>
      <selection pane="topRight" activeCell="CF12" sqref="CF12"/>
      <selection pane="bottomLeft" activeCell="CF12" sqref="CF12"/>
      <selection pane="bottomRight" activeCell="L9" sqref="L9"/>
    </sheetView>
  </sheetViews>
  <sheetFormatPr defaultColWidth="24.28515625" defaultRowHeight="15"/>
  <cols>
    <col min="1" max="1" width="3.85546875" customWidth="1"/>
    <col min="2" max="2" width="22.85546875" customWidth="1"/>
    <col min="3" max="4" width="9.7109375" bestFit="1" customWidth="1"/>
    <col min="5" max="5" width="9.7109375" customWidth="1"/>
    <col min="6" max="6" width="9.85546875" customWidth="1"/>
    <col min="7" max="7" width="7.7109375" customWidth="1"/>
    <col min="8" max="8" width="8.140625" customWidth="1"/>
    <col min="9" max="9" width="7.42578125" customWidth="1"/>
    <col min="10" max="10" width="9.140625" customWidth="1"/>
    <col min="11" max="11" width="9" customWidth="1"/>
    <col min="12" max="12" width="8.85546875" customWidth="1"/>
    <col min="13" max="15" width="3.42578125" customWidth="1"/>
    <col min="16" max="16" width="7" customWidth="1"/>
    <col min="17" max="17" width="8.28515625" customWidth="1"/>
    <col min="18" max="18" width="10.140625" bestFit="1" customWidth="1"/>
    <col min="19" max="19" width="9" customWidth="1"/>
    <col min="20" max="20" width="10.140625" bestFit="1" customWidth="1"/>
    <col min="21" max="23" width="3.140625" customWidth="1"/>
    <col min="24" max="24" width="6.28515625" customWidth="1"/>
    <col min="25" max="25" width="7.42578125" customWidth="1"/>
    <col min="26" max="26" width="8" customWidth="1"/>
    <col min="27" max="27" width="9" customWidth="1"/>
    <col min="28" max="28" width="10.140625" bestFit="1" customWidth="1"/>
    <col min="29" max="31" width="2.85546875" customWidth="1"/>
    <col min="32" max="32" width="10" customWidth="1"/>
    <col min="33" max="33" width="8.42578125" customWidth="1"/>
    <col min="34" max="34" width="9.7109375" customWidth="1"/>
    <col min="35" max="35" width="9" customWidth="1"/>
    <col min="36" max="36" width="10.140625" bestFit="1" customWidth="1"/>
    <col min="37" max="39" width="3.140625" customWidth="1"/>
    <col min="40" max="40" width="10" customWidth="1"/>
    <col min="41" max="41" width="10.7109375" customWidth="1"/>
    <col min="42" max="42" width="10.140625" customWidth="1"/>
    <col min="43" max="43" width="9" customWidth="1"/>
    <col min="44" max="44" width="10.140625" bestFit="1" customWidth="1"/>
    <col min="45" max="47" width="3" customWidth="1"/>
    <col min="48" max="48" width="9.7109375" customWidth="1"/>
    <col min="49" max="49" width="9.85546875" customWidth="1"/>
    <col min="50" max="50" width="9.28515625" customWidth="1"/>
    <col min="51" max="51" width="9" customWidth="1"/>
    <col min="52" max="52" width="10.140625" bestFit="1" customWidth="1"/>
    <col min="53" max="55" width="3.140625" customWidth="1"/>
    <col min="56" max="56" width="9.7109375" customWidth="1"/>
    <col min="57" max="57" width="8.5703125" customWidth="1"/>
    <col min="58" max="58" width="8.85546875" customWidth="1"/>
    <col min="59" max="59" width="9" customWidth="1"/>
    <col min="60" max="60" width="10.140625" bestFit="1" customWidth="1"/>
    <col min="61" max="62" width="2.85546875" customWidth="1"/>
    <col min="63" max="63" width="3.28515625" customWidth="1"/>
    <col min="64" max="65" width="9.140625" customWidth="1"/>
    <col min="66" max="66" width="9.140625" bestFit="1" customWidth="1"/>
    <col min="67" max="67" width="9" customWidth="1"/>
    <col min="68" max="68" width="10.140625" bestFit="1" customWidth="1"/>
    <col min="69" max="71" width="3" customWidth="1"/>
    <col min="72" max="73" width="10.42578125" bestFit="1" customWidth="1"/>
    <col min="74" max="74" width="11" customWidth="1"/>
    <col min="75" max="75" width="9" customWidth="1"/>
    <col min="76" max="76" width="10.42578125" bestFit="1" customWidth="1"/>
    <col min="77" max="79" width="2.42578125" customWidth="1"/>
    <col min="80" max="80" width="9.28515625" customWidth="1"/>
    <col min="81" max="81" width="10.42578125" bestFit="1" customWidth="1"/>
    <col min="82" max="82" width="9.85546875" customWidth="1"/>
    <col min="83" max="83" width="9" customWidth="1"/>
    <col min="84" max="84" width="10.42578125" bestFit="1" customWidth="1"/>
    <col min="85" max="87" width="3" customWidth="1"/>
    <col min="88" max="89" width="10.42578125" bestFit="1" customWidth="1"/>
    <col min="90" max="90" width="9.42578125" customWidth="1"/>
    <col min="91" max="91" width="9" customWidth="1"/>
    <col min="92" max="92" width="10.42578125" bestFit="1" customWidth="1"/>
    <col min="93" max="95" width="2.85546875" customWidth="1"/>
    <col min="96" max="96" width="10.140625" customWidth="1"/>
    <col min="97" max="97" width="8.85546875" customWidth="1"/>
    <col min="98" max="98" width="9.42578125" customWidth="1"/>
    <col min="99" max="99" width="9" customWidth="1"/>
    <col min="100" max="100" width="9.42578125" customWidth="1"/>
    <col min="101" max="103" width="2.85546875" customWidth="1"/>
  </cols>
  <sheetData>
    <row r="1" spans="1:103" s="99" customFormat="1" ht="12">
      <c r="A1" s="98"/>
      <c r="C1" s="100"/>
      <c r="D1" s="100"/>
      <c r="E1" s="291"/>
      <c r="F1" s="290"/>
      <c r="G1" s="100"/>
      <c r="K1" s="229"/>
      <c r="P1" s="213"/>
      <c r="Q1" s="213"/>
      <c r="R1" s="213"/>
      <c r="S1" s="229"/>
      <c r="T1" s="213"/>
      <c r="AA1" s="228"/>
      <c r="AI1" s="223"/>
      <c r="AP1" s="213"/>
      <c r="AQ1" s="229"/>
      <c r="AW1" s="230"/>
      <c r="AX1" s="144"/>
      <c r="AY1" s="145" t="s">
        <v>41</v>
      </c>
      <c r="BG1" s="228"/>
      <c r="BN1" s="213"/>
      <c r="BO1" s="229"/>
      <c r="BW1" s="228"/>
      <c r="CE1" s="228"/>
      <c r="CJ1" s="213"/>
      <c r="CK1" s="213"/>
      <c r="CL1" s="213"/>
      <c r="CM1" s="229"/>
      <c r="CU1" s="228"/>
    </row>
    <row r="2" spans="1:103" s="214" customFormat="1" ht="12.95" customHeight="1">
      <c r="A2" s="46"/>
      <c r="B2" s="222"/>
      <c r="C2" s="231"/>
      <c r="D2" s="283" t="e">
        <f>#REF!/D4</f>
        <v>#REF!</v>
      </c>
      <c r="E2" s="284"/>
      <c r="F2" s="285"/>
      <c r="G2" s="283">
        <v>0.02</v>
      </c>
      <c r="H2" s="286">
        <v>0.1</v>
      </c>
      <c r="I2" s="232"/>
      <c r="J2" s="232"/>
      <c r="K2" s="237"/>
      <c r="L2" s="232"/>
      <c r="M2" s="232"/>
      <c r="N2" s="232"/>
      <c r="O2" s="232"/>
      <c r="P2" s="274"/>
      <c r="Q2" s="260"/>
      <c r="R2" s="260"/>
      <c r="S2" s="237"/>
      <c r="T2" s="260"/>
      <c r="U2" s="232"/>
      <c r="V2" s="232"/>
      <c r="W2" s="232"/>
      <c r="Y2" s="232"/>
      <c r="Z2" s="232"/>
      <c r="AA2" s="233"/>
      <c r="AB2" s="232"/>
      <c r="AC2" s="232"/>
      <c r="AD2" s="232"/>
      <c r="AE2" s="232"/>
      <c r="AG2" s="234"/>
      <c r="AH2" s="232"/>
      <c r="AI2" s="235"/>
      <c r="AJ2" s="232"/>
      <c r="AK2" s="232"/>
      <c r="AL2" s="232"/>
      <c r="AM2" s="232"/>
      <c r="AO2" s="234"/>
      <c r="AP2" s="236"/>
      <c r="AQ2" s="237"/>
      <c r="AR2" s="232"/>
      <c r="AS2" s="232"/>
      <c r="AT2" s="232"/>
      <c r="AU2" s="232"/>
      <c r="AW2" s="146"/>
      <c r="AX2" s="144"/>
      <c r="AY2" s="265" t="s">
        <v>42</v>
      </c>
      <c r="AZ2" s="232"/>
      <c r="BA2" s="232"/>
      <c r="BB2" s="232"/>
      <c r="BC2" s="232"/>
      <c r="BE2" s="232"/>
      <c r="BF2" s="232"/>
      <c r="BG2" s="233"/>
      <c r="BH2" s="232"/>
      <c r="BI2" s="232"/>
      <c r="BJ2" s="232"/>
      <c r="BK2" s="232"/>
      <c r="BL2" s="232"/>
      <c r="BM2" s="232"/>
      <c r="BN2" s="287"/>
      <c r="BO2" s="237"/>
      <c r="BP2" s="232"/>
      <c r="BQ2" s="232"/>
      <c r="BR2" s="232"/>
      <c r="BS2" s="232"/>
      <c r="BT2" s="232"/>
      <c r="BU2" s="232"/>
      <c r="BV2" s="232"/>
      <c r="BW2" s="233"/>
      <c r="BX2" s="232"/>
      <c r="BY2" s="232"/>
      <c r="BZ2" s="232"/>
      <c r="CA2" s="232"/>
      <c r="CB2" s="238"/>
      <c r="CC2" s="232"/>
      <c r="CD2" s="232"/>
      <c r="CE2" s="233"/>
      <c r="CF2" s="232"/>
      <c r="CG2" s="232"/>
      <c r="CH2" s="232"/>
      <c r="CI2" s="232"/>
      <c r="CJ2" s="260"/>
      <c r="CK2" s="260"/>
      <c r="CL2" s="260"/>
      <c r="CM2" s="237"/>
      <c r="CN2" s="232"/>
      <c r="CO2" s="222"/>
      <c r="CP2" s="222"/>
      <c r="CQ2" s="222"/>
      <c r="CR2" s="222"/>
      <c r="CS2" s="222"/>
      <c r="CT2" s="222"/>
      <c r="CU2" s="233"/>
      <c r="CV2" s="232"/>
      <c r="CW2" s="222"/>
      <c r="CX2" s="222"/>
      <c r="CY2" s="222"/>
    </row>
    <row r="3" spans="1:103" s="48" customFormat="1" ht="38.25" customHeight="1">
      <c r="A3" s="49" t="s">
        <v>0</v>
      </c>
      <c r="B3" s="50" t="s">
        <v>1</v>
      </c>
      <c r="C3" s="327" t="s">
        <v>52</v>
      </c>
      <c r="D3" s="51" t="s">
        <v>49</v>
      </c>
      <c r="E3" s="51" t="s">
        <v>23</v>
      </c>
      <c r="F3" s="51" t="s">
        <v>50</v>
      </c>
      <c r="G3" s="51" t="s">
        <v>51</v>
      </c>
      <c r="H3" s="239" t="s">
        <v>56</v>
      </c>
      <c r="I3" s="56" t="s">
        <v>57</v>
      </c>
      <c r="J3" s="56">
        <v>42736</v>
      </c>
      <c r="K3" s="243" t="s">
        <v>58</v>
      </c>
      <c r="L3" s="137" t="s">
        <v>9</v>
      </c>
      <c r="M3" s="57"/>
      <c r="N3" s="57"/>
      <c r="O3" s="57"/>
      <c r="P3" s="242" t="s">
        <v>59</v>
      </c>
      <c r="Q3" s="242" t="s">
        <v>60</v>
      </c>
      <c r="R3" s="242">
        <v>42767</v>
      </c>
      <c r="S3" s="243" t="s">
        <v>61</v>
      </c>
      <c r="T3" s="242">
        <v>43132</v>
      </c>
      <c r="U3" s="57"/>
      <c r="V3" s="57"/>
      <c r="W3" s="57"/>
      <c r="X3" s="56" t="s">
        <v>62</v>
      </c>
      <c r="Y3" s="56" t="s">
        <v>63</v>
      </c>
      <c r="Z3" s="56">
        <v>42795</v>
      </c>
      <c r="AA3" s="240" t="s">
        <v>64</v>
      </c>
      <c r="AB3" s="56">
        <v>43160</v>
      </c>
      <c r="AC3" s="57"/>
      <c r="AD3" s="57"/>
      <c r="AE3" s="57"/>
      <c r="AF3" s="56" t="s">
        <v>65</v>
      </c>
      <c r="AG3" s="56" t="s">
        <v>66</v>
      </c>
      <c r="AH3" s="56">
        <v>42826</v>
      </c>
      <c r="AI3" s="241" t="s">
        <v>67</v>
      </c>
      <c r="AJ3" s="56">
        <v>43191</v>
      </c>
      <c r="AK3" s="57"/>
      <c r="AL3" s="57"/>
      <c r="AM3" s="57"/>
      <c r="AN3" s="56" t="s">
        <v>68</v>
      </c>
      <c r="AO3" s="56" t="s">
        <v>69</v>
      </c>
      <c r="AP3" s="242">
        <v>42856</v>
      </c>
      <c r="AQ3" s="243" t="s">
        <v>70</v>
      </c>
      <c r="AR3" s="56">
        <v>43221</v>
      </c>
      <c r="AS3" s="57"/>
      <c r="AT3" s="57"/>
      <c r="AU3" s="57"/>
      <c r="AV3" s="56" t="s">
        <v>71</v>
      </c>
      <c r="AW3" s="56" t="s">
        <v>72</v>
      </c>
      <c r="AX3" s="56">
        <v>42887</v>
      </c>
      <c r="AY3" s="241" t="s">
        <v>73</v>
      </c>
      <c r="AZ3" s="56">
        <v>43252</v>
      </c>
      <c r="BA3" s="57"/>
      <c r="BB3" s="57"/>
      <c r="BC3" s="57"/>
      <c r="BD3" s="56" t="s">
        <v>74</v>
      </c>
      <c r="BE3" s="56" t="s">
        <v>75</v>
      </c>
      <c r="BF3" s="56">
        <v>42917</v>
      </c>
      <c r="BG3" s="240" t="s">
        <v>76</v>
      </c>
      <c r="BH3" s="56">
        <v>43282</v>
      </c>
      <c r="BI3" s="57"/>
      <c r="BJ3" s="57"/>
      <c r="BK3" s="57"/>
      <c r="BL3" s="56" t="s">
        <v>77</v>
      </c>
      <c r="BM3" s="56" t="s">
        <v>78</v>
      </c>
      <c r="BN3" s="242">
        <v>42948</v>
      </c>
      <c r="BO3" s="243" t="s">
        <v>79</v>
      </c>
      <c r="BP3" s="56">
        <v>43313</v>
      </c>
      <c r="BQ3" s="57"/>
      <c r="BR3" s="57"/>
      <c r="BS3" s="57"/>
      <c r="BT3" s="56" t="s">
        <v>80</v>
      </c>
      <c r="BU3" s="56" t="s">
        <v>81</v>
      </c>
      <c r="BV3" s="56">
        <v>42979</v>
      </c>
      <c r="BW3" s="240" t="s">
        <v>82</v>
      </c>
      <c r="BX3" s="56">
        <v>43344</v>
      </c>
      <c r="BY3" s="57"/>
      <c r="BZ3" s="57"/>
      <c r="CA3" s="57"/>
      <c r="CB3" s="56" t="s">
        <v>83</v>
      </c>
      <c r="CC3" s="56" t="s">
        <v>84</v>
      </c>
      <c r="CD3" s="56">
        <v>43009</v>
      </c>
      <c r="CE3" s="240" t="s">
        <v>85</v>
      </c>
      <c r="CF3" s="56">
        <v>43374</v>
      </c>
      <c r="CG3" s="57"/>
      <c r="CH3" s="57"/>
      <c r="CI3" s="57"/>
      <c r="CJ3" s="242" t="s">
        <v>86</v>
      </c>
      <c r="CK3" s="242" t="s">
        <v>87</v>
      </c>
      <c r="CL3" s="242">
        <v>43770</v>
      </c>
      <c r="CM3" s="243" t="s">
        <v>34</v>
      </c>
      <c r="CN3" s="56">
        <v>44136</v>
      </c>
      <c r="CO3" s="55"/>
      <c r="CP3" s="55"/>
      <c r="CQ3" s="55"/>
      <c r="CR3" s="53" t="s">
        <v>88</v>
      </c>
      <c r="CS3" s="53" t="s">
        <v>89</v>
      </c>
      <c r="CT3" s="53">
        <v>43070</v>
      </c>
      <c r="CU3" s="240" t="s">
        <v>90</v>
      </c>
      <c r="CV3" s="56">
        <v>43435</v>
      </c>
      <c r="CW3" s="55"/>
      <c r="CX3" s="55"/>
      <c r="CY3" s="55"/>
    </row>
    <row r="4" spans="1:103" s="64" customFormat="1" ht="12">
      <c r="A4" s="58" t="s">
        <v>3</v>
      </c>
      <c r="B4" s="59" t="s">
        <v>2</v>
      </c>
      <c r="C4" s="60">
        <f t="shared" ref="C4:C23" si="0">SUM(H4,P4,X4,AF4,AN4,AV4,BD4,BL4,BT4,CB4,CJ4,CR4)</f>
        <v>4697738</v>
      </c>
      <c r="D4" s="60">
        <f t="shared" ref="D4:D23" si="1">SUM(I4,Q4,Y4,AG4,AO4,AW4,BE4,BM4,BU4,CC4,CK4,CS4)</f>
        <v>7541961.5</v>
      </c>
      <c r="E4" s="60">
        <f t="shared" ref="E4:E23" si="2">SUM(J4,R4,Z4,AH4,AP4,AX4,BF4,BN4,BV4,CD4,CL4,CT4)</f>
        <v>8681737</v>
      </c>
      <c r="F4" s="60">
        <f t="shared" ref="F4:F23" si="3">SUM(K4,S4,AA4,AI4,AQ4,AY4,BG4,BO4,BW4,CE4,CM4,CU4)</f>
        <v>6800000</v>
      </c>
      <c r="G4" s="60">
        <f t="shared" ref="G4:G23" si="4">SUM(L4,T4,AB4,AJ4,AR4,AZ4,BH4,BP4,BX4,CF4,CN4,CV4)</f>
        <v>11700</v>
      </c>
      <c r="H4" s="60">
        <f>SUM(H5:H8)</f>
        <v>69450</v>
      </c>
      <c r="I4" s="60">
        <f t="shared" ref="I4:BT4" si="5">SUM(I5:I8)</f>
        <v>51155</v>
      </c>
      <c r="J4" s="60">
        <f t="shared" si="5"/>
        <v>0</v>
      </c>
      <c r="K4" s="60">
        <f t="shared" si="5"/>
        <v>35000</v>
      </c>
      <c r="L4" s="60">
        <f t="shared" si="5"/>
        <v>11700</v>
      </c>
      <c r="M4" s="60">
        <f t="shared" si="5"/>
        <v>0</v>
      </c>
      <c r="N4" s="60">
        <f t="shared" si="5"/>
        <v>0</v>
      </c>
      <c r="O4" s="60">
        <f t="shared" si="5"/>
        <v>0</v>
      </c>
      <c r="P4" s="60">
        <f t="shared" si="5"/>
        <v>47650</v>
      </c>
      <c r="Q4" s="60">
        <f t="shared" si="5"/>
        <v>0</v>
      </c>
      <c r="R4" s="60">
        <f t="shared" si="5"/>
        <v>2900</v>
      </c>
      <c r="S4" s="60">
        <f t="shared" si="5"/>
        <v>20000</v>
      </c>
      <c r="T4" s="60">
        <f t="shared" si="5"/>
        <v>0</v>
      </c>
      <c r="U4" s="60">
        <f t="shared" si="5"/>
        <v>0</v>
      </c>
      <c r="V4" s="60">
        <f t="shared" si="5"/>
        <v>0</v>
      </c>
      <c r="W4" s="60">
        <f t="shared" si="5"/>
        <v>0</v>
      </c>
      <c r="X4" s="60">
        <f t="shared" si="5"/>
        <v>72200</v>
      </c>
      <c r="Y4" s="60">
        <f t="shared" si="5"/>
        <v>51248</v>
      </c>
      <c r="Z4" s="60">
        <f t="shared" si="5"/>
        <v>37300</v>
      </c>
      <c r="AA4" s="60">
        <f t="shared" si="5"/>
        <v>40000</v>
      </c>
      <c r="AB4" s="60">
        <f t="shared" si="5"/>
        <v>0</v>
      </c>
      <c r="AC4" s="60">
        <f t="shared" si="5"/>
        <v>0</v>
      </c>
      <c r="AD4" s="60">
        <f t="shared" si="5"/>
        <v>0</v>
      </c>
      <c r="AE4" s="60">
        <f t="shared" si="5"/>
        <v>0</v>
      </c>
      <c r="AF4" s="60">
        <f t="shared" si="5"/>
        <v>98700</v>
      </c>
      <c r="AG4" s="60">
        <f t="shared" si="5"/>
        <v>254130</v>
      </c>
      <c r="AH4" s="60">
        <f t="shared" si="5"/>
        <v>329298</v>
      </c>
      <c r="AI4" s="60">
        <f t="shared" si="5"/>
        <v>285000</v>
      </c>
      <c r="AJ4" s="60">
        <f t="shared" si="5"/>
        <v>0</v>
      </c>
      <c r="AK4" s="60">
        <f t="shared" si="5"/>
        <v>0</v>
      </c>
      <c r="AL4" s="60">
        <f t="shared" si="5"/>
        <v>0</v>
      </c>
      <c r="AM4" s="60">
        <f t="shared" si="5"/>
        <v>0</v>
      </c>
      <c r="AN4" s="60">
        <f t="shared" si="5"/>
        <v>1408830</v>
      </c>
      <c r="AO4" s="60">
        <f t="shared" si="5"/>
        <v>2597335</v>
      </c>
      <c r="AP4" s="60">
        <f t="shared" si="5"/>
        <v>3159386</v>
      </c>
      <c r="AQ4" s="60">
        <f t="shared" si="5"/>
        <v>2615000</v>
      </c>
      <c r="AR4" s="60">
        <f t="shared" si="5"/>
        <v>0</v>
      </c>
      <c r="AS4" s="60">
        <f t="shared" si="5"/>
        <v>0</v>
      </c>
      <c r="AT4" s="60">
        <f t="shared" si="5"/>
        <v>0</v>
      </c>
      <c r="AU4" s="60">
        <f t="shared" si="5"/>
        <v>0</v>
      </c>
      <c r="AV4" s="60">
        <f t="shared" si="5"/>
        <v>1150729</v>
      </c>
      <c r="AW4" s="60">
        <f t="shared" si="5"/>
        <v>1217826</v>
      </c>
      <c r="AX4" s="60">
        <f t="shared" si="5"/>
        <v>1271210</v>
      </c>
      <c r="AY4" s="60">
        <f t="shared" si="5"/>
        <v>980000</v>
      </c>
      <c r="AZ4" s="60">
        <f t="shared" si="5"/>
        <v>0</v>
      </c>
      <c r="BA4" s="60">
        <f t="shared" si="5"/>
        <v>0</v>
      </c>
      <c r="BB4" s="60">
        <f t="shared" si="5"/>
        <v>0</v>
      </c>
      <c r="BC4" s="60">
        <f t="shared" si="5"/>
        <v>0</v>
      </c>
      <c r="BD4" s="60">
        <f t="shared" si="5"/>
        <v>254450</v>
      </c>
      <c r="BE4" s="60">
        <f t="shared" si="5"/>
        <v>762877</v>
      </c>
      <c r="BF4" s="60">
        <f t="shared" si="5"/>
        <v>807592</v>
      </c>
      <c r="BG4" s="60">
        <f t="shared" si="5"/>
        <v>660000</v>
      </c>
      <c r="BH4" s="60">
        <f t="shared" si="5"/>
        <v>0</v>
      </c>
      <c r="BI4" s="60">
        <f t="shared" si="5"/>
        <v>0</v>
      </c>
      <c r="BJ4" s="60">
        <f t="shared" si="5"/>
        <v>0</v>
      </c>
      <c r="BK4" s="60">
        <f t="shared" si="5"/>
        <v>0</v>
      </c>
      <c r="BL4" s="60">
        <f t="shared" si="5"/>
        <v>651600</v>
      </c>
      <c r="BM4" s="60">
        <f t="shared" si="5"/>
        <v>1106991</v>
      </c>
      <c r="BN4" s="60">
        <f t="shared" si="5"/>
        <v>1535251</v>
      </c>
      <c r="BO4" s="60">
        <f t="shared" si="5"/>
        <v>940000</v>
      </c>
      <c r="BP4" s="60">
        <f t="shared" si="5"/>
        <v>0</v>
      </c>
      <c r="BQ4" s="60">
        <f t="shared" si="5"/>
        <v>0</v>
      </c>
      <c r="BR4" s="60">
        <f t="shared" si="5"/>
        <v>0</v>
      </c>
      <c r="BS4" s="60">
        <f t="shared" si="5"/>
        <v>0</v>
      </c>
      <c r="BT4" s="60">
        <f t="shared" si="5"/>
        <v>790829</v>
      </c>
      <c r="BU4" s="60">
        <f t="shared" ref="BU4:CV4" si="6">SUM(BU5:BU8)</f>
        <v>1302699.5</v>
      </c>
      <c r="BV4" s="60">
        <f t="shared" si="6"/>
        <v>1368520</v>
      </c>
      <c r="BW4" s="60">
        <f t="shared" si="6"/>
        <v>1080000</v>
      </c>
      <c r="BX4" s="60">
        <f t="shared" si="6"/>
        <v>0</v>
      </c>
      <c r="BY4" s="60">
        <f t="shared" si="6"/>
        <v>0</v>
      </c>
      <c r="BZ4" s="60">
        <f t="shared" si="6"/>
        <v>0</v>
      </c>
      <c r="CA4" s="60">
        <f t="shared" si="6"/>
        <v>0</v>
      </c>
      <c r="CB4" s="60">
        <f t="shared" si="6"/>
        <v>98950</v>
      </c>
      <c r="CC4" s="60">
        <f t="shared" si="6"/>
        <v>178250</v>
      </c>
      <c r="CD4" s="60">
        <f t="shared" si="6"/>
        <v>112580</v>
      </c>
      <c r="CE4" s="60">
        <f t="shared" si="6"/>
        <v>110000</v>
      </c>
      <c r="CF4" s="60">
        <f t="shared" si="6"/>
        <v>0</v>
      </c>
      <c r="CG4" s="60">
        <f t="shared" si="6"/>
        <v>0</v>
      </c>
      <c r="CH4" s="60">
        <f t="shared" si="6"/>
        <v>0</v>
      </c>
      <c r="CI4" s="60">
        <f t="shared" si="6"/>
        <v>0</v>
      </c>
      <c r="CJ4" s="60">
        <f t="shared" si="6"/>
        <v>35850</v>
      </c>
      <c r="CK4" s="60">
        <f t="shared" si="6"/>
        <v>9950</v>
      </c>
      <c r="CL4" s="60">
        <f t="shared" si="6"/>
        <v>0</v>
      </c>
      <c r="CM4" s="60">
        <f t="shared" si="6"/>
        <v>15000</v>
      </c>
      <c r="CN4" s="60">
        <f t="shared" si="6"/>
        <v>0</v>
      </c>
      <c r="CO4" s="60">
        <f t="shared" si="6"/>
        <v>0</v>
      </c>
      <c r="CP4" s="60">
        <f t="shared" si="6"/>
        <v>0</v>
      </c>
      <c r="CQ4" s="60">
        <f t="shared" si="6"/>
        <v>0</v>
      </c>
      <c r="CR4" s="60">
        <f t="shared" si="6"/>
        <v>18500</v>
      </c>
      <c r="CS4" s="60">
        <f t="shared" si="6"/>
        <v>9500</v>
      </c>
      <c r="CT4" s="60">
        <f t="shared" si="6"/>
        <v>57700</v>
      </c>
      <c r="CU4" s="60">
        <f t="shared" si="6"/>
        <v>20000</v>
      </c>
      <c r="CV4" s="60">
        <f t="shared" si="6"/>
        <v>0</v>
      </c>
      <c r="CW4" s="60">
        <f>SUM(CW5:CW8)</f>
        <v>0</v>
      </c>
      <c r="CX4" s="60">
        <f>SUM(CX5:CX8)</f>
        <v>0</v>
      </c>
      <c r="CY4" s="60">
        <f>SUM(CY5:CY8)</f>
        <v>0</v>
      </c>
    </row>
    <row r="5" spans="1:103" s="107" customFormat="1" ht="12">
      <c r="A5" s="65">
        <v>1</v>
      </c>
      <c r="B5" s="86" t="s">
        <v>4</v>
      </c>
      <c r="C5" s="216">
        <f t="shared" si="0"/>
        <v>2224600</v>
      </c>
      <c r="D5" s="216">
        <f t="shared" si="1"/>
        <v>3479627</v>
      </c>
      <c r="E5" s="216">
        <f t="shared" si="2"/>
        <v>2788892</v>
      </c>
      <c r="F5" s="216">
        <f t="shared" si="3"/>
        <v>3040000</v>
      </c>
      <c r="G5" s="216">
        <f t="shared" si="4"/>
        <v>11700</v>
      </c>
      <c r="H5" s="134">
        <v>17850</v>
      </c>
      <c r="I5" s="134">
        <v>21500</v>
      </c>
      <c r="J5" s="134">
        <v>0</v>
      </c>
      <c r="K5" s="162">
        <v>15000</v>
      </c>
      <c r="L5" s="134">
        <v>11700</v>
      </c>
      <c r="M5" s="210"/>
      <c r="N5" s="210"/>
      <c r="O5" s="210"/>
      <c r="P5" s="139">
        <v>47650</v>
      </c>
      <c r="Q5" s="139">
        <v>0</v>
      </c>
      <c r="R5" s="139"/>
      <c r="S5" s="162">
        <v>10000</v>
      </c>
      <c r="T5" s="139">
        <v>0</v>
      </c>
      <c r="U5" s="210"/>
      <c r="V5" s="210"/>
      <c r="W5" s="210"/>
      <c r="X5" s="129">
        <v>63200</v>
      </c>
      <c r="Y5" s="129">
        <v>16500</v>
      </c>
      <c r="Z5" s="244">
        <v>34700</v>
      </c>
      <c r="AA5" s="168">
        <v>35000</v>
      </c>
      <c r="AB5" s="134">
        <v>0</v>
      </c>
      <c r="AC5" s="210"/>
      <c r="AD5" s="210"/>
      <c r="AE5" s="210"/>
      <c r="AF5" s="129">
        <v>71700</v>
      </c>
      <c r="AG5" s="129">
        <v>216830</v>
      </c>
      <c r="AH5" s="129">
        <v>213298</v>
      </c>
      <c r="AI5" s="129">
        <v>180000</v>
      </c>
      <c r="AJ5" s="129"/>
      <c r="AK5" s="210"/>
      <c r="AL5" s="210"/>
      <c r="AM5" s="210"/>
      <c r="AN5" s="134">
        <v>369300</v>
      </c>
      <c r="AO5" s="129">
        <v>792650</v>
      </c>
      <c r="AP5" s="139">
        <v>706346</v>
      </c>
      <c r="AQ5" s="134">
        <v>820000</v>
      </c>
      <c r="AR5" s="129"/>
      <c r="AS5" s="210"/>
      <c r="AT5" s="210"/>
      <c r="AU5" s="210"/>
      <c r="AV5" s="134">
        <v>289300</v>
      </c>
      <c r="AW5" s="134">
        <v>552206</v>
      </c>
      <c r="AX5" s="134">
        <v>550210</v>
      </c>
      <c r="AY5" s="134">
        <v>570000</v>
      </c>
      <c r="AZ5" s="129"/>
      <c r="BA5" s="210"/>
      <c r="BB5" s="210"/>
      <c r="BC5" s="210"/>
      <c r="BD5" s="134">
        <v>198600</v>
      </c>
      <c r="BE5" s="134">
        <v>463250</v>
      </c>
      <c r="BF5" s="134">
        <v>246111</v>
      </c>
      <c r="BG5" s="134">
        <v>310000</v>
      </c>
      <c r="BH5" s="129"/>
      <c r="BI5" s="210"/>
      <c r="BJ5" s="210"/>
      <c r="BK5" s="210"/>
      <c r="BL5" s="134">
        <v>502000</v>
      </c>
      <c r="BM5" s="134">
        <v>708704</v>
      </c>
      <c r="BN5" s="139">
        <v>384887</v>
      </c>
      <c r="BO5" s="139">
        <v>390000</v>
      </c>
      <c r="BP5" s="129"/>
      <c r="BQ5" s="210"/>
      <c r="BR5" s="210"/>
      <c r="BS5" s="210"/>
      <c r="BT5" s="134">
        <v>528800</v>
      </c>
      <c r="BU5" s="134">
        <v>601037</v>
      </c>
      <c r="BV5" s="134">
        <v>605440</v>
      </c>
      <c r="BW5" s="134">
        <v>655000</v>
      </c>
      <c r="BX5" s="129"/>
      <c r="BY5" s="210"/>
      <c r="BZ5" s="210"/>
      <c r="CA5" s="210"/>
      <c r="CB5" s="134">
        <v>98950</v>
      </c>
      <c r="CC5" s="134">
        <v>106950</v>
      </c>
      <c r="CD5" s="267">
        <v>36200</v>
      </c>
      <c r="CE5" s="129">
        <v>35000</v>
      </c>
      <c r="CF5" s="129"/>
      <c r="CG5" s="210"/>
      <c r="CH5" s="210"/>
      <c r="CI5" s="210"/>
      <c r="CJ5" s="139">
        <v>18750</v>
      </c>
      <c r="CK5" s="139">
        <v>0</v>
      </c>
      <c r="CL5" s="139">
        <v>0</v>
      </c>
      <c r="CM5" s="166"/>
      <c r="CN5" s="129"/>
      <c r="CO5" s="210"/>
      <c r="CP5" s="210"/>
      <c r="CQ5" s="210"/>
      <c r="CR5" s="134">
        <v>18500</v>
      </c>
      <c r="CS5" s="134"/>
      <c r="CT5" s="134">
        <v>11700</v>
      </c>
      <c r="CU5" s="134">
        <v>20000</v>
      </c>
      <c r="CV5" s="129"/>
      <c r="CW5" s="210"/>
      <c r="CX5" s="210"/>
      <c r="CY5" s="210"/>
    </row>
    <row r="6" spans="1:103" s="107" customFormat="1" ht="12">
      <c r="A6" s="65">
        <v>2</v>
      </c>
      <c r="B6" s="86" t="s">
        <v>5</v>
      </c>
      <c r="C6" s="216">
        <f t="shared" si="0"/>
        <v>2473138</v>
      </c>
      <c r="D6" s="216">
        <f t="shared" si="1"/>
        <v>3478914.5</v>
      </c>
      <c r="E6" s="216">
        <f t="shared" si="2"/>
        <v>3326185</v>
      </c>
      <c r="F6" s="216">
        <f t="shared" si="3"/>
        <v>3760000</v>
      </c>
      <c r="G6" s="216">
        <f t="shared" si="4"/>
        <v>0</v>
      </c>
      <c r="H6" s="134">
        <v>51600</v>
      </c>
      <c r="I6" s="134">
        <v>29655</v>
      </c>
      <c r="J6" s="134">
        <v>0</v>
      </c>
      <c r="K6" s="162">
        <v>20000</v>
      </c>
      <c r="L6" s="134">
        <v>0</v>
      </c>
      <c r="M6" s="210"/>
      <c r="N6" s="210"/>
      <c r="O6" s="210"/>
      <c r="P6" s="139">
        <v>0</v>
      </c>
      <c r="Q6" s="139">
        <v>0</v>
      </c>
      <c r="R6" s="139">
        <v>2900</v>
      </c>
      <c r="S6" s="162">
        <v>10000</v>
      </c>
      <c r="T6" s="139">
        <v>0</v>
      </c>
      <c r="U6" s="210"/>
      <c r="V6" s="210"/>
      <c r="W6" s="210"/>
      <c r="X6" s="129">
        <v>9000</v>
      </c>
      <c r="Y6" s="129">
        <v>34748</v>
      </c>
      <c r="Z6" s="244">
        <v>2600</v>
      </c>
      <c r="AA6" s="168">
        <v>5000</v>
      </c>
      <c r="AB6" s="134">
        <v>0</v>
      </c>
      <c r="AC6" s="210"/>
      <c r="AD6" s="210"/>
      <c r="AE6" s="210"/>
      <c r="AF6" s="129">
        <v>27000</v>
      </c>
      <c r="AG6" s="129">
        <v>37300</v>
      </c>
      <c r="AH6" s="129">
        <v>102700</v>
      </c>
      <c r="AI6" s="129">
        <v>105000</v>
      </c>
      <c r="AJ6" s="134">
        <v>0</v>
      </c>
      <c r="AK6" s="210"/>
      <c r="AL6" s="210"/>
      <c r="AM6" s="210"/>
      <c r="AN6" s="134">
        <v>1039530</v>
      </c>
      <c r="AO6" s="129">
        <v>1672465</v>
      </c>
      <c r="AP6" s="245">
        <v>1464835</v>
      </c>
      <c r="AQ6" s="129">
        <v>1795000</v>
      </c>
      <c r="AR6" s="134">
        <v>0</v>
      </c>
      <c r="AS6" s="210"/>
      <c r="AT6" s="210"/>
      <c r="AU6" s="210"/>
      <c r="AV6" s="134">
        <v>861429</v>
      </c>
      <c r="AW6" s="134">
        <v>214420</v>
      </c>
      <c r="AX6" s="134">
        <v>380300</v>
      </c>
      <c r="AY6" s="134">
        <v>410000</v>
      </c>
      <c r="AZ6" s="134">
        <v>0</v>
      </c>
      <c r="BA6" s="210"/>
      <c r="BB6" s="210"/>
      <c r="BC6" s="210"/>
      <c r="BD6" s="134">
        <v>55850</v>
      </c>
      <c r="BE6" s="134">
        <v>299627</v>
      </c>
      <c r="BF6" s="134">
        <v>343680</v>
      </c>
      <c r="BG6" s="134">
        <v>350000</v>
      </c>
      <c r="BH6" s="134">
        <v>0</v>
      </c>
      <c r="BI6" s="210"/>
      <c r="BJ6" s="210"/>
      <c r="BK6" s="210"/>
      <c r="BL6" s="134">
        <v>149600</v>
      </c>
      <c r="BM6" s="134">
        <v>398287</v>
      </c>
      <c r="BN6" s="139">
        <v>526850</v>
      </c>
      <c r="BO6" s="139">
        <v>550000</v>
      </c>
      <c r="BP6" s="134">
        <v>0</v>
      </c>
      <c r="BQ6" s="210"/>
      <c r="BR6" s="210"/>
      <c r="BS6" s="210"/>
      <c r="BT6" s="134">
        <v>262029</v>
      </c>
      <c r="BU6" s="134">
        <v>701662.5</v>
      </c>
      <c r="BV6" s="134">
        <v>395020</v>
      </c>
      <c r="BW6" s="134">
        <v>425000</v>
      </c>
      <c r="BX6" s="134">
        <v>0</v>
      </c>
      <c r="BY6" s="210"/>
      <c r="BZ6" s="210"/>
      <c r="CA6" s="210"/>
      <c r="CB6" s="134">
        <v>0</v>
      </c>
      <c r="CC6" s="134">
        <v>71300</v>
      </c>
      <c r="CD6" s="267">
        <v>61300</v>
      </c>
      <c r="CE6" s="129">
        <v>75000</v>
      </c>
      <c r="CF6" s="134">
        <v>0</v>
      </c>
      <c r="CG6" s="210"/>
      <c r="CH6" s="210"/>
      <c r="CI6" s="210"/>
      <c r="CJ6" s="139">
        <v>17100</v>
      </c>
      <c r="CK6" s="139">
        <v>9950</v>
      </c>
      <c r="CL6" s="139"/>
      <c r="CM6" s="139">
        <v>15000</v>
      </c>
      <c r="CN6" s="134">
        <v>0</v>
      </c>
      <c r="CO6" s="210"/>
      <c r="CP6" s="210"/>
      <c r="CQ6" s="210"/>
      <c r="CR6" s="134"/>
      <c r="CS6" s="134">
        <v>9500</v>
      </c>
      <c r="CT6" s="134">
        <v>46000</v>
      </c>
      <c r="CU6" s="134"/>
      <c r="CV6" s="134">
        <v>0</v>
      </c>
      <c r="CW6" s="210"/>
      <c r="CX6" s="210"/>
      <c r="CY6" s="210"/>
    </row>
    <row r="7" spans="1:103" s="107" customFormat="1" ht="12">
      <c r="A7" s="65">
        <v>3</v>
      </c>
      <c r="B7" s="322" t="s">
        <v>33</v>
      </c>
      <c r="C7" s="216">
        <f t="shared" si="0"/>
        <v>0</v>
      </c>
      <c r="D7" s="216">
        <f t="shared" si="1"/>
        <v>583420</v>
      </c>
      <c r="E7" s="216">
        <f t="shared" si="2"/>
        <v>2013000</v>
      </c>
      <c r="F7" s="216">
        <f t="shared" si="3"/>
        <v>0</v>
      </c>
      <c r="G7" s="216">
        <f t="shared" si="4"/>
        <v>0</v>
      </c>
      <c r="H7" s="134"/>
      <c r="I7" s="134"/>
      <c r="J7" s="134"/>
      <c r="K7" s="162"/>
      <c r="L7" s="134"/>
      <c r="M7" s="210"/>
      <c r="N7" s="210"/>
      <c r="O7" s="210"/>
      <c r="P7" s="139"/>
      <c r="Q7" s="139"/>
      <c r="R7" s="139"/>
      <c r="S7" s="162"/>
      <c r="T7" s="139"/>
      <c r="U7" s="210"/>
      <c r="V7" s="210"/>
      <c r="W7" s="210"/>
      <c r="X7" s="129"/>
      <c r="Y7" s="129"/>
      <c r="Z7" s="129"/>
      <c r="AA7" s="168"/>
      <c r="AB7" s="134"/>
      <c r="AC7" s="210"/>
      <c r="AD7" s="210"/>
      <c r="AE7" s="210"/>
      <c r="AF7" s="129"/>
      <c r="AG7" s="129"/>
      <c r="AH7" s="129">
        <v>13300</v>
      </c>
      <c r="AI7" s="129"/>
      <c r="AJ7" s="134"/>
      <c r="AK7" s="210"/>
      <c r="AL7" s="210"/>
      <c r="AM7" s="210"/>
      <c r="AN7" s="134"/>
      <c r="AO7" s="129">
        <v>132220</v>
      </c>
      <c r="AP7" s="139">
        <v>434545</v>
      </c>
      <c r="AQ7" s="134"/>
      <c r="AR7" s="134"/>
      <c r="AS7" s="210"/>
      <c r="AT7" s="210"/>
      <c r="AU7" s="210"/>
      <c r="AV7" s="134"/>
      <c r="AW7" s="134">
        <v>451200</v>
      </c>
      <c r="AX7" s="134">
        <v>340700</v>
      </c>
      <c r="AY7" s="134"/>
      <c r="AZ7" s="134"/>
      <c r="BA7" s="210"/>
      <c r="BB7" s="210"/>
      <c r="BC7" s="210"/>
      <c r="BD7" s="134"/>
      <c r="BE7" s="134"/>
      <c r="BF7" s="134">
        <v>217801</v>
      </c>
      <c r="BG7" s="134"/>
      <c r="BH7" s="134"/>
      <c r="BI7" s="210"/>
      <c r="BJ7" s="210"/>
      <c r="BK7" s="210"/>
      <c r="BL7" s="134"/>
      <c r="BM7" s="134"/>
      <c r="BN7" s="139">
        <v>623514</v>
      </c>
      <c r="BO7" s="139"/>
      <c r="BP7" s="134"/>
      <c r="BQ7" s="210"/>
      <c r="BR7" s="210"/>
      <c r="BS7" s="210"/>
      <c r="BT7" s="134"/>
      <c r="BU7" s="134"/>
      <c r="BV7" s="134">
        <v>368060</v>
      </c>
      <c r="BW7" s="134"/>
      <c r="BX7" s="134"/>
      <c r="BY7" s="210"/>
      <c r="BZ7" s="210"/>
      <c r="CA7" s="210"/>
      <c r="CB7" s="134"/>
      <c r="CC7" s="134"/>
      <c r="CD7" s="321">
        <v>15080</v>
      </c>
      <c r="CE7" s="168"/>
      <c r="CF7" s="134"/>
      <c r="CG7" s="210"/>
      <c r="CH7" s="210"/>
      <c r="CI7" s="210"/>
      <c r="CJ7" s="139"/>
      <c r="CK7" s="139"/>
      <c r="CL7" s="139"/>
      <c r="CM7" s="139"/>
      <c r="CN7" s="134"/>
      <c r="CO7" s="210"/>
      <c r="CP7" s="210"/>
      <c r="CQ7" s="210"/>
      <c r="CR7" s="134"/>
      <c r="CS7" s="134"/>
      <c r="CT7" s="134"/>
      <c r="CU7" s="134"/>
      <c r="CV7" s="134"/>
      <c r="CW7" s="210"/>
      <c r="CX7" s="210"/>
      <c r="CY7" s="210"/>
    </row>
    <row r="8" spans="1:103" s="107" customFormat="1" ht="12">
      <c r="A8" s="65"/>
      <c r="B8" s="246"/>
      <c r="C8" s="216">
        <f t="shared" si="0"/>
        <v>0</v>
      </c>
      <c r="D8" s="216">
        <f t="shared" si="1"/>
        <v>0</v>
      </c>
      <c r="E8" s="216">
        <f t="shared" si="2"/>
        <v>553660</v>
      </c>
      <c r="F8" s="216">
        <f t="shared" si="3"/>
        <v>0</v>
      </c>
      <c r="G8" s="216">
        <f t="shared" si="4"/>
        <v>0</v>
      </c>
      <c r="H8" s="134"/>
      <c r="I8" s="134"/>
      <c r="J8" s="134"/>
      <c r="K8" s="162"/>
      <c r="L8" s="134"/>
      <c r="M8" s="210"/>
      <c r="N8" s="210"/>
      <c r="O8" s="210"/>
      <c r="P8" s="139"/>
      <c r="Q8" s="139"/>
      <c r="R8" s="139"/>
      <c r="S8" s="162"/>
      <c r="T8" s="139"/>
      <c r="U8" s="210"/>
      <c r="V8" s="210"/>
      <c r="W8" s="210"/>
      <c r="X8" s="129"/>
      <c r="Y8" s="129"/>
      <c r="Z8" s="129"/>
      <c r="AA8" s="168"/>
      <c r="AB8" s="134"/>
      <c r="AC8" s="210"/>
      <c r="AD8" s="210"/>
      <c r="AE8" s="210"/>
      <c r="AF8" s="129"/>
      <c r="AG8" s="129"/>
      <c r="AH8" s="129"/>
      <c r="AI8" s="165"/>
      <c r="AJ8" s="134"/>
      <c r="AK8" s="210"/>
      <c r="AL8" s="210"/>
      <c r="AM8" s="210"/>
      <c r="AN8" s="134"/>
      <c r="AO8" s="129"/>
      <c r="AP8" s="139">
        <v>553660</v>
      </c>
      <c r="AQ8" s="134"/>
      <c r="AR8" s="134"/>
      <c r="AS8" s="210"/>
      <c r="AT8" s="210"/>
      <c r="AU8" s="210"/>
      <c r="AV8" s="134"/>
      <c r="AW8" s="134"/>
      <c r="AX8" s="134"/>
      <c r="AY8" s="134"/>
      <c r="AZ8" s="134"/>
      <c r="BA8" s="210"/>
      <c r="BB8" s="210"/>
      <c r="BC8" s="210"/>
      <c r="BD8" s="134"/>
      <c r="BE8" s="134"/>
      <c r="BF8" s="134"/>
      <c r="BG8" s="168"/>
      <c r="BH8" s="134"/>
      <c r="BI8" s="210"/>
      <c r="BJ8" s="210"/>
      <c r="BK8" s="210"/>
      <c r="BL8" s="134"/>
      <c r="BM8" s="134"/>
      <c r="BN8" s="139"/>
      <c r="BO8" s="162"/>
      <c r="BP8" s="134"/>
      <c r="BQ8" s="210"/>
      <c r="BR8" s="210"/>
      <c r="BS8" s="210"/>
      <c r="BT8" s="134"/>
      <c r="BU8" s="134"/>
      <c r="BV8" s="134"/>
      <c r="BW8" s="168"/>
      <c r="BX8" s="134"/>
      <c r="BY8" s="210"/>
      <c r="BZ8" s="210"/>
      <c r="CA8" s="210"/>
      <c r="CB8" s="134"/>
      <c r="CC8" s="134"/>
      <c r="CD8" s="134"/>
      <c r="CE8" s="168"/>
      <c r="CF8" s="134"/>
      <c r="CG8" s="210"/>
      <c r="CH8" s="210"/>
      <c r="CI8" s="210"/>
      <c r="CJ8" s="139"/>
      <c r="CK8" s="139"/>
      <c r="CL8" s="139"/>
      <c r="CM8" s="139"/>
      <c r="CN8" s="134"/>
      <c r="CO8" s="210"/>
      <c r="CP8" s="210"/>
      <c r="CQ8" s="210"/>
      <c r="CR8" s="134"/>
      <c r="CS8" s="134"/>
      <c r="CT8" s="134"/>
      <c r="CU8" s="134"/>
      <c r="CV8" s="134"/>
      <c r="CW8" s="210"/>
      <c r="CX8" s="210"/>
      <c r="CY8" s="210"/>
    </row>
    <row r="9" spans="1:103" s="107" customFormat="1" ht="12">
      <c r="A9" s="58" t="s">
        <v>6</v>
      </c>
      <c r="B9" s="247" t="s">
        <v>7</v>
      </c>
      <c r="C9" s="176">
        <f t="shared" si="0"/>
        <v>1290471</v>
      </c>
      <c r="D9" s="176">
        <f t="shared" si="1"/>
        <v>2175420</v>
      </c>
      <c r="E9" s="176">
        <f t="shared" si="2"/>
        <v>1118541.8399999999</v>
      </c>
      <c r="F9" s="176">
        <f t="shared" si="3"/>
        <v>870000</v>
      </c>
      <c r="G9" s="176">
        <f t="shared" si="4"/>
        <v>2500</v>
      </c>
      <c r="H9" s="176">
        <f>SUM(H10:H23)</f>
        <v>24000</v>
      </c>
      <c r="I9" s="176">
        <f t="shared" ref="I9:BT9" si="7">SUM(I10:I23)</f>
        <v>225000</v>
      </c>
      <c r="J9" s="176">
        <f t="shared" si="7"/>
        <v>0</v>
      </c>
      <c r="K9" s="176">
        <f t="shared" si="7"/>
        <v>0</v>
      </c>
      <c r="L9" s="176">
        <f t="shared" si="7"/>
        <v>2500</v>
      </c>
      <c r="M9" s="176">
        <f t="shared" si="7"/>
        <v>0</v>
      </c>
      <c r="N9" s="176">
        <f t="shared" si="7"/>
        <v>0</v>
      </c>
      <c r="O9" s="176">
        <f t="shared" si="7"/>
        <v>0</v>
      </c>
      <c r="P9" s="176">
        <f t="shared" si="7"/>
        <v>9500</v>
      </c>
      <c r="Q9" s="176">
        <f t="shared" si="7"/>
        <v>9000</v>
      </c>
      <c r="R9" s="176">
        <f t="shared" si="7"/>
        <v>18900</v>
      </c>
      <c r="S9" s="176">
        <f t="shared" si="7"/>
        <v>2000</v>
      </c>
      <c r="T9" s="176">
        <f t="shared" si="7"/>
        <v>0</v>
      </c>
      <c r="U9" s="176">
        <f t="shared" si="7"/>
        <v>0</v>
      </c>
      <c r="V9" s="176">
        <f t="shared" si="7"/>
        <v>0</v>
      </c>
      <c r="W9" s="176">
        <f t="shared" si="7"/>
        <v>0</v>
      </c>
      <c r="X9" s="176">
        <f t="shared" si="7"/>
        <v>13500</v>
      </c>
      <c r="Y9" s="176">
        <f t="shared" si="7"/>
        <v>115215</v>
      </c>
      <c r="Z9" s="176">
        <f t="shared" si="7"/>
        <v>6560</v>
      </c>
      <c r="AA9" s="176">
        <f t="shared" si="7"/>
        <v>3000</v>
      </c>
      <c r="AB9" s="176">
        <f t="shared" si="7"/>
        <v>0</v>
      </c>
      <c r="AC9" s="176">
        <f t="shared" si="7"/>
        <v>0</v>
      </c>
      <c r="AD9" s="176">
        <f t="shared" si="7"/>
        <v>0</v>
      </c>
      <c r="AE9" s="176">
        <f t="shared" si="7"/>
        <v>0</v>
      </c>
      <c r="AF9" s="176">
        <f t="shared" si="7"/>
        <v>60500</v>
      </c>
      <c r="AG9" s="176">
        <f t="shared" si="7"/>
        <v>45841</v>
      </c>
      <c r="AH9" s="176">
        <f t="shared" si="7"/>
        <v>41434.42</v>
      </c>
      <c r="AI9" s="176">
        <f t="shared" si="7"/>
        <v>35000</v>
      </c>
      <c r="AJ9" s="176">
        <f t="shared" si="7"/>
        <v>0</v>
      </c>
      <c r="AK9" s="176">
        <f t="shared" si="7"/>
        <v>0</v>
      </c>
      <c r="AL9" s="176">
        <f t="shared" si="7"/>
        <v>0</v>
      </c>
      <c r="AM9" s="176">
        <f t="shared" si="7"/>
        <v>0</v>
      </c>
      <c r="AN9" s="176">
        <f t="shared" si="7"/>
        <v>341500</v>
      </c>
      <c r="AO9" s="176">
        <f t="shared" si="7"/>
        <v>446628</v>
      </c>
      <c r="AP9" s="176">
        <f t="shared" si="7"/>
        <v>488442.69</v>
      </c>
      <c r="AQ9" s="176">
        <f t="shared" si="7"/>
        <v>290000</v>
      </c>
      <c r="AR9" s="176">
        <f t="shared" si="7"/>
        <v>0</v>
      </c>
      <c r="AS9" s="176">
        <f t="shared" si="7"/>
        <v>0</v>
      </c>
      <c r="AT9" s="176">
        <f t="shared" si="7"/>
        <v>0</v>
      </c>
      <c r="AU9" s="176">
        <f t="shared" si="7"/>
        <v>0</v>
      </c>
      <c r="AV9" s="176">
        <f t="shared" si="7"/>
        <v>359166</v>
      </c>
      <c r="AW9" s="176">
        <f t="shared" si="7"/>
        <v>392499</v>
      </c>
      <c r="AX9" s="176">
        <f t="shared" si="7"/>
        <v>121388</v>
      </c>
      <c r="AY9" s="176">
        <f t="shared" si="7"/>
        <v>135000</v>
      </c>
      <c r="AZ9" s="176">
        <f t="shared" si="7"/>
        <v>0</v>
      </c>
      <c r="BA9" s="176">
        <f t="shared" si="7"/>
        <v>0</v>
      </c>
      <c r="BB9" s="176">
        <f t="shared" si="7"/>
        <v>0</v>
      </c>
      <c r="BC9" s="176">
        <f t="shared" si="7"/>
        <v>0</v>
      </c>
      <c r="BD9" s="176">
        <f t="shared" si="7"/>
        <v>208030</v>
      </c>
      <c r="BE9" s="176">
        <f t="shared" si="7"/>
        <v>414725</v>
      </c>
      <c r="BF9" s="176">
        <f t="shared" si="7"/>
        <v>115535.23</v>
      </c>
      <c r="BG9" s="176">
        <f t="shared" si="7"/>
        <v>95000</v>
      </c>
      <c r="BH9" s="176">
        <f t="shared" si="7"/>
        <v>0</v>
      </c>
      <c r="BI9" s="176">
        <f t="shared" si="7"/>
        <v>0</v>
      </c>
      <c r="BJ9" s="176">
        <f t="shared" si="7"/>
        <v>0</v>
      </c>
      <c r="BK9" s="176">
        <f t="shared" si="7"/>
        <v>0</v>
      </c>
      <c r="BL9" s="176">
        <f t="shared" si="7"/>
        <v>144454</v>
      </c>
      <c r="BM9" s="176">
        <f t="shared" si="7"/>
        <v>225099</v>
      </c>
      <c r="BN9" s="176">
        <f t="shared" si="7"/>
        <v>77640</v>
      </c>
      <c r="BO9" s="176">
        <f t="shared" si="7"/>
        <v>115000</v>
      </c>
      <c r="BP9" s="176">
        <f t="shared" si="7"/>
        <v>0</v>
      </c>
      <c r="BQ9" s="176">
        <f t="shared" si="7"/>
        <v>0</v>
      </c>
      <c r="BR9" s="176">
        <f t="shared" si="7"/>
        <v>0</v>
      </c>
      <c r="BS9" s="176">
        <f t="shared" si="7"/>
        <v>0</v>
      </c>
      <c r="BT9" s="176">
        <f t="shared" si="7"/>
        <v>81362</v>
      </c>
      <c r="BU9" s="176">
        <f t="shared" ref="BU9:CV9" si="8">SUM(BU10:BU23)</f>
        <v>272236</v>
      </c>
      <c r="BV9" s="176">
        <f t="shared" si="8"/>
        <v>190450</v>
      </c>
      <c r="BW9" s="176">
        <f t="shared" si="8"/>
        <v>173000</v>
      </c>
      <c r="BX9" s="176">
        <f t="shared" si="8"/>
        <v>0</v>
      </c>
      <c r="BY9" s="176">
        <f t="shared" si="8"/>
        <v>0</v>
      </c>
      <c r="BZ9" s="176">
        <f t="shared" si="8"/>
        <v>0</v>
      </c>
      <c r="CA9" s="176">
        <f t="shared" si="8"/>
        <v>0</v>
      </c>
      <c r="CB9" s="176">
        <f t="shared" si="8"/>
        <v>0</v>
      </c>
      <c r="CC9" s="176">
        <f t="shared" si="8"/>
        <v>25177</v>
      </c>
      <c r="CD9" s="176">
        <f t="shared" si="8"/>
        <v>45691.5</v>
      </c>
      <c r="CE9" s="176">
        <f t="shared" si="8"/>
        <v>18000</v>
      </c>
      <c r="CF9" s="176">
        <f t="shared" si="8"/>
        <v>0</v>
      </c>
      <c r="CG9" s="176">
        <f t="shared" si="8"/>
        <v>0</v>
      </c>
      <c r="CH9" s="176">
        <f t="shared" si="8"/>
        <v>0</v>
      </c>
      <c r="CI9" s="176">
        <f t="shared" si="8"/>
        <v>0</v>
      </c>
      <c r="CJ9" s="176">
        <f t="shared" si="8"/>
        <v>46459</v>
      </c>
      <c r="CK9" s="176">
        <f t="shared" si="8"/>
        <v>0</v>
      </c>
      <c r="CL9" s="176">
        <f t="shared" si="8"/>
        <v>0</v>
      </c>
      <c r="CM9" s="176">
        <f t="shared" si="8"/>
        <v>2000</v>
      </c>
      <c r="CN9" s="176">
        <f t="shared" si="8"/>
        <v>0</v>
      </c>
      <c r="CO9" s="176">
        <f t="shared" si="8"/>
        <v>0</v>
      </c>
      <c r="CP9" s="176">
        <f t="shared" si="8"/>
        <v>0</v>
      </c>
      <c r="CQ9" s="176">
        <f t="shared" si="8"/>
        <v>0</v>
      </c>
      <c r="CR9" s="176">
        <f t="shared" si="8"/>
        <v>2000</v>
      </c>
      <c r="CS9" s="176">
        <f t="shared" si="8"/>
        <v>4000</v>
      </c>
      <c r="CT9" s="176">
        <f t="shared" si="8"/>
        <v>12500</v>
      </c>
      <c r="CU9" s="176">
        <f t="shared" si="8"/>
        <v>2000</v>
      </c>
      <c r="CV9" s="176">
        <f t="shared" si="8"/>
        <v>0</v>
      </c>
      <c r="CW9" s="176">
        <f>SUM(CW10:CW23)</f>
        <v>0</v>
      </c>
      <c r="CX9" s="176">
        <f>SUM(CX10:CX23)</f>
        <v>0</v>
      </c>
      <c r="CY9" s="176">
        <f>SUM(CY10:CY23)</f>
        <v>0</v>
      </c>
    </row>
    <row r="10" spans="1:103" s="107" customFormat="1" ht="12">
      <c r="A10" s="65">
        <v>1</v>
      </c>
      <c r="B10" s="86" t="s">
        <v>24</v>
      </c>
      <c r="C10" s="248">
        <f t="shared" si="0"/>
        <v>0</v>
      </c>
      <c r="D10" s="248">
        <f t="shared" si="1"/>
        <v>0</v>
      </c>
      <c r="E10" s="248">
        <f t="shared" si="2"/>
        <v>0</v>
      </c>
      <c r="F10" s="248">
        <f t="shared" si="3"/>
        <v>0</v>
      </c>
      <c r="G10" s="248">
        <f t="shared" si="4"/>
        <v>0</v>
      </c>
      <c r="H10" s="249"/>
      <c r="I10" s="130"/>
      <c r="J10" s="130"/>
      <c r="K10" s="140"/>
      <c r="L10" s="130"/>
      <c r="M10" s="212"/>
      <c r="N10" s="212"/>
      <c r="O10" s="212"/>
      <c r="P10" s="182"/>
      <c r="Q10" s="140"/>
      <c r="R10" s="140"/>
      <c r="S10" s="140"/>
      <c r="T10" s="140"/>
      <c r="U10" s="212"/>
      <c r="V10" s="212"/>
      <c r="W10" s="212"/>
      <c r="X10" s="251"/>
      <c r="Y10" s="129"/>
      <c r="Z10" s="129"/>
      <c r="AA10" s="250"/>
      <c r="AB10" s="130"/>
      <c r="AC10" s="212"/>
      <c r="AD10" s="212"/>
      <c r="AE10" s="212"/>
      <c r="AF10" s="251"/>
      <c r="AG10" s="129"/>
      <c r="AH10" s="129"/>
      <c r="AI10" s="130"/>
      <c r="AJ10" s="130"/>
      <c r="AK10" s="212"/>
      <c r="AL10" s="212"/>
      <c r="AM10" s="212"/>
      <c r="AN10" s="251"/>
      <c r="AO10" s="129"/>
      <c r="AP10" s="140"/>
      <c r="AQ10" s="140"/>
      <c r="AR10" s="130"/>
      <c r="AS10" s="212"/>
      <c r="AT10" s="212"/>
      <c r="AU10" s="212"/>
      <c r="AV10" s="251"/>
      <c r="AW10" s="130"/>
      <c r="AX10" s="140"/>
      <c r="AY10" s="130"/>
      <c r="AZ10" s="130"/>
      <c r="BA10" s="212"/>
      <c r="BB10" s="212"/>
      <c r="BC10" s="212"/>
      <c r="BD10" s="251"/>
      <c r="BE10" s="130"/>
      <c r="BF10" s="130"/>
      <c r="BG10" s="250"/>
      <c r="BH10" s="130"/>
      <c r="BI10" s="212"/>
      <c r="BJ10" s="212"/>
      <c r="BK10" s="212"/>
      <c r="BL10" s="251"/>
      <c r="BM10" s="130"/>
      <c r="BN10" s="140"/>
      <c r="BO10" s="140"/>
      <c r="BP10" s="130"/>
      <c r="BQ10" s="212"/>
      <c r="BR10" s="212"/>
      <c r="BS10" s="212"/>
      <c r="BT10" s="251"/>
      <c r="BU10" s="130"/>
      <c r="BV10" s="130"/>
      <c r="BW10" s="250"/>
      <c r="BX10" s="130"/>
      <c r="BY10" s="212"/>
      <c r="BZ10" s="212"/>
      <c r="CA10" s="212"/>
      <c r="CB10" s="251"/>
      <c r="CC10" s="130"/>
      <c r="CD10" s="130">
        <v>0</v>
      </c>
      <c r="CE10" s="250"/>
      <c r="CF10" s="130"/>
      <c r="CG10" s="212"/>
      <c r="CH10" s="212"/>
      <c r="CI10" s="212"/>
      <c r="CJ10" s="182"/>
      <c r="CK10" s="140"/>
      <c r="CL10" s="140"/>
      <c r="CM10" s="140"/>
      <c r="CN10" s="130"/>
      <c r="CO10" s="212"/>
      <c r="CP10" s="212"/>
      <c r="CQ10" s="212"/>
      <c r="CR10" s="130"/>
      <c r="CS10" s="130"/>
      <c r="CT10" s="130"/>
      <c r="CU10" s="130"/>
      <c r="CV10" s="130"/>
      <c r="CW10" s="212"/>
      <c r="CX10" s="212"/>
      <c r="CY10" s="212"/>
    </row>
    <row r="11" spans="1:103" s="107" customFormat="1" ht="12">
      <c r="A11" s="65">
        <v>2</v>
      </c>
      <c r="B11" s="86" t="s">
        <v>25</v>
      </c>
      <c r="C11" s="248">
        <f t="shared" si="0"/>
        <v>0</v>
      </c>
      <c r="D11" s="248">
        <f t="shared" si="1"/>
        <v>0</v>
      </c>
      <c r="E11" s="248">
        <f t="shared" si="2"/>
        <v>0</v>
      </c>
      <c r="F11" s="248">
        <f t="shared" si="3"/>
        <v>0</v>
      </c>
      <c r="G11" s="248">
        <f t="shared" si="4"/>
        <v>0</v>
      </c>
      <c r="H11" s="249"/>
      <c r="I11" s="130"/>
      <c r="J11" s="130"/>
      <c r="K11" s="140"/>
      <c r="L11" s="130"/>
      <c r="M11" s="212"/>
      <c r="N11" s="212"/>
      <c r="O11" s="212"/>
      <c r="P11" s="182"/>
      <c r="Q11" s="140"/>
      <c r="R11" s="140"/>
      <c r="S11" s="140"/>
      <c r="T11" s="140"/>
      <c r="U11" s="212"/>
      <c r="V11" s="212"/>
      <c r="W11" s="212"/>
      <c r="X11" s="251"/>
      <c r="Y11" s="129"/>
      <c r="Z11" s="129"/>
      <c r="AA11" s="250"/>
      <c r="AB11" s="130"/>
      <c r="AC11" s="212"/>
      <c r="AD11" s="212"/>
      <c r="AE11" s="212"/>
      <c r="AF11" s="251"/>
      <c r="AG11" s="129"/>
      <c r="AH11" s="129"/>
      <c r="AI11" s="130"/>
      <c r="AJ11" s="130"/>
      <c r="AK11" s="212"/>
      <c r="AL11" s="212"/>
      <c r="AM11" s="212"/>
      <c r="AN11" s="251"/>
      <c r="AO11" s="129"/>
      <c r="AP11" s="140"/>
      <c r="AQ11" s="140"/>
      <c r="AR11" s="130"/>
      <c r="AS11" s="212"/>
      <c r="AT11" s="212"/>
      <c r="AU11" s="212"/>
      <c r="AV11" s="251"/>
      <c r="AW11" s="130"/>
      <c r="AX11" s="140"/>
      <c r="AY11" s="130"/>
      <c r="AZ11" s="130"/>
      <c r="BA11" s="212"/>
      <c r="BB11" s="212"/>
      <c r="BC11" s="212"/>
      <c r="BD11" s="251"/>
      <c r="BE11" s="130"/>
      <c r="BF11" s="130"/>
      <c r="BG11" s="250"/>
      <c r="BH11" s="130"/>
      <c r="BI11" s="212"/>
      <c r="BJ11" s="212"/>
      <c r="BK11" s="212"/>
      <c r="BL11" s="251"/>
      <c r="BM11" s="130"/>
      <c r="BN11" s="140"/>
      <c r="BO11" s="140"/>
      <c r="BP11" s="130"/>
      <c r="BQ11" s="212"/>
      <c r="BR11" s="212"/>
      <c r="BS11" s="212"/>
      <c r="BT11" s="251"/>
      <c r="BU11" s="130"/>
      <c r="BV11" s="130"/>
      <c r="BW11" s="250"/>
      <c r="BX11" s="130"/>
      <c r="BY11" s="212"/>
      <c r="BZ11" s="212"/>
      <c r="CA11" s="212"/>
      <c r="CB11" s="251"/>
      <c r="CC11" s="130"/>
      <c r="CD11" s="130">
        <v>0</v>
      </c>
      <c r="CE11" s="250"/>
      <c r="CF11" s="130"/>
      <c r="CG11" s="212"/>
      <c r="CH11" s="212"/>
      <c r="CI11" s="212"/>
      <c r="CJ11" s="182"/>
      <c r="CK11" s="140"/>
      <c r="CL11" s="140"/>
      <c r="CM11" s="140"/>
      <c r="CN11" s="130"/>
      <c r="CO11" s="212"/>
      <c r="CP11" s="212"/>
      <c r="CQ11" s="212"/>
      <c r="CR11" s="130"/>
      <c r="CS11" s="130"/>
      <c r="CT11" s="130"/>
      <c r="CU11" s="130"/>
      <c r="CV11" s="130"/>
      <c r="CW11" s="212"/>
      <c r="CX11" s="212"/>
      <c r="CY11" s="212"/>
    </row>
    <row r="12" spans="1:103" s="107" customFormat="1" ht="12">
      <c r="A12" s="65">
        <v>3</v>
      </c>
      <c r="B12" s="86" t="s">
        <v>26</v>
      </c>
      <c r="C12" s="248">
        <f t="shared" si="0"/>
        <v>377985</v>
      </c>
      <c r="D12" s="248">
        <f t="shared" si="1"/>
        <v>1081200</v>
      </c>
      <c r="E12" s="248">
        <f t="shared" si="2"/>
        <v>692850</v>
      </c>
      <c r="F12" s="248">
        <f t="shared" si="3"/>
        <v>687000</v>
      </c>
      <c r="G12" s="248">
        <f t="shared" si="4"/>
        <v>2500</v>
      </c>
      <c r="H12" s="249">
        <v>4000</v>
      </c>
      <c r="I12" s="130">
        <v>25000</v>
      </c>
      <c r="J12" s="130">
        <v>0</v>
      </c>
      <c r="K12" s="140"/>
      <c r="L12" s="130">
        <v>2500</v>
      </c>
      <c r="M12" s="212"/>
      <c r="N12" s="212"/>
      <c r="O12" s="212"/>
      <c r="P12" s="182">
        <v>9500</v>
      </c>
      <c r="Q12" s="140"/>
      <c r="R12" s="147"/>
      <c r="S12" s="140">
        <v>2000</v>
      </c>
      <c r="T12" s="140">
        <v>0</v>
      </c>
      <c r="U12" s="212"/>
      <c r="V12" s="212"/>
      <c r="W12" s="212"/>
      <c r="X12" s="251">
        <v>13500</v>
      </c>
      <c r="Y12" s="129">
        <v>3000</v>
      </c>
      <c r="Z12" s="129">
        <v>3500</v>
      </c>
      <c r="AA12" s="250">
        <v>3000</v>
      </c>
      <c r="AB12" s="130">
        <v>0</v>
      </c>
      <c r="AC12" s="212"/>
      <c r="AD12" s="212"/>
      <c r="AE12" s="212"/>
      <c r="AF12" s="251">
        <v>15500</v>
      </c>
      <c r="AG12" s="129">
        <v>29000</v>
      </c>
      <c r="AH12" s="130">
        <v>40000</v>
      </c>
      <c r="AI12" s="130">
        <v>15000</v>
      </c>
      <c r="AJ12" s="130">
        <v>0</v>
      </c>
      <c r="AK12" s="212"/>
      <c r="AL12" s="212"/>
      <c r="AM12" s="212"/>
      <c r="AN12" s="251">
        <v>140000</v>
      </c>
      <c r="AO12" s="129">
        <v>221500</v>
      </c>
      <c r="AP12" s="140">
        <v>194000</v>
      </c>
      <c r="AQ12" s="140">
        <v>210000</v>
      </c>
      <c r="AR12" s="130">
        <v>0</v>
      </c>
      <c r="AS12" s="212"/>
      <c r="AT12" s="212"/>
      <c r="AU12" s="212"/>
      <c r="AV12" s="251">
        <v>58400</v>
      </c>
      <c r="AW12" s="130">
        <v>101500</v>
      </c>
      <c r="AX12" s="140">
        <v>108000</v>
      </c>
      <c r="AY12" s="130">
        <v>110000</v>
      </c>
      <c r="AZ12" s="130">
        <v>0</v>
      </c>
      <c r="BA12" s="212"/>
      <c r="BB12" s="212"/>
      <c r="BC12" s="212"/>
      <c r="BD12" s="251">
        <v>25500</v>
      </c>
      <c r="BE12" s="130">
        <v>288500</v>
      </c>
      <c r="BF12" s="130">
        <v>60000</v>
      </c>
      <c r="BG12" s="130">
        <v>75000</v>
      </c>
      <c r="BH12" s="130">
        <v>0</v>
      </c>
      <c r="BI12" s="212"/>
      <c r="BJ12" s="212"/>
      <c r="BK12" s="212"/>
      <c r="BL12" s="251">
        <v>78500</v>
      </c>
      <c r="BM12" s="130">
        <v>163600</v>
      </c>
      <c r="BN12" s="140">
        <v>76000</v>
      </c>
      <c r="BO12" s="140">
        <v>85000</v>
      </c>
      <c r="BP12" s="130">
        <v>0</v>
      </c>
      <c r="BQ12" s="212"/>
      <c r="BR12" s="212"/>
      <c r="BS12" s="212"/>
      <c r="BT12" s="251">
        <v>28085</v>
      </c>
      <c r="BU12" s="130">
        <v>225100</v>
      </c>
      <c r="BV12" s="130">
        <v>186850</v>
      </c>
      <c r="BW12" s="130">
        <v>165000</v>
      </c>
      <c r="BX12" s="130">
        <v>0</v>
      </c>
      <c r="BY12" s="212"/>
      <c r="BZ12" s="212"/>
      <c r="CA12" s="212"/>
      <c r="CB12" s="251">
        <v>0</v>
      </c>
      <c r="CC12" s="130">
        <v>20000</v>
      </c>
      <c r="CD12" s="130">
        <v>12000</v>
      </c>
      <c r="CE12" s="130">
        <v>18000</v>
      </c>
      <c r="CF12" s="130">
        <v>0</v>
      </c>
      <c r="CG12" s="212"/>
      <c r="CH12" s="212"/>
      <c r="CI12" s="212"/>
      <c r="CJ12" s="182">
        <v>3000</v>
      </c>
      <c r="CK12" s="140">
        <v>0</v>
      </c>
      <c r="CL12" s="140"/>
      <c r="CM12" s="140">
        <v>2000</v>
      </c>
      <c r="CN12" s="130">
        <v>0</v>
      </c>
      <c r="CO12" s="212"/>
      <c r="CP12" s="212"/>
      <c r="CQ12" s="212"/>
      <c r="CR12" s="130">
        <v>2000</v>
      </c>
      <c r="CS12" s="130">
        <v>4000</v>
      </c>
      <c r="CT12" s="130">
        <v>12500</v>
      </c>
      <c r="CU12" s="130">
        <v>2000</v>
      </c>
      <c r="CV12" s="130">
        <v>0</v>
      </c>
      <c r="CW12" s="212"/>
      <c r="CX12" s="212"/>
      <c r="CY12" s="212"/>
    </row>
    <row r="13" spans="1:103" s="107" customFormat="1" ht="12">
      <c r="A13" s="65">
        <v>4</v>
      </c>
      <c r="B13" s="86" t="s">
        <v>27</v>
      </c>
      <c r="C13" s="248">
        <f t="shared" si="0"/>
        <v>315000</v>
      </c>
      <c r="D13" s="248">
        <f t="shared" si="1"/>
        <v>180000</v>
      </c>
      <c r="E13" s="248">
        <f t="shared" si="2"/>
        <v>17100</v>
      </c>
      <c r="F13" s="248">
        <f t="shared" si="3"/>
        <v>68000</v>
      </c>
      <c r="G13" s="248">
        <f t="shared" si="4"/>
        <v>0</v>
      </c>
      <c r="H13" s="249">
        <v>20000</v>
      </c>
      <c r="I13" s="130"/>
      <c r="J13" s="130">
        <v>0</v>
      </c>
      <c r="K13" s="140"/>
      <c r="L13" s="130">
        <v>0</v>
      </c>
      <c r="M13" s="212"/>
      <c r="N13" s="212"/>
      <c r="O13" s="212"/>
      <c r="P13" s="182">
        <v>0</v>
      </c>
      <c r="Q13" s="140"/>
      <c r="R13" s="140"/>
      <c r="S13" s="140"/>
      <c r="T13" s="140">
        <v>0</v>
      </c>
      <c r="U13" s="212"/>
      <c r="V13" s="212"/>
      <c r="W13" s="212"/>
      <c r="X13" s="251">
        <v>0</v>
      </c>
      <c r="Y13" s="129"/>
      <c r="Z13" s="129"/>
      <c r="AA13" s="250"/>
      <c r="AB13" s="130">
        <v>0</v>
      </c>
      <c r="AC13" s="212"/>
      <c r="AD13" s="212"/>
      <c r="AE13" s="212"/>
      <c r="AF13" s="251">
        <v>0</v>
      </c>
      <c r="AG13" s="129">
        <v>6000</v>
      </c>
      <c r="AH13" s="130"/>
      <c r="AI13" s="130"/>
      <c r="AJ13" s="130">
        <v>0</v>
      </c>
      <c r="AK13" s="212"/>
      <c r="AL13" s="212"/>
      <c r="AM13" s="212"/>
      <c r="AN13" s="251">
        <v>72500</v>
      </c>
      <c r="AO13" s="129">
        <v>102000</v>
      </c>
      <c r="AP13" s="140">
        <v>13500</v>
      </c>
      <c r="AQ13" s="140">
        <v>25000</v>
      </c>
      <c r="AR13" s="130">
        <v>0</v>
      </c>
      <c r="AS13" s="212"/>
      <c r="AT13" s="212"/>
      <c r="AU13" s="212"/>
      <c r="AV13" s="251">
        <v>194500</v>
      </c>
      <c r="AW13" s="130">
        <v>4000</v>
      </c>
      <c r="AX13" s="140"/>
      <c r="AY13" s="130">
        <v>15000</v>
      </c>
      <c r="AZ13" s="130">
        <v>0</v>
      </c>
      <c r="BA13" s="212"/>
      <c r="BB13" s="212"/>
      <c r="BC13" s="212"/>
      <c r="BD13" s="251">
        <v>16000</v>
      </c>
      <c r="BE13" s="130">
        <v>38000</v>
      </c>
      <c r="BF13" s="130"/>
      <c r="BG13" s="130">
        <v>15000</v>
      </c>
      <c r="BH13" s="130">
        <v>0</v>
      </c>
      <c r="BI13" s="212"/>
      <c r="BJ13" s="212"/>
      <c r="BK13" s="212"/>
      <c r="BL13" s="251">
        <v>10000</v>
      </c>
      <c r="BM13" s="130">
        <v>24000</v>
      </c>
      <c r="BN13" s="140"/>
      <c r="BO13" s="140">
        <v>10000</v>
      </c>
      <c r="BP13" s="130">
        <v>0</v>
      </c>
      <c r="BQ13" s="212"/>
      <c r="BR13" s="212"/>
      <c r="BS13" s="212"/>
      <c r="BT13" s="251">
        <v>0</v>
      </c>
      <c r="BU13" s="130">
        <v>4000</v>
      </c>
      <c r="BV13" s="130">
        <v>3600</v>
      </c>
      <c r="BW13" s="130">
        <v>3000</v>
      </c>
      <c r="BX13" s="130">
        <v>0</v>
      </c>
      <c r="BY13" s="212"/>
      <c r="BZ13" s="212"/>
      <c r="CA13" s="212"/>
      <c r="CB13" s="251">
        <v>0</v>
      </c>
      <c r="CC13" s="130">
        <v>2000</v>
      </c>
      <c r="CD13" s="130"/>
      <c r="CE13" s="250"/>
      <c r="CF13" s="130">
        <v>0</v>
      </c>
      <c r="CG13" s="212"/>
      <c r="CH13" s="212"/>
      <c r="CI13" s="212"/>
      <c r="CJ13" s="182">
        <v>2000</v>
      </c>
      <c r="CK13" s="140">
        <v>0</v>
      </c>
      <c r="CL13" s="140"/>
      <c r="CM13" s="140"/>
      <c r="CN13" s="130">
        <v>0</v>
      </c>
      <c r="CO13" s="212"/>
      <c r="CP13" s="212"/>
      <c r="CQ13" s="212"/>
      <c r="CR13" s="130"/>
      <c r="CS13" s="130"/>
      <c r="CT13" s="130"/>
      <c r="CU13" s="130"/>
      <c r="CV13" s="130">
        <v>0</v>
      </c>
      <c r="CW13" s="212"/>
      <c r="CX13" s="212"/>
      <c r="CY13" s="212"/>
    </row>
    <row r="14" spans="1:103" s="107" customFormat="1" ht="12">
      <c r="A14" s="65">
        <v>5</v>
      </c>
      <c r="B14" s="86" t="s">
        <v>28</v>
      </c>
      <c r="C14" s="248">
        <f t="shared" si="0"/>
        <v>0</v>
      </c>
      <c r="D14" s="248">
        <f t="shared" si="1"/>
        <v>118276</v>
      </c>
      <c r="E14" s="248">
        <f t="shared" si="2"/>
        <v>0</v>
      </c>
      <c r="F14" s="248">
        <f t="shared" si="3"/>
        <v>25000</v>
      </c>
      <c r="G14" s="248">
        <f t="shared" si="4"/>
        <v>0</v>
      </c>
      <c r="H14" s="249"/>
      <c r="I14" s="130"/>
      <c r="J14" s="130">
        <v>0</v>
      </c>
      <c r="K14" s="140"/>
      <c r="L14" s="130">
        <v>0</v>
      </c>
      <c r="M14" s="212"/>
      <c r="N14" s="212"/>
      <c r="O14" s="212"/>
      <c r="P14" s="182"/>
      <c r="Q14" s="140"/>
      <c r="R14" s="140"/>
      <c r="S14" s="140"/>
      <c r="T14" s="140">
        <v>0</v>
      </c>
      <c r="U14" s="212"/>
      <c r="V14" s="212"/>
      <c r="W14" s="212"/>
      <c r="X14" s="251"/>
      <c r="Y14" s="129"/>
      <c r="Z14" s="129"/>
      <c r="AA14" s="250"/>
      <c r="AB14" s="130">
        <v>0</v>
      </c>
      <c r="AC14" s="212"/>
      <c r="AD14" s="212"/>
      <c r="AE14" s="212"/>
      <c r="AF14" s="251"/>
      <c r="AG14" s="129"/>
      <c r="AH14" s="129"/>
      <c r="AI14" s="130"/>
      <c r="AJ14" s="130">
        <v>0</v>
      </c>
      <c r="AK14" s="212"/>
      <c r="AL14" s="212"/>
      <c r="AM14" s="212"/>
      <c r="AN14" s="251"/>
      <c r="AO14" s="129">
        <v>0</v>
      </c>
      <c r="AP14" s="140"/>
      <c r="AQ14" s="140">
        <v>15000</v>
      </c>
      <c r="AR14" s="130">
        <v>0</v>
      </c>
      <c r="AS14" s="212"/>
      <c r="AT14" s="212"/>
      <c r="AU14" s="212"/>
      <c r="AV14" s="251"/>
      <c r="AW14" s="130"/>
      <c r="AX14" s="140"/>
      <c r="AY14" s="130"/>
      <c r="AZ14" s="130">
        <v>0</v>
      </c>
      <c r="BA14" s="212"/>
      <c r="BB14" s="212"/>
      <c r="BC14" s="212"/>
      <c r="BD14" s="251"/>
      <c r="BE14" s="130">
        <v>77200</v>
      </c>
      <c r="BF14" s="130"/>
      <c r="BG14" s="130"/>
      <c r="BH14" s="130">
        <v>0</v>
      </c>
      <c r="BI14" s="212"/>
      <c r="BJ14" s="212"/>
      <c r="BK14" s="212"/>
      <c r="BL14" s="251"/>
      <c r="BM14" s="130"/>
      <c r="BN14" s="140"/>
      <c r="BO14" s="140">
        <v>10000</v>
      </c>
      <c r="BP14" s="130">
        <v>0</v>
      </c>
      <c r="BQ14" s="212"/>
      <c r="BR14" s="212"/>
      <c r="BS14" s="212"/>
      <c r="BT14" s="251"/>
      <c r="BU14" s="130">
        <v>41076</v>
      </c>
      <c r="BV14" s="130"/>
      <c r="BW14" s="130"/>
      <c r="BX14" s="130">
        <v>0</v>
      </c>
      <c r="BY14" s="212"/>
      <c r="BZ14" s="212"/>
      <c r="CA14" s="212"/>
      <c r="CB14" s="251"/>
      <c r="CC14" s="130"/>
      <c r="CD14" s="130"/>
      <c r="CE14" s="250"/>
      <c r="CF14" s="130">
        <v>0</v>
      </c>
      <c r="CG14" s="212"/>
      <c r="CH14" s="212"/>
      <c r="CI14" s="212"/>
      <c r="CJ14" s="182"/>
      <c r="CK14" s="140"/>
      <c r="CL14" s="140"/>
      <c r="CM14" s="140"/>
      <c r="CN14" s="130">
        <v>0</v>
      </c>
      <c r="CO14" s="212"/>
      <c r="CP14" s="212"/>
      <c r="CQ14" s="212"/>
      <c r="CR14" s="130"/>
      <c r="CS14" s="130"/>
      <c r="CT14" s="130"/>
      <c r="CU14" s="250"/>
      <c r="CV14" s="130">
        <v>0</v>
      </c>
      <c r="CW14" s="212"/>
      <c r="CX14" s="212"/>
      <c r="CY14" s="212"/>
    </row>
    <row r="15" spans="1:103" s="107" customFormat="1" ht="12">
      <c r="A15" s="65">
        <v>6</v>
      </c>
      <c r="B15" s="86" t="s">
        <v>30</v>
      </c>
      <c r="C15" s="248">
        <f t="shared" si="0"/>
        <v>0</v>
      </c>
      <c r="D15" s="248">
        <f t="shared" si="1"/>
        <v>146910</v>
      </c>
      <c r="E15" s="248">
        <f t="shared" si="2"/>
        <v>61901.34</v>
      </c>
      <c r="F15" s="248">
        <f t="shared" si="3"/>
        <v>0</v>
      </c>
      <c r="G15" s="248">
        <f t="shared" si="4"/>
        <v>0</v>
      </c>
      <c r="H15" s="249"/>
      <c r="I15" s="130"/>
      <c r="J15" s="130">
        <v>0</v>
      </c>
      <c r="K15" s="140"/>
      <c r="L15" s="130">
        <v>0</v>
      </c>
      <c r="M15" s="212"/>
      <c r="N15" s="212"/>
      <c r="O15" s="212"/>
      <c r="P15" s="182"/>
      <c r="Q15" s="140"/>
      <c r="R15" s="140"/>
      <c r="S15" s="140"/>
      <c r="T15" s="140">
        <v>0</v>
      </c>
      <c r="U15" s="212"/>
      <c r="V15" s="212"/>
      <c r="W15" s="212"/>
      <c r="X15" s="251"/>
      <c r="Y15" s="129"/>
      <c r="Z15" s="129"/>
      <c r="AA15" s="250"/>
      <c r="AB15" s="130">
        <v>0</v>
      </c>
      <c r="AC15" s="212"/>
      <c r="AD15" s="212"/>
      <c r="AE15" s="212"/>
      <c r="AF15" s="251"/>
      <c r="AG15" s="129">
        <v>9591</v>
      </c>
      <c r="AH15" s="129">
        <v>1434.42</v>
      </c>
      <c r="AI15" s="130"/>
      <c r="AJ15" s="130">
        <v>0</v>
      </c>
      <c r="AK15" s="212"/>
      <c r="AL15" s="212"/>
      <c r="AM15" s="212"/>
      <c r="AN15" s="251"/>
      <c r="AO15" s="129">
        <v>57769</v>
      </c>
      <c r="AP15" s="140">
        <v>5737.69</v>
      </c>
      <c r="AQ15" s="140"/>
      <c r="AR15" s="130">
        <v>0</v>
      </c>
      <c r="AS15" s="212"/>
      <c r="AT15" s="212"/>
      <c r="AU15" s="212"/>
      <c r="AV15" s="251"/>
      <c r="AW15" s="130">
        <v>27849</v>
      </c>
      <c r="AX15" s="140">
        <v>4184</v>
      </c>
      <c r="AY15" s="130"/>
      <c r="AZ15" s="130">
        <v>0</v>
      </c>
      <c r="BA15" s="212"/>
      <c r="BB15" s="212"/>
      <c r="BC15" s="212"/>
      <c r="BD15" s="251"/>
      <c r="BE15" s="130">
        <v>11025</v>
      </c>
      <c r="BF15" s="130">
        <f>48393.6+2151.63</f>
        <v>50545.229999999996</v>
      </c>
      <c r="BG15" s="130"/>
      <c r="BH15" s="130">
        <v>0</v>
      </c>
      <c r="BI15" s="212"/>
      <c r="BJ15" s="212"/>
      <c r="BK15" s="212"/>
      <c r="BL15" s="251"/>
      <c r="BM15" s="130">
        <v>37499</v>
      </c>
      <c r="BN15" s="140"/>
      <c r="BO15" s="140"/>
      <c r="BP15" s="130">
        <v>0</v>
      </c>
      <c r="BQ15" s="212"/>
      <c r="BR15" s="212"/>
      <c r="BS15" s="212"/>
      <c r="BT15" s="251"/>
      <c r="BU15" s="130"/>
      <c r="BV15" s="130"/>
      <c r="BW15" s="250"/>
      <c r="BX15" s="130">
        <v>0</v>
      </c>
      <c r="BY15" s="212"/>
      <c r="BZ15" s="212"/>
      <c r="CA15" s="212"/>
      <c r="CB15" s="251"/>
      <c r="CC15" s="130">
        <v>3177</v>
      </c>
      <c r="CD15" s="130"/>
      <c r="CE15" s="250"/>
      <c r="CF15" s="130">
        <v>0</v>
      </c>
      <c r="CG15" s="212"/>
      <c r="CH15" s="212"/>
      <c r="CI15" s="212"/>
      <c r="CJ15" s="182"/>
      <c r="CK15" s="140"/>
      <c r="CL15" s="140"/>
      <c r="CM15" s="140"/>
      <c r="CN15" s="130">
        <v>0</v>
      </c>
      <c r="CO15" s="212"/>
      <c r="CP15" s="212"/>
      <c r="CQ15" s="212"/>
      <c r="CR15" s="130"/>
      <c r="CS15" s="130"/>
      <c r="CT15" s="130"/>
      <c r="CU15" s="250"/>
      <c r="CV15" s="130">
        <v>0</v>
      </c>
      <c r="CW15" s="212"/>
      <c r="CX15" s="212"/>
      <c r="CY15" s="212"/>
    </row>
    <row r="16" spans="1:103" s="107" customFormat="1" ht="12">
      <c r="A16" s="115"/>
      <c r="B16" s="252" t="s">
        <v>44</v>
      </c>
      <c r="C16" s="253">
        <f t="shared" si="0"/>
        <v>597486</v>
      </c>
      <c r="D16" s="253">
        <f t="shared" si="1"/>
        <v>352314</v>
      </c>
      <c r="E16" s="253">
        <f t="shared" si="2"/>
        <v>23650</v>
      </c>
      <c r="F16" s="253">
        <f t="shared" si="3"/>
        <v>0</v>
      </c>
      <c r="G16" s="253">
        <f t="shared" si="4"/>
        <v>0</v>
      </c>
      <c r="H16" s="254"/>
      <c r="I16" s="135">
        <v>200000</v>
      </c>
      <c r="J16" s="135">
        <v>0</v>
      </c>
      <c r="K16" s="141"/>
      <c r="L16" s="135">
        <v>0</v>
      </c>
      <c r="M16" s="135"/>
      <c r="N16" s="135"/>
      <c r="O16" s="135"/>
      <c r="P16" s="261"/>
      <c r="Q16" s="215">
        <v>9000</v>
      </c>
      <c r="R16" s="215"/>
      <c r="S16" s="141"/>
      <c r="T16" s="215"/>
      <c r="U16" s="135"/>
      <c r="V16" s="135"/>
      <c r="W16" s="135"/>
      <c r="X16" s="256"/>
      <c r="Y16" s="133">
        <v>112215</v>
      </c>
      <c r="Z16" s="133">
        <v>3060</v>
      </c>
      <c r="AA16" s="255"/>
      <c r="AB16" s="135">
        <v>0</v>
      </c>
      <c r="AC16" s="135"/>
      <c r="AD16" s="135"/>
      <c r="AE16" s="135"/>
      <c r="AF16" s="325">
        <v>45000</v>
      </c>
      <c r="AG16" s="133">
        <v>1250</v>
      </c>
      <c r="AH16" s="133"/>
      <c r="AI16" s="131"/>
      <c r="AJ16" s="135">
        <v>0</v>
      </c>
      <c r="AK16" s="135"/>
      <c r="AL16" s="135"/>
      <c r="AM16" s="135"/>
      <c r="AN16" s="325">
        <v>129000</v>
      </c>
      <c r="AO16" s="133">
        <v>20339</v>
      </c>
      <c r="AP16" s="215">
        <v>12500</v>
      </c>
      <c r="AQ16" s="141"/>
      <c r="AR16" s="135">
        <v>0</v>
      </c>
      <c r="AS16" s="135"/>
      <c r="AT16" s="135"/>
      <c r="AU16" s="135"/>
      <c r="AV16" s="325">
        <v>106266</v>
      </c>
      <c r="AW16" s="135">
        <v>7450</v>
      </c>
      <c r="AX16" s="215">
        <v>3100</v>
      </c>
      <c r="AY16" s="131"/>
      <c r="AZ16" s="135">
        <v>0</v>
      </c>
      <c r="BA16" s="135"/>
      <c r="BB16" s="135"/>
      <c r="BC16" s="135"/>
      <c r="BD16" s="325">
        <v>166530</v>
      </c>
      <c r="BE16" s="135"/>
      <c r="BF16" s="135">
        <v>4990</v>
      </c>
      <c r="BG16" s="255"/>
      <c r="BH16" s="135">
        <v>0</v>
      </c>
      <c r="BI16" s="135"/>
      <c r="BJ16" s="135"/>
      <c r="BK16" s="135"/>
      <c r="BL16" s="325">
        <v>55954</v>
      </c>
      <c r="BM16" s="135"/>
      <c r="BN16" s="215"/>
      <c r="BO16" s="141"/>
      <c r="BP16" s="135">
        <v>0</v>
      </c>
      <c r="BQ16" s="135"/>
      <c r="BR16" s="135"/>
      <c r="BS16" s="135"/>
      <c r="BT16" s="325">
        <v>53277</v>
      </c>
      <c r="BU16" s="135">
        <v>2060</v>
      </c>
      <c r="BV16" s="135"/>
      <c r="BW16" s="255"/>
      <c r="BX16" s="135">
        <v>0</v>
      </c>
      <c r="BY16" s="135"/>
      <c r="BZ16" s="135"/>
      <c r="CA16" s="135"/>
      <c r="CB16" s="256"/>
      <c r="CC16" s="135"/>
      <c r="CD16" s="135"/>
      <c r="CE16" s="255"/>
      <c r="CF16" s="135">
        <v>0</v>
      </c>
      <c r="CG16" s="135"/>
      <c r="CH16" s="135"/>
      <c r="CI16" s="135"/>
      <c r="CJ16" s="326">
        <v>41459</v>
      </c>
      <c r="CK16" s="215"/>
      <c r="CL16" s="215"/>
      <c r="CM16" s="141"/>
      <c r="CN16" s="135">
        <v>0</v>
      </c>
      <c r="CO16" s="135"/>
      <c r="CP16" s="135"/>
      <c r="CQ16" s="135"/>
      <c r="CR16" s="135"/>
      <c r="CS16" s="135"/>
      <c r="CT16" s="135"/>
      <c r="CU16" s="255"/>
      <c r="CV16" s="135">
        <v>0</v>
      </c>
      <c r="CW16" s="135"/>
      <c r="CX16" s="135"/>
      <c r="CY16" s="135"/>
    </row>
    <row r="17" spans="1:103" s="107" customFormat="1" ht="12">
      <c r="A17" s="65">
        <v>7</v>
      </c>
      <c r="B17" s="178" t="s">
        <v>40</v>
      </c>
      <c r="C17" s="248">
        <f t="shared" si="0"/>
        <v>0</v>
      </c>
      <c r="D17" s="248">
        <f t="shared" si="1"/>
        <v>0</v>
      </c>
      <c r="E17" s="248">
        <f t="shared" si="2"/>
        <v>0</v>
      </c>
      <c r="F17" s="248">
        <f t="shared" si="3"/>
        <v>35000</v>
      </c>
      <c r="G17" s="248">
        <f t="shared" si="4"/>
        <v>0</v>
      </c>
      <c r="H17" s="257"/>
      <c r="I17" s="134"/>
      <c r="J17" s="134"/>
      <c r="K17" s="140"/>
      <c r="L17" s="134"/>
      <c r="M17" s="210"/>
      <c r="N17" s="210"/>
      <c r="O17" s="210"/>
      <c r="P17" s="198"/>
      <c r="Q17" s="139"/>
      <c r="R17" s="139"/>
      <c r="S17" s="140"/>
      <c r="T17" s="139"/>
      <c r="U17" s="210"/>
      <c r="V17" s="210"/>
      <c r="W17" s="210"/>
      <c r="X17" s="258"/>
      <c r="Y17" s="129"/>
      <c r="Z17" s="129"/>
      <c r="AA17" s="250"/>
      <c r="AB17" s="134"/>
      <c r="AC17" s="210"/>
      <c r="AD17" s="210"/>
      <c r="AE17" s="210"/>
      <c r="AF17" s="258"/>
      <c r="AG17" s="129"/>
      <c r="AH17" s="129"/>
      <c r="AI17" s="130">
        <v>5000</v>
      </c>
      <c r="AJ17" s="134"/>
      <c r="AK17" s="210"/>
      <c r="AL17" s="210"/>
      <c r="AM17" s="210"/>
      <c r="AN17" s="258"/>
      <c r="AO17" s="129"/>
      <c r="AP17" s="139"/>
      <c r="AQ17" s="140">
        <v>10000</v>
      </c>
      <c r="AR17" s="134"/>
      <c r="AS17" s="210"/>
      <c r="AT17" s="210"/>
      <c r="AU17" s="210"/>
      <c r="AV17" s="258"/>
      <c r="AW17" s="134"/>
      <c r="AX17" s="139"/>
      <c r="AY17" s="130">
        <v>5000</v>
      </c>
      <c r="AZ17" s="134"/>
      <c r="BA17" s="210"/>
      <c r="BB17" s="210"/>
      <c r="BC17" s="210"/>
      <c r="BD17" s="258"/>
      <c r="BE17" s="134"/>
      <c r="BF17" s="134"/>
      <c r="BG17" s="130">
        <v>5000</v>
      </c>
      <c r="BH17" s="134"/>
      <c r="BI17" s="210"/>
      <c r="BJ17" s="210"/>
      <c r="BK17" s="210"/>
      <c r="BL17" s="258"/>
      <c r="BM17" s="134"/>
      <c r="BN17" s="139"/>
      <c r="BO17" s="140">
        <v>5000</v>
      </c>
      <c r="BP17" s="134"/>
      <c r="BQ17" s="210"/>
      <c r="BR17" s="210"/>
      <c r="BS17" s="210"/>
      <c r="BT17" s="258"/>
      <c r="BU17" s="134"/>
      <c r="BV17" s="134"/>
      <c r="BW17" s="140">
        <v>5000</v>
      </c>
      <c r="BX17" s="134"/>
      <c r="BY17" s="210"/>
      <c r="BZ17" s="210"/>
      <c r="CA17" s="210"/>
      <c r="CB17" s="258"/>
      <c r="CC17" s="134"/>
      <c r="CD17" s="134"/>
      <c r="CE17" s="250"/>
      <c r="CF17" s="134"/>
      <c r="CG17" s="210"/>
      <c r="CH17" s="210"/>
      <c r="CI17" s="210"/>
      <c r="CJ17" s="198"/>
      <c r="CK17" s="139"/>
      <c r="CL17" s="139"/>
      <c r="CM17" s="140"/>
      <c r="CN17" s="134"/>
      <c r="CO17" s="210"/>
      <c r="CP17" s="210"/>
      <c r="CQ17" s="210"/>
      <c r="CR17" s="134"/>
      <c r="CS17" s="134"/>
      <c r="CT17" s="134"/>
      <c r="CU17" s="250"/>
      <c r="CV17" s="134"/>
      <c r="CW17" s="210"/>
      <c r="CX17" s="210"/>
      <c r="CY17" s="210"/>
    </row>
    <row r="18" spans="1:103" s="107" customFormat="1" ht="12">
      <c r="A18" s="65">
        <v>8</v>
      </c>
      <c r="B18" s="178" t="s">
        <v>36</v>
      </c>
      <c r="C18" s="248">
        <f t="shared" si="0"/>
        <v>0</v>
      </c>
      <c r="D18" s="248">
        <f t="shared" si="1"/>
        <v>0</v>
      </c>
      <c r="E18" s="248">
        <f t="shared" si="2"/>
        <v>0</v>
      </c>
      <c r="F18" s="248">
        <f t="shared" si="3"/>
        <v>25000</v>
      </c>
      <c r="G18" s="248">
        <f t="shared" si="4"/>
        <v>0</v>
      </c>
      <c r="H18" s="257"/>
      <c r="I18" s="134"/>
      <c r="J18" s="134"/>
      <c r="K18" s="140"/>
      <c r="L18" s="134"/>
      <c r="M18" s="210"/>
      <c r="N18" s="210"/>
      <c r="O18" s="210"/>
      <c r="P18" s="198"/>
      <c r="Q18" s="139"/>
      <c r="R18" s="139"/>
      <c r="S18" s="140"/>
      <c r="T18" s="139"/>
      <c r="U18" s="210"/>
      <c r="V18" s="210"/>
      <c r="W18" s="210"/>
      <c r="X18" s="258"/>
      <c r="Y18" s="129"/>
      <c r="Z18" s="129"/>
      <c r="AA18" s="250"/>
      <c r="AB18" s="134"/>
      <c r="AC18" s="210"/>
      <c r="AD18" s="210"/>
      <c r="AE18" s="210"/>
      <c r="AF18" s="258"/>
      <c r="AG18" s="129"/>
      <c r="AH18" s="129"/>
      <c r="AI18" s="130">
        <v>5000</v>
      </c>
      <c r="AJ18" s="134"/>
      <c r="AK18" s="210"/>
      <c r="AL18" s="210"/>
      <c r="AM18" s="210"/>
      <c r="AN18" s="258"/>
      <c r="AO18" s="129"/>
      <c r="AP18" s="139"/>
      <c r="AQ18" s="140">
        <v>10000</v>
      </c>
      <c r="AR18" s="134"/>
      <c r="AS18" s="210"/>
      <c r="AT18" s="210"/>
      <c r="AU18" s="210"/>
      <c r="AV18" s="258"/>
      <c r="AW18" s="134"/>
      <c r="AX18" s="139"/>
      <c r="AY18" s="130">
        <v>5000</v>
      </c>
      <c r="AZ18" s="134"/>
      <c r="BA18" s="210"/>
      <c r="BB18" s="210"/>
      <c r="BC18" s="210"/>
      <c r="BD18" s="258"/>
      <c r="BE18" s="134"/>
      <c r="BF18" s="134"/>
      <c r="BG18" s="130"/>
      <c r="BH18" s="134"/>
      <c r="BI18" s="210"/>
      <c r="BJ18" s="210"/>
      <c r="BK18" s="210"/>
      <c r="BL18" s="258"/>
      <c r="BM18" s="134"/>
      <c r="BN18" s="139"/>
      <c r="BO18" s="140">
        <v>5000</v>
      </c>
      <c r="BP18" s="134"/>
      <c r="BQ18" s="210"/>
      <c r="BR18" s="210"/>
      <c r="BS18" s="210"/>
      <c r="BT18" s="258"/>
      <c r="BU18" s="134"/>
      <c r="BV18" s="134"/>
      <c r="BW18" s="250"/>
      <c r="BX18" s="134"/>
      <c r="BY18" s="210"/>
      <c r="BZ18" s="210"/>
      <c r="CA18" s="210"/>
      <c r="CB18" s="258"/>
      <c r="CC18" s="134"/>
      <c r="CD18" s="134"/>
      <c r="CE18" s="250"/>
      <c r="CF18" s="134"/>
      <c r="CG18" s="210"/>
      <c r="CH18" s="210"/>
      <c r="CI18" s="210"/>
      <c r="CJ18" s="198"/>
      <c r="CK18" s="139"/>
      <c r="CL18" s="139"/>
      <c r="CM18" s="140"/>
      <c r="CN18" s="134"/>
      <c r="CO18" s="210"/>
      <c r="CP18" s="210"/>
      <c r="CQ18" s="210"/>
      <c r="CR18" s="134"/>
      <c r="CS18" s="134"/>
      <c r="CT18" s="134"/>
      <c r="CU18" s="250"/>
      <c r="CV18" s="134"/>
      <c r="CW18" s="210"/>
      <c r="CX18" s="210"/>
      <c r="CY18" s="210"/>
    </row>
    <row r="19" spans="1:103" s="107" customFormat="1" ht="12">
      <c r="A19" s="65">
        <v>9</v>
      </c>
      <c r="B19" s="178" t="s">
        <v>38</v>
      </c>
      <c r="C19" s="248">
        <f t="shared" si="0"/>
        <v>0</v>
      </c>
      <c r="D19" s="248">
        <f t="shared" si="1"/>
        <v>0</v>
      </c>
      <c r="E19" s="248">
        <f t="shared" si="2"/>
        <v>0</v>
      </c>
      <c r="F19" s="248">
        <f t="shared" si="3"/>
        <v>25000</v>
      </c>
      <c r="G19" s="248">
        <f t="shared" si="4"/>
        <v>0</v>
      </c>
      <c r="H19" s="257"/>
      <c r="I19" s="134"/>
      <c r="J19" s="134"/>
      <c r="K19" s="140"/>
      <c r="L19" s="134"/>
      <c r="M19" s="210"/>
      <c r="N19" s="210"/>
      <c r="O19" s="210"/>
      <c r="P19" s="198"/>
      <c r="Q19" s="139"/>
      <c r="R19" s="139"/>
      <c r="S19" s="140"/>
      <c r="T19" s="139"/>
      <c r="U19" s="210"/>
      <c r="V19" s="210"/>
      <c r="W19" s="210"/>
      <c r="X19" s="258"/>
      <c r="Y19" s="129"/>
      <c r="Z19" s="129"/>
      <c r="AA19" s="250"/>
      <c r="AB19" s="134"/>
      <c r="AC19" s="210"/>
      <c r="AD19" s="210"/>
      <c r="AE19" s="210"/>
      <c r="AF19" s="258"/>
      <c r="AG19" s="129"/>
      <c r="AH19" s="129"/>
      <c r="AI19" s="130">
        <v>10000</v>
      </c>
      <c r="AJ19" s="134"/>
      <c r="AK19" s="210"/>
      <c r="AL19" s="210"/>
      <c r="AM19" s="210"/>
      <c r="AN19" s="258"/>
      <c r="AO19" s="129"/>
      <c r="AP19" s="139"/>
      <c r="AQ19" s="140">
        <v>15000</v>
      </c>
      <c r="AR19" s="134"/>
      <c r="AS19" s="210"/>
      <c r="AT19" s="210"/>
      <c r="AU19" s="210"/>
      <c r="AV19" s="258"/>
      <c r="AW19" s="134"/>
      <c r="AX19" s="139"/>
      <c r="AY19" s="130"/>
      <c r="AZ19" s="134"/>
      <c r="BA19" s="210"/>
      <c r="BB19" s="210"/>
      <c r="BC19" s="210"/>
      <c r="BD19" s="258"/>
      <c r="BE19" s="134"/>
      <c r="BF19" s="134"/>
      <c r="BG19" s="130"/>
      <c r="BH19" s="134"/>
      <c r="BI19" s="210"/>
      <c r="BJ19" s="210"/>
      <c r="BK19" s="210"/>
      <c r="BL19" s="258"/>
      <c r="BM19" s="134"/>
      <c r="BN19" s="139"/>
      <c r="BO19" s="140"/>
      <c r="BP19" s="134"/>
      <c r="BQ19" s="210"/>
      <c r="BR19" s="210"/>
      <c r="BS19" s="210"/>
      <c r="BT19" s="258"/>
      <c r="BU19" s="134"/>
      <c r="BV19" s="134"/>
      <c r="BW19" s="250"/>
      <c r="BX19" s="134"/>
      <c r="BY19" s="210"/>
      <c r="BZ19" s="210"/>
      <c r="CA19" s="210"/>
      <c r="CB19" s="258"/>
      <c r="CC19" s="134"/>
      <c r="CD19" s="134"/>
      <c r="CE19" s="250"/>
      <c r="CF19" s="134"/>
      <c r="CG19" s="210"/>
      <c r="CH19" s="210"/>
      <c r="CI19" s="210"/>
      <c r="CJ19" s="198"/>
      <c r="CK19" s="139"/>
      <c r="CL19" s="139"/>
      <c r="CM19" s="140"/>
      <c r="CN19" s="134"/>
      <c r="CO19" s="210"/>
      <c r="CP19" s="210"/>
      <c r="CQ19" s="210"/>
      <c r="CR19" s="134"/>
      <c r="CS19" s="134"/>
      <c r="CT19" s="134"/>
      <c r="CU19" s="250"/>
      <c r="CV19" s="134"/>
      <c r="CW19" s="210"/>
      <c r="CX19" s="210"/>
      <c r="CY19" s="210"/>
    </row>
    <row r="20" spans="1:103" s="107" customFormat="1" ht="12">
      <c r="A20" s="65">
        <v>10</v>
      </c>
      <c r="B20" s="178" t="s">
        <v>39</v>
      </c>
      <c r="C20" s="248">
        <f t="shared" si="0"/>
        <v>0</v>
      </c>
      <c r="D20" s="248">
        <f t="shared" si="1"/>
        <v>0</v>
      </c>
      <c r="E20" s="248">
        <f t="shared" si="2"/>
        <v>0</v>
      </c>
      <c r="F20" s="248">
        <f t="shared" si="3"/>
        <v>5000</v>
      </c>
      <c r="G20" s="248">
        <f t="shared" si="4"/>
        <v>0</v>
      </c>
      <c r="H20" s="257"/>
      <c r="I20" s="134"/>
      <c r="J20" s="134"/>
      <c r="K20" s="140"/>
      <c r="L20" s="134"/>
      <c r="M20" s="210"/>
      <c r="N20" s="210"/>
      <c r="O20" s="210"/>
      <c r="P20" s="198"/>
      <c r="Q20" s="139"/>
      <c r="R20" s="139"/>
      <c r="S20" s="140"/>
      <c r="T20" s="139"/>
      <c r="U20" s="210"/>
      <c r="V20" s="210"/>
      <c r="W20" s="210"/>
      <c r="X20" s="258"/>
      <c r="Y20" s="129"/>
      <c r="Z20" s="129"/>
      <c r="AA20" s="250"/>
      <c r="AB20" s="134"/>
      <c r="AC20" s="210"/>
      <c r="AD20" s="210"/>
      <c r="AE20" s="210"/>
      <c r="AF20" s="258"/>
      <c r="AG20" s="129"/>
      <c r="AH20" s="129"/>
      <c r="AI20" s="130"/>
      <c r="AJ20" s="134"/>
      <c r="AK20" s="210"/>
      <c r="AL20" s="210"/>
      <c r="AM20" s="210"/>
      <c r="AN20" s="258"/>
      <c r="AO20" s="129"/>
      <c r="AP20" s="139"/>
      <c r="AQ20" s="140">
        <v>5000</v>
      </c>
      <c r="AR20" s="134"/>
      <c r="AS20" s="210"/>
      <c r="AT20" s="210"/>
      <c r="AU20" s="210"/>
      <c r="AV20" s="258"/>
      <c r="AW20" s="134"/>
      <c r="AX20" s="139"/>
      <c r="AY20" s="130"/>
      <c r="AZ20" s="134"/>
      <c r="BA20" s="210"/>
      <c r="BB20" s="210"/>
      <c r="BC20" s="210"/>
      <c r="BD20" s="258"/>
      <c r="BE20" s="134"/>
      <c r="BF20" s="134"/>
      <c r="BG20" s="130"/>
      <c r="BH20" s="134"/>
      <c r="BI20" s="210"/>
      <c r="BJ20" s="210"/>
      <c r="BK20" s="210"/>
      <c r="BL20" s="258"/>
      <c r="BM20" s="134"/>
      <c r="BN20" s="139"/>
      <c r="BO20" s="140"/>
      <c r="BP20" s="134"/>
      <c r="BQ20" s="210"/>
      <c r="BR20" s="210"/>
      <c r="BS20" s="210"/>
      <c r="BT20" s="258"/>
      <c r="BU20" s="134"/>
      <c r="BV20" s="134"/>
      <c r="BW20" s="250"/>
      <c r="BX20" s="134"/>
      <c r="BY20" s="210"/>
      <c r="BZ20" s="210"/>
      <c r="CA20" s="210"/>
      <c r="CB20" s="258"/>
      <c r="CC20" s="134"/>
      <c r="CD20" s="134"/>
      <c r="CE20" s="250"/>
      <c r="CF20" s="134"/>
      <c r="CG20" s="210"/>
      <c r="CH20" s="210"/>
      <c r="CI20" s="210"/>
      <c r="CJ20" s="198"/>
      <c r="CK20" s="139"/>
      <c r="CL20" s="139"/>
      <c r="CM20" s="140"/>
      <c r="CN20" s="134"/>
      <c r="CO20" s="210"/>
      <c r="CP20" s="210"/>
      <c r="CQ20" s="210"/>
      <c r="CR20" s="134"/>
      <c r="CS20" s="134"/>
      <c r="CT20" s="134"/>
      <c r="CU20" s="250"/>
      <c r="CV20" s="134"/>
      <c r="CW20" s="210"/>
      <c r="CX20" s="210"/>
      <c r="CY20" s="210"/>
    </row>
    <row r="21" spans="1:103" s="107" customFormat="1" ht="12">
      <c r="A21" s="65">
        <v>11</v>
      </c>
      <c r="B21" s="86" t="s">
        <v>31</v>
      </c>
      <c r="C21" s="248">
        <f t="shared" si="0"/>
        <v>0</v>
      </c>
      <c r="D21" s="248">
        <f t="shared" si="1"/>
        <v>0</v>
      </c>
      <c r="E21" s="248">
        <f t="shared" si="2"/>
        <v>0</v>
      </c>
      <c r="F21" s="248">
        <f t="shared" si="3"/>
        <v>0</v>
      </c>
      <c r="G21" s="248">
        <f t="shared" si="4"/>
        <v>0</v>
      </c>
      <c r="H21" s="257"/>
      <c r="I21" s="134"/>
      <c r="J21" s="134"/>
      <c r="K21" s="140"/>
      <c r="L21" s="134"/>
      <c r="M21" s="210"/>
      <c r="N21" s="210"/>
      <c r="O21" s="210"/>
      <c r="P21" s="198"/>
      <c r="Q21" s="139"/>
      <c r="R21" s="139"/>
      <c r="S21" s="140"/>
      <c r="T21" s="139"/>
      <c r="U21" s="210"/>
      <c r="V21" s="210"/>
      <c r="W21" s="210"/>
      <c r="X21" s="258"/>
      <c r="Y21" s="129"/>
      <c r="Z21" s="129"/>
      <c r="AA21" s="250"/>
      <c r="AB21" s="134"/>
      <c r="AC21" s="210"/>
      <c r="AD21" s="210"/>
      <c r="AE21" s="210"/>
      <c r="AF21" s="258"/>
      <c r="AG21" s="129"/>
      <c r="AH21" s="129"/>
      <c r="AI21" s="130"/>
      <c r="AJ21" s="134"/>
      <c r="AK21" s="210"/>
      <c r="AL21" s="210"/>
      <c r="AM21" s="210"/>
      <c r="AN21" s="258"/>
      <c r="AO21" s="129"/>
      <c r="AP21" s="139"/>
      <c r="AQ21" s="140"/>
      <c r="AR21" s="134"/>
      <c r="AS21" s="210"/>
      <c r="AT21" s="210"/>
      <c r="AU21" s="210"/>
      <c r="AV21" s="258"/>
      <c r="AW21" s="134"/>
      <c r="AX21" s="259"/>
      <c r="AY21" s="130"/>
      <c r="AZ21" s="134"/>
      <c r="BA21" s="210"/>
      <c r="BB21" s="210"/>
      <c r="BC21" s="210"/>
      <c r="BD21" s="258"/>
      <c r="BE21" s="134"/>
      <c r="BF21" s="134"/>
      <c r="BG21" s="130"/>
      <c r="BH21" s="134"/>
      <c r="BI21" s="210"/>
      <c r="BJ21" s="210"/>
      <c r="BK21" s="210"/>
      <c r="BL21" s="258"/>
      <c r="BM21" s="134"/>
      <c r="BN21" s="139"/>
      <c r="BO21" s="140"/>
      <c r="BP21" s="134"/>
      <c r="BQ21" s="210"/>
      <c r="BR21" s="210"/>
      <c r="BS21" s="210"/>
      <c r="BT21" s="258"/>
      <c r="BU21" s="134"/>
      <c r="BV21" s="134"/>
      <c r="BW21" s="250"/>
      <c r="BX21" s="134"/>
      <c r="BY21" s="210"/>
      <c r="BZ21" s="210"/>
      <c r="CA21" s="210"/>
      <c r="CB21" s="258"/>
      <c r="CC21" s="134"/>
      <c r="CD21" s="134"/>
      <c r="CE21" s="250"/>
      <c r="CF21" s="134"/>
      <c r="CG21" s="210"/>
      <c r="CH21" s="210"/>
      <c r="CI21" s="210"/>
      <c r="CJ21" s="198"/>
      <c r="CK21" s="139"/>
      <c r="CL21" s="139"/>
      <c r="CM21" s="140"/>
      <c r="CN21" s="134"/>
      <c r="CO21" s="210"/>
      <c r="CP21" s="210"/>
      <c r="CQ21" s="210"/>
      <c r="CR21" s="134"/>
      <c r="CS21" s="134"/>
      <c r="CT21" s="134"/>
      <c r="CU21" s="250"/>
      <c r="CV21" s="134"/>
      <c r="CW21" s="210"/>
      <c r="CX21" s="210"/>
      <c r="CY21" s="210"/>
    </row>
    <row r="22" spans="1:103" s="107" customFormat="1" ht="12">
      <c r="A22" s="65">
        <v>12</v>
      </c>
      <c r="B22" s="86" t="s">
        <v>32</v>
      </c>
      <c r="C22" s="248">
        <f t="shared" si="0"/>
        <v>0</v>
      </c>
      <c r="D22" s="248" t="e">
        <f>'ПП Карусель'!#REF!</f>
        <v>#REF!</v>
      </c>
      <c r="E22" s="248">
        <f t="shared" si="2"/>
        <v>62278.5</v>
      </c>
      <c r="F22" s="248">
        <f t="shared" si="3"/>
        <v>0</v>
      </c>
      <c r="G22" s="248">
        <f t="shared" si="4"/>
        <v>0</v>
      </c>
      <c r="H22" s="257"/>
      <c r="I22" s="134"/>
      <c r="J22" s="134"/>
      <c r="K22" s="140"/>
      <c r="L22" s="134"/>
      <c r="M22" s="210"/>
      <c r="N22" s="210"/>
      <c r="O22" s="210"/>
      <c r="P22" s="198"/>
      <c r="Q22" s="139"/>
      <c r="R22" s="140">
        <v>18900</v>
      </c>
      <c r="S22" s="140"/>
      <c r="T22" s="139"/>
      <c r="U22" s="210"/>
      <c r="V22" s="210"/>
      <c r="W22" s="210"/>
      <c r="X22" s="258"/>
      <c r="Y22" s="129"/>
      <c r="Z22" s="129"/>
      <c r="AA22" s="250"/>
      <c r="AB22" s="134"/>
      <c r="AC22" s="210"/>
      <c r="AD22" s="210"/>
      <c r="AE22" s="210"/>
      <c r="AF22" s="258"/>
      <c r="AG22" s="129"/>
      <c r="AH22" s="129"/>
      <c r="AI22" s="130"/>
      <c r="AJ22" s="134"/>
      <c r="AK22" s="210"/>
      <c r="AL22" s="210"/>
      <c r="AM22" s="210"/>
      <c r="AN22" s="258"/>
      <c r="AO22" s="129"/>
      <c r="AP22" s="166">
        <f>1943</f>
        <v>1943</v>
      </c>
      <c r="AQ22" s="140"/>
      <c r="AR22" s="134"/>
      <c r="AS22" s="210"/>
      <c r="AT22" s="210"/>
      <c r="AU22" s="210"/>
      <c r="AV22" s="258"/>
      <c r="AW22" s="134"/>
      <c r="AX22" s="166">
        <f>841+5263</f>
        <v>6104</v>
      </c>
      <c r="AY22" s="130"/>
      <c r="AZ22" s="134"/>
      <c r="BA22" s="210"/>
      <c r="BB22" s="210"/>
      <c r="BC22" s="210"/>
      <c r="BD22" s="258"/>
      <c r="BE22" s="134"/>
      <c r="BF22" s="129"/>
      <c r="BG22" s="130"/>
      <c r="BH22" s="134"/>
      <c r="BI22" s="210"/>
      <c r="BJ22" s="210"/>
      <c r="BK22" s="210"/>
      <c r="BL22" s="258"/>
      <c r="BM22" s="134"/>
      <c r="BN22" s="166">
        <v>1640</v>
      </c>
      <c r="BO22" s="140"/>
      <c r="BP22" s="134"/>
      <c r="BQ22" s="210"/>
      <c r="BR22" s="210"/>
      <c r="BS22" s="210"/>
      <c r="BT22" s="258"/>
      <c r="BU22" s="134"/>
      <c r="BV22" s="134"/>
      <c r="BW22" s="250"/>
      <c r="BX22" s="134"/>
      <c r="BY22" s="210"/>
      <c r="BZ22" s="210"/>
      <c r="CA22" s="210"/>
      <c r="CB22" s="258"/>
      <c r="CC22" s="226"/>
      <c r="CD22" s="134">
        <v>33691.5</v>
      </c>
      <c r="CE22" s="250"/>
      <c r="CF22" s="134"/>
      <c r="CG22" s="210"/>
      <c r="CH22" s="210"/>
      <c r="CI22" s="210"/>
      <c r="CJ22" s="198"/>
      <c r="CK22" s="139"/>
      <c r="CL22" s="139"/>
      <c r="CM22" s="140"/>
      <c r="CN22" s="134"/>
      <c r="CO22" s="210"/>
      <c r="CP22" s="210"/>
      <c r="CQ22" s="210"/>
      <c r="CR22" s="134"/>
      <c r="CS22" s="134"/>
      <c r="CT22" s="134"/>
      <c r="CU22" s="250"/>
      <c r="CV22" s="134"/>
      <c r="CW22" s="210"/>
      <c r="CX22" s="210"/>
      <c r="CY22" s="210"/>
    </row>
    <row r="23" spans="1:103" s="107" customFormat="1" ht="12">
      <c r="A23" s="65">
        <v>13</v>
      </c>
      <c r="B23" s="86"/>
      <c r="C23" s="248">
        <f t="shared" si="0"/>
        <v>0</v>
      </c>
      <c r="D23" s="248">
        <f t="shared" si="1"/>
        <v>296720</v>
      </c>
      <c r="E23" s="248">
        <f t="shared" si="2"/>
        <v>260762</v>
      </c>
      <c r="F23" s="248">
        <f t="shared" si="3"/>
        <v>0</v>
      </c>
      <c r="G23" s="248">
        <f t="shared" si="4"/>
        <v>0</v>
      </c>
      <c r="H23" s="257"/>
      <c r="I23" s="134"/>
      <c r="J23" s="134"/>
      <c r="K23" s="140"/>
      <c r="L23" s="134"/>
      <c r="M23" s="210"/>
      <c r="N23" s="210"/>
      <c r="O23" s="210"/>
      <c r="P23" s="198"/>
      <c r="Q23" s="139"/>
      <c r="R23" s="139"/>
      <c r="S23" s="140"/>
      <c r="T23" s="139"/>
      <c r="U23" s="210"/>
      <c r="V23" s="210"/>
      <c r="W23" s="210"/>
      <c r="X23" s="258"/>
      <c r="Y23" s="129"/>
      <c r="Z23" s="129"/>
      <c r="AA23" s="250"/>
      <c r="AB23" s="134"/>
      <c r="AC23" s="210"/>
      <c r="AD23" s="210"/>
      <c r="AE23" s="210"/>
      <c r="AF23" s="258"/>
      <c r="AG23" s="129"/>
      <c r="AH23" s="129"/>
      <c r="AI23" s="130"/>
      <c r="AJ23" s="134"/>
      <c r="AK23" s="210"/>
      <c r="AL23" s="210"/>
      <c r="AM23" s="210"/>
      <c r="AN23" s="258"/>
      <c r="AO23" s="129">
        <v>45020</v>
      </c>
      <c r="AP23" s="266">
        <f>130000+127200+3562</f>
        <v>260762</v>
      </c>
      <c r="AQ23" s="140"/>
      <c r="AR23" s="134"/>
      <c r="AS23" s="210"/>
      <c r="AT23" s="210"/>
      <c r="AU23" s="210"/>
      <c r="AV23" s="258"/>
      <c r="AW23" s="134">
        <v>251700</v>
      </c>
      <c r="AX23" s="139"/>
      <c r="AY23" s="130"/>
      <c r="AZ23" s="134"/>
      <c r="BA23" s="210"/>
      <c r="BB23" s="210"/>
      <c r="BC23" s="210"/>
      <c r="BD23" s="258"/>
      <c r="BE23" s="134"/>
      <c r="BF23" s="134"/>
      <c r="BG23" s="130"/>
      <c r="BH23" s="134"/>
      <c r="BI23" s="210"/>
      <c r="BJ23" s="210"/>
      <c r="BK23" s="210"/>
      <c r="BL23" s="258"/>
      <c r="BM23" s="134"/>
      <c r="BN23" s="139"/>
      <c r="BO23" s="140"/>
      <c r="BP23" s="134"/>
      <c r="BQ23" s="210"/>
      <c r="BR23" s="210"/>
      <c r="BS23" s="210"/>
      <c r="BT23" s="258"/>
      <c r="BU23" s="134"/>
      <c r="BV23" s="134"/>
      <c r="BW23" s="250"/>
      <c r="BX23" s="134"/>
      <c r="BY23" s="210"/>
      <c r="BZ23" s="210"/>
      <c r="CA23" s="210"/>
      <c r="CB23" s="258"/>
      <c r="CC23" s="134"/>
      <c r="CD23" s="134"/>
      <c r="CE23" s="250"/>
      <c r="CF23" s="134"/>
      <c r="CG23" s="210"/>
      <c r="CH23" s="210"/>
      <c r="CI23" s="210"/>
      <c r="CJ23" s="198"/>
      <c r="CK23" s="139"/>
      <c r="CL23" s="139"/>
      <c r="CM23" s="140"/>
      <c r="CN23" s="134"/>
      <c r="CO23" s="210"/>
      <c r="CP23" s="210"/>
      <c r="CQ23" s="210"/>
      <c r="CR23" s="134"/>
      <c r="CS23" s="134"/>
      <c r="CT23" s="134"/>
      <c r="CU23" s="250"/>
      <c r="CV23" s="134"/>
      <c r="CW23" s="210"/>
      <c r="CX23" s="210"/>
      <c r="CY23" s="210"/>
    </row>
    <row r="24" spans="1:103" s="99" customFormat="1" ht="12">
      <c r="A24" s="98"/>
      <c r="C24" s="100"/>
      <c r="D24" s="100"/>
      <c r="E24" s="100"/>
      <c r="F24" s="100"/>
      <c r="G24" s="100"/>
      <c r="K24" s="229"/>
      <c r="P24" s="213"/>
      <c r="Q24" s="213"/>
      <c r="R24" s="213"/>
      <c r="S24" s="229"/>
      <c r="T24" s="213"/>
      <c r="AA24" s="228"/>
      <c r="AI24" s="223"/>
      <c r="AP24" s="213"/>
      <c r="AQ24" s="229"/>
      <c r="AY24" s="223"/>
      <c r="BG24" s="228"/>
      <c r="BN24" s="213"/>
      <c r="BO24" s="229"/>
      <c r="BW24" s="228"/>
      <c r="CE24" s="228"/>
      <c r="CJ24" s="213"/>
      <c r="CK24" s="213"/>
      <c r="CL24" s="213"/>
      <c r="CM24" s="229"/>
      <c r="CU24" s="228"/>
    </row>
    <row r="25" spans="1:103" s="99" customFormat="1" ht="12">
      <c r="A25" s="98"/>
      <c r="C25" s="100"/>
      <c r="D25" s="100"/>
      <c r="E25" s="100"/>
      <c r="F25" s="100"/>
      <c r="G25" s="100"/>
      <c r="K25" s="229"/>
      <c r="P25" s="213"/>
      <c r="Q25" s="213"/>
      <c r="R25" s="213"/>
      <c r="S25" s="229"/>
      <c r="T25" s="213"/>
      <c r="AA25" s="228"/>
      <c r="AI25" s="223"/>
      <c r="AP25" s="213"/>
      <c r="AQ25" s="229"/>
      <c r="AY25" s="223"/>
      <c r="BG25" s="228"/>
      <c r="BN25" s="213"/>
      <c r="BO25" s="229"/>
      <c r="BW25" s="228"/>
      <c r="CE25" s="228"/>
      <c r="CJ25" s="213"/>
      <c r="CK25" s="213"/>
      <c r="CL25" s="213"/>
      <c r="CM25" s="229"/>
      <c r="CU25" s="228"/>
    </row>
    <row r="26" spans="1:103" s="99" customFormat="1" ht="12">
      <c r="A26" s="98"/>
      <c r="C26" s="100"/>
      <c r="D26" s="100"/>
      <c r="E26" s="100"/>
      <c r="F26" s="100"/>
      <c r="G26" s="100"/>
      <c r="K26" s="229"/>
      <c r="P26" s="213"/>
      <c r="Q26" s="213"/>
      <c r="R26" s="213"/>
      <c r="S26" s="229"/>
      <c r="T26" s="213"/>
      <c r="AA26" s="228"/>
      <c r="AI26" s="223"/>
      <c r="AP26" s="213"/>
      <c r="AQ26" s="229"/>
      <c r="AY26" s="223"/>
      <c r="BG26" s="228"/>
      <c r="BN26" s="213"/>
      <c r="BO26" s="229"/>
      <c r="BW26" s="228"/>
      <c r="CE26" s="228"/>
      <c r="CJ26" s="213"/>
      <c r="CK26" s="213"/>
      <c r="CL26" s="213"/>
      <c r="CM26" s="229"/>
      <c r="CU26" s="228"/>
    </row>
    <row r="27" spans="1:103" s="99" customFormat="1" ht="12">
      <c r="A27" s="98"/>
      <c r="C27" s="100"/>
      <c r="D27" s="100"/>
      <c r="E27" s="100"/>
      <c r="F27" s="100"/>
      <c r="G27" s="100"/>
      <c r="K27" s="229"/>
      <c r="P27" s="213"/>
      <c r="Q27" s="213"/>
      <c r="R27" s="213"/>
      <c r="S27" s="229"/>
      <c r="T27" s="213"/>
      <c r="AA27" s="228"/>
      <c r="AI27" s="223"/>
      <c r="AP27" s="213"/>
      <c r="AQ27" s="229"/>
      <c r="AY27" s="223"/>
      <c r="BG27" s="228"/>
      <c r="BN27" s="213"/>
      <c r="BO27" s="229"/>
      <c r="BW27" s="228"/>
      <c r="CE27" s="228"/>
      <c r="CJ27" s="213"/>
      <c r="CK27" s="213"/>
      <c r="CL27" s="213"/>
      <c r="CM27" s="229"/>
      <c r="CU27" s="228"/>
    </row>
    <row r="28" spans="1:103" s="99" customFormat="1" ht="12">
      <c r="A28" s="98"/>
      <c r="C28" s="100"/>
      <c r="D28" s="100"/>
      <c r="E28" s="100"/>
      <c r="F28" s="100"/>
      <c r="G28" s="100"/>
      <c r="K28" s="229"/>
      <c r="P28" s="213"/>
      <c r="Q28" s="213"/>
      <c r="R28" s="213"/>
      <c r="S28" s="229"/>
      <c r="T28" s="213"/>
      <c r="AA28" s="228"/>
      <c r="AI28" s="223"/>
      <c r="AP28" s="213"/>
      <c r="AQ28" s="229"/>
      <c r="AY28" s="223"/>
      <c r="BG28" s="228"/>
      <c r="BN28" s="213"/>
      <c r="BO28" s="229"/>
      <c r="BW28" s="228"/>
      <c r="CE28" s="228"/>
      <c r="CJ28" s="213"/>
      <c r="CK28" s="213"/>
      <c r="CL28" s="213"/>
      <c r="CM28" s="229"/>
      <c r="CU28" s="228"/>
    </row>
    <row r="29" spans="1:103" s="99" customFormat="1" ht="12">
      <c r="A29" s="98"/>
      <c r="C29" s="100"/>
      <c r="D29" s="100"/>
      <c r="E29" s="100"/>
      <c r="F29" s="100"/>
      <c r="G29" s="100"/>
      <c r="K29" s="229"/>
      <c r="P29" s="213"/>
      <c r="Q29" s="213"/>
      <c r="R29" s="213"/>
      <c r="S29" s="229"/>
      <c r="T29" s="213"/>
      <c r="AA29" s="228"/>
      <c r="AG29" s="99">
        <v>15000</v>
      </c>
      <c r="AI29" s="223"/>
      <c r="AP29" s="213"/>
      <c r="AQ29" s="229"/>
      <c r="AY29" s="223"/>
      <c r="BG29" s="228"/>
      <c r="BN29" s="213"/>
      <c r="BO29" s="229"/>
      <c r="BW29" s="228"/>
      <c r="CE29" s="228"/>
      <c r="CJ29" s="213"/>
      <c r="CK29" s="213"/>
      <c r="CL29" s="213"/>
      <c r="CM29" s="229"/>
      <c r="CU29" s="228"/>
    </row>
    <row r="30" spans="1:103" s="99" customFormat="1" ht="12">
      <c r="A30" s="98"/>
      <c r="C30" s="100"/>
      <c r="D30" s="100"/>
      <c r="E30" s="100"/>
      <c r="F30" s="100"/>
      <c r="G30" s="100"/>
      <c r="K30" s="229"/>
      <c r="P30" s="213"/>
      <c r="Q30" s="213"/>
      <c r="R30" s="213"/>
      <c r="S30" s="229"/>
      <c r="T30" s="213"/>
      <c r="AA30" s="228"/>
      <c r="AI30" s="223"/>
      <c r="AP30" s="213"/>
      <c r="AQ30" s="229"/>
      <c r="AY30" s="223"/>
      <c r="BG30" s="228"/>
      <c r="BN30" s="213"/>
      <c r="BO30" s="229"/>
      <c r="BW30" s="228"/>
      <c r="CE30" s="228"/>
      <c r="CJ30" s="213"/>
      <c r="CK30" s="213"/>
      <c r="CL30" s="213"/>
      <c r="CM30" s="229"/>
      <c r="CU30" s="228"/>
    </row>
    <row r="31" spans="1:103" s="99" customFormat="1" ht="12">
      <c r="A31" s="98"/>
      <c r="C31" s="100"/>
      <c r="D31" s="100"/>
      <c r="E31" s="100"/>
      <c r="F31" s="100"/>
      <c r="G31" s="100"/>
      <c r="K31" s="229"/>
      <c r="P31" s="213"/>
      <c r="Q31" s="213"/>
      <c r="R31" s="213"/>
      <c r="S31" s="229"/>
      <c r="T31" s="213"/>
      <c r="AA31" s="228"/>
      <c r="AI31" s="223"/>
      <c r="AP31" s="213"/>
      <c r="AQ31" s="229"/>
      <c r="AY31" s="223"/>
      <c r="BG31" s="228"/>
      <c r="BN31" s="213"/>
      <c r="BO31" s="229"/>
      <c r="BW31" s="228"/>
      <c r="CE31" s="228"/>
      <c r="CJ31" s="213"/>
      <c r="CK31" s="213"/>
      <c r="CL31" s="213"/>
      <c r="CM31" s="229"/>
      <c r="CU31" s="22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X25"/>
  <sheetViews>
    <sheetView zoomScale="125" zoomScaleNormal="110" workbookViewId="0">
      <pane xSplit="2" topLeftCell="C1" activePane="topRight" state="frozen"/>
      <selection activeCell="CF12" sqref="CF12"/>
      <selection pane="topRight" activeCell="B10" sqref="B10"/>
    </sheetView>
  </sheetViews>
  <sheetFormatPr defaultColWidth="24.28515625" defaultRowHeight="15" outlineLevelCol="1"/>
  <cols>
    <col min="1" max="1" width="3.85546875" customWidth="1"/>
    <col min="2" max="2" width="16.5703125" customWidth="1"/>
    <col min="3" max="4" width="9.28515625" bestFit="1" customWidth="1"/>
    <col min="5" max="5" width="9.140625" customWidth="1"/>
    <col min="6" max="6" width="10.42578125" customWidth="1"/>
    <col min="7" max="7" width="9.140625" customWidth="1"/>
    <col min="8" max="8" width="8.85546875" customWidth="1" outlineLevel="1"/>
    <col min="9" max="9" width="9" customWidth="1" outlineLevel="1"/>
    <col min="10" max="10" width="9.28515625" customWidth="1" outlineLevel="1"/>
    <col min="11" max="11" width="8" customWidth="1" outlineLevel="1"/>
    <col min="12" max="12" width="10" customWidth="1" outlineLevel="1"/>
    <col min="13" max="13" width="3.42578125" customWidth="1" outlineLevel="1"/>
    <col min="14" max="14" width="4" customWidth="1" outlineLevel="1"/>
    <col min="15" max="15" width="3" customWidth="1" outlineLevel="1"/>
    <col min="16" max="17" width="10" customWidth="1" outlineLevel="1"/>
    <col min="18" max="18" width="10.7109375" customWidth="1" outlineLevel="1"/>
    <col min="19" max="19" width="8.42578125" customWidth="1" outlineLevel="1"/>
    <col min="20" max="20" width="9.85546875" customWidth="1" outlineLevel="1"/>
    <col min="21" max="22" width="3.42578125" customWidth="1" outlineLevel="1"/>
    <col min="23" max="23" width="2.7109375" customWidth="1" outlineLevel="1"/>
    <col min="24" max="25" width="10" customWidth="1" outlineLevel="1"/>
    <col min="26" max="26" width="8" customWidth="1" outlineLevel="1"/>
    <col min="27" max="27" width="8.7109375" customWidth="1" outlineLevel="1"/>
    <col min="28" max="28" width="8" customWidth="1" outlineLevel="1"/>
    <col min="29" max="30" width="3.42578125" customWidth="1"/>
    <col min="31" max="31" width="2.7109375" customWidth="1"/>
    <col min="32" max="32" width="7.85546875" customWidth="1"/>
    <col min="33" max="33" width="9.28515625" customWidth="1"/>
    <col min="34" max="34" width="10" customWidth="1"/>
    <col min="35" max="35" width="9" customWidth="1"/>
    <col min="36" max="36" width="10.85546875" customWidth="1"/>
    <col min="37" max="38" width="3.7109375" bestFit="1" customWidth="1"/>
    <col min="39" max="39" width="3.7109375" customWidth="1"/>
    <col min="40" max="40" width="10.28515625" customWidth="1"/>
    <col min="41" max="41" width="10.42578125" customWidth="1"/>
    <col min="42" max="42" width="11.42578125" customWidth="1"/>
    <col min="43" max="43" width="10.85546875" customWidth="1"/>
    <col min="44" max="44" width="11.42578125" customWidth="1"/>
    <col min="45" max="45" width="3.7109375" bestFit="1" customWidth="1"/>
    <col min="46" max="46" width="3.28515625" customWidth="1"/>
    <col min="47" max="47" width="2.85546875" bestFit="1" customWidth="1"/>
    <col min="48" max="48" width="9.140625" customWidth="1"/>
    <col min="49" max="49" width="10.42578125" customWidth="1"/>
    <col min="50" max="50" width="9.85546875" customWidth="1"/>
    <col min="51" max="51" width="8.7109375" customWidth="1"/>
    <col min="52" max="52" width="9.85546875" customWidth="1"/>
    <col min="53" max="54" width="3.7109375" bestFit="1" customWidth="1"/>
    <col min="55" max="55" width="2.85546875" bestFit="1" customWidth="1"/>
    <col min="56" max="56" width="9" customWidth="1"/>
    <col min="57" max="57" width="9.140625" customWidth="1"/>
    <col min="58" max="58" width="10.140625" customWidth="1"/>
    <col min="59" max="59" width="8.42578125" customWidth="1"/>
    <col min="60" max="60" width="10.140625" customWidth="1"/>
    <col min="61" max="62" width="3.7109375" bestFit="1" customWidth="1"/>
    <col min="63" max="63" width="2.85546875" bestFit="1" customWidth="1"/>
    <col min="64" max="65" width="8.28515625" customWidth="1"/>
    <col min="66" max="66" width="11.85546875" customWidth="1"/>
    <col min="67" max="67" width="8.42578125" customWidth="1"/>
    <col min="68" max="68" width="9.140625" customWidth="1"/>
    <col min="69" max="70" width="3.7109375" bestFit="1" customWidth="1"/>
    <col min="71" max="71" width="2.85546875" bestFit="1" customWidth="1"/>
    <col min="72" max="72" width="8.85546875" customWidth="1"/>
    <col min="73" max="73" width="8.7109375" customWidth="1"/>
    <col min="74" max="74" width="14" customWidth="1"/>
    <col min="75" max="76" width="10.7109375" customWidth="1"/>
    <col min="77" max="79" width="4" customWidth="1"/>
    <col min="80" max="81" width="7.7109375" bestFit="1" customWidth="1"/>
    <col min="82" max="82" width="11.42578125" customWidth="1"/>
    <col min="83" max="83" width="7.7109375" bestFit="1" customWidth="1"/>
    <col min="84" max="84" width="13.85546875" customWidth="1"/>
    <col min="85" max="87" width="3.42578125" customWidth="1"/>
    <col min="88" max="89" width="7.42578125" customWidth="1" outlineLevel="1"/>
    <col min="90" max="90" width="10" customWidth="1" outlineLevel="1"/>
    <col min="91" max="91" width="8" customWidth="1" outlineLevel="1"/>
    <col min="92" max="93" width="3.42578125" customWidth="1" outlineLevel="1"/>
    <col min="94" max="94" width="2.7109375" customWidth="1" outlineLevel="1"/>
    <col min="95" max="95" width="10" customWidth="1" outlineLevel="1"/>
    <col min="96" max="96" width="8.85546875" customWidth="1" outlineLevel="1"/>
    <col min="97" max="97" width="9.140625" customWidth="1" outlineLevel="1"/>
    <col min="98" max="98" width="10" customWidth="1" outlineLevel="1"/>
    <col min="99" max="100" width="3.42578125" customWidth="1" outlineLevel="1"/>
    <col min="101" max="101" width="2.7109375" customWidth="1" outlineLevel="1"/>
    <col min="102" max="102" width="24.28515625" customWidth="1"/>
  </cols>
  <sheetData>
    <row r="2" spans="1:102" s="107" customFormat="1" ht="20.25" customHeight="1">
      <c r="A2" s="46"/>
      <c r="B2" s="103"/>
      <c r="C2" s="104"/>
      <c r="D2" s="47"/>
      <c r="E2" s="292"/>
      <c r="F2" s="293"/>
      <c r="G2" s="105"/>
      <c r="H2" s="104"/>
      <c r="I2" s="103"/>
      <c r="J2" s="103"/>
      <c r="K2" s="106"/>
      <c r="L2" s="103"/>
      <c r="M2" s="103"/>
      <c r="N2" s="103"/>
      <c r="O2" s="103"/>
      <c r="Q2" s="103"/>
      <c r="R2" s="103"/>
      <c r="S2" s="108"/>
      <c r="T2" s="103"/>
      <c r="U2" s="103"/>
      <c r="V2" s="103"/>
      <c r="W2" s="103"/>
      <c r="Y2" s="103"/>
      <c r="Z2" s="103"/>
      <c r="AA2" s="103"/>
      <c r="AB2" s="103"/>
      <c r="AC2" s="103"/>
      <c r="AD2" s="103"/>
      <c r="AE2" s="103"/>
      <c r="AG2" s="109"/>
      <c r="AH2" s="110"/>
      <c r="AI2" s="110"/>
      <c r="AJ2" s="110"/>
      <c r="AK2" s="110"/>
      <c r="AL2" s="110"/>
      <c r="AM2" s="110"/>
      <c r="AO2" s="111"/>
      <c r="AP2" s="112"/>
      <c r="AQ2" s="110"/>
      <c r="AR2" s="112"/>
      <c r="AS2" s="110"/>
      <c r="AT2" s="110"/>
      <c r="AU2" s="110"/>
      <c r="AW2" s="110"/>
      <c r="AX2" s="110"/>
      <c r="AY2" s="110"/>
      <c r="AZ2" s="110"/>
      <c r="BA2" s="110"/>
      <c r="BB2" s="110"/>
      <c r="BC2" s="110"/>
      <c r="BE2" s="110"/>
      <c r="BF2" s="110"/>
      <c r="BG2" s="110"/>
      <c r="BH2" s="110"/>
      <c r="BI2" s="110"/>
      <c r="BJ2" s="110"/>
      <c r="BK2" s="110"/>
      <c r="BL2" s="110"/>
      <c r="BM2" s="110"/>
      <c r="BN2" s="113"/>
      <c r="BO2" s="110"/>
      <c r="BP2" s="113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4"/>
      <c r="CC2" s="110"/>
      <c r="CD2" s="110"/>
      <c r="CE2" s="136"/>
      <c r="CF2" s="110"/>
      <c r="CG2" s="110"/>
      <c r="CH2" s="110"/>
      <c r="CI2" s="110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</row>
    <row r="3" spans="1:102" s="48" customFormat="1" ht="38.25" customHeight="1">
      <c r="A3" s="49" t="s">
        <v>0</v>
      </c>
      <c r="B3" s="50" t="s">
        <v>1</v>
      </c>
      <c r="C3" s="51" t="s">
        <v>52</v>
      </c>
      <c r="D3" s="51" t="s">
        <v>49</v>
      </c>
      <c r="E3" s="51" t="s">
        <v>23</v>
      </c>
      <c r="F3" s="51" t="s">
        <v>50</v>
      </c>
      <c r="G3" s="51" t="s">
        <v>51</v>
      </c>
      <c r="H3" s="52" t="s">
        <v>56</v>
      </c>
      <c r="I3" s="53" t="s">
        <v>57</v>
      </c>
      <c r="J3" s="53">
        <v>42736</v>
      </c>
      <c r="K3" s="54" t="s">
        <v>58</v>
      </c>
      <c r="L3" s="137" t="s">
        <v>9</v>
      </c>
      <c r="M3" s="55"/>
      <c r="N3" s="55"/>
      <c r="O3" s="55"/>
      <c r="P3" s="53" t="s">
        <v>59</v>
      </c>
      <c r="Q3" s="53" t="s">
        <v>60</v>
      </c>
      <c r="R3" s="53">
        <v>42767</v>
      </c>
      <c r="S3" s="53" t="s">
        <v>61</v>
      </c>
      <c r="T3" s="53">
        <v>43132</v>
      </c>
      <c r="U3" s="55"/>
      <c r="V3" s="55"/>
      <c r="W3" s="55"/>
      <c r="X3" s="53" t="s">
        <v>62</v>
      </c>
      <c r="Y3" s="53" t="s">
        <v>63</v>
      </c>
      <c r="Z3" s="53">
        <v>42795</v>
      </c>
      <c r="AA3" s="53" t="s">
        <v>64</v>
      </c>
      <c r="AB3" s="53">
        <v>43160</v>
      </c>
      <c r="AC3" s="55"/>
      <c r="AD3" s="55"/>
      <c r="AE3" s="55"/>
      <c r="AF3" s="56" t="s">
        <v>65</v>
      </c>
      <c r="AG3" s="56" t="s">
        <v>66</v>
      </c>
      <c r="AH3" s="56">
        <v>42826</v>
      </c>
      <c r="AI3" s="127" t="s">
        <v>67</v>
      </c>
      <c r="AJ3" s="127">
        <v>43191</v>
      </c>
      <c r="AK3" s="57"/>
      <c r="AL3" s="57"/>
      <c r="AM3" s="57"/>
      <c r="AN3" s="56" t="s">
        <v>68</v>
      </c>
      <c r="AO3" s="56" t="s">
        <v>69</v>
      </c>
      <c r="AP3" s="56">
        <v>42856</v>
      </c>
      <c r="AQ3" s="127" t="s">
        <v>70</v>
      </c>
      <c r="AR3" s="127">
        <v>43221</v>
      </c>
      <c r="AS3" s="57"/>
      <c r="AT3" s="57"/>
      <c r="AU3" s="57"/>
      <c r="AV3" s="56" t="s">
        <v>71</v>
      </c>
      <c r="AW3" s="56" t="s">
        <v>72</v>
      </c>
      <c r="AX3" s="56">
        <v>42887</v>
      </c>
      <c r="AY3" s="127" t="s">
        <v>73</v>
      </c>
      <c r="AZ3" s="127">
        <v>43252</v>
      </c>
      <c r="BA3" s="57"/>
      <c r="BB3" s="57"/>
      <c r="BC3" s="57"/>
      <c r="BD3" s="56" t="s">
        <v>74</v>
      </c>
      <c r="BE3" s="56" t="s">
        <v>75</v>
      </c>
      <c r="BF3" s="56">
        <v>42917</v>
      </c>
      <c r="BG3" s="127" t="s">
        <v>76</v>
      </c>
      <c r="BH3" s="127">
        <v>43282</v>
      </c>
      <c r="BI3" s="57"/>
      <c r="BJ3" s="57"/>
      <c r="BK3" s="57"/>
      <c r="BL3" s="56" t="s">
        <v>77</v>
      </c>
      <c r="BM3" s="56" t="s">
        <v>78</v>
      </c>
      <c r="BN3" s="56">
        <v>42948</v>
      </c>
      <c r="BO3" s="127" t="s">
        <v>79</v>
      </c>
      <c r="BP3" s="127">
        <v>43313</v>
      </c>
      <c r="BQ3" s="57"/>
      <c r="BR3" s="57"/>
      <c r="BS3" s="57"/>
      <c r="BT3" s="56" t="s">
        <v>80</v>
      </c>
      <c r="BU3" s="56" t="s">
        <v>81</v>
      </c>
      <c r="BV3" s="56">
        <v>42979</v>
      </c>
      <c r="BW3" s="127" t="s">
        <v>82</v>
      </c>
      <c r="BX3" s="127">
        <v>43344</v>
      </c>
      <c r="BY3" s="57"/>
      <c r="BZ3" s="57"/>
      <c r="CA3" s="57"/>
      <c r="CB3" s="56" t="s">
        <v>83</v>
      </c>
      <c r="CC3" s="56" t="s">
        <v>84</v>
      </c>
      <c r="CD3" s="56">
        <v>43009</v>
      </c>
      <c r="CE3" s="137" t="s">
        <v>85</v>
      </c>
      <c r="CF3" s="127">
        <v>43374</v>
      </c>
      <c r="CG3" s="57"/>
      <c r="CH3" s="57"/>
      <c r="CI3" s="57"/>
      <c r="CJ3" s="53" t="s">
        <v>86</v>
      </c>
      <c r="CK3" s="53" t="s">
        <v>87</v>
      </c>
      <c r="CL3" s="53">
        <v>43770</v>
      </c>
      <c r="CM3" s="53" t="s">
        <v>34</v>
      </c>
      <c r="CN3" s="55">
        <v>44136</v>
      </c>
      <c r="CO3" s="55"/>
      <c r="CP3" s="55"/>
      <c r="CQ3" s="53"/>
      <c r="CR3" s="53" t="s">
        <v>88</v>
      </c>
      <c r="CS3" s="53" t="s">
        <v>89</v>
      </c>
      <c r="CT3" s="53">
        <v>43070</v>
      </c>
      <c r="CU3" s="55"/>
      <c r="CV3" s="55"/>
      <c r="CW3" s="55"/>
    </row>
    <row r="4" spans="1:102" s="64" customFormat="1" ht="12">
      <c r="A4" s="58" t="s">
        <v>3</v>
      </c>
      <c r="B4" s="59" t="s">
        <v>2</v>
      </c>
      <c r="C4" s="60">
        <f>SUM(AF4,AN4,AV4,BD4,BL4,BT4,CB4,H4,P4,X4,CJ4,CQ4)</f>
        <v>4807068</v>
      </c>
      <c r="D4" s="60">
        <f>SUM(AG4,AO4,AW4,BE4,BM4,BU4,CC4,I4,Q4,Y4,CK4,CR4)</f>
        <v>4948503</v>
      </c>
      <c r="E4" s="60">
        <f>SUM(AH4,AP4,AX4,BF4,BN4,BV4,CD4,J4,R4,Z4,CL4,CS4)</f>
        <v>3659520</v>
      </c>
      <c r="F4" s="60">
        <f>SUM(AI4,AQ4,AY4,BG4,BO4,BW4,CE4,K4,S4,AA4,CM4,CT4)</f>
        <v>4413947.25</v>
      </c>
      <c r="G4" s="60">
        <f>SUM(AJ4,AR4,AZ4,BH4,BP4,BX4,CF4,L4,T4,AB4,CN4,CU4)</f>
        <v>0</v>
      </c>
      <c r="H4" s="60">
        <f>H5+H6</f>
        <v>3000</v>
      </c>
      <c r="I4" s="60">
        <f>I5+I6</f>
        <v>17080</v>
      </c>
      <c r="J4" s="60">
        <f>J5+J6</f>
        <v>0</v>
      </c>
      <c r="K4" s="61">
        <f>K5+K6</f>
        <v>0</v>
      </c>
      <c r="L4" s="60">
        <f>L5+L6</f>
        <v>0</v>
      </c>
      <c r="M4" s="62"/>
      <c r="N4" s="62"/>
      <c r="O4" s="62"/>
      <c r="P4" s="62">
        <f>P5+P6</f>
        <v>91000</v>
      </c>
      <c r="Q4" s="62">
        <f>Q5+Q6</f>
        <v>22400</v>
      </c>
      <c r="R4" s="62">
        <f>R5+R6</f>
        <v>0</v>
      </c>
      <c r="S4" s="62">
        <f>S5+S6</f>
        <v>0</v>
      </c>
      <c r="T4" s="62">
        <f>T5+T6</f>
        <v>0</v>
      </c>
      <c r="U4" s="62"/>
      <c r="V4" s="62"/>
      <c r="W4" s="62"/>
      <c r="X4" s="62">
        <f>X5+X6</f>
        <v>59500</v>
      </c>
      <c r="Y4" s="62">
        <f>Y5+Y6</f>
        <v>7500</v>
      </c>
      <c r="Z4" s="62">
        <f>Z5+Z6</f>
        <v>0</v>
      </c>
      <c r="AA4" s="62">
        <f>AA5+AA6</f>
        <v>0</v>
      </c>
      <c r="AB4" s="62">
        <f>AB5+AB6</f>
        <v>0</v>
      </c>
      <c r="AC4" s="62"/>
      <c r="AD4" s="62"/>
      <c r="AE4" s="62"/>
      <c r="AF4" s="63">
        <f t="shared" ref="AF4:AM4" si="0">AF5+AF6</f>
        <v>142050</v>
      </c>
      <c r="AG4" s="63">
        <f t="shared" si="0"/>
        <v>187120</v>
      </c>
      <c r="AH4" s="63">
        <f t="shared" si="0"/>
        <v>100650</v>
      </c>
      <c r="AI4" s="128">
        <f>AI5+AI6</f>
        <v>120000</v>
      </c>
      <c r="AJ4" s="128">
        <f>AJ5+AJ6</f>
        <v>0</v>
      </c>
      <c r="AK4" s="63">
        <f t="shared" si="0"/>
        <v>0</v>
      </c>
      <c r="AL4" s="63">
        <f t="shared" si="0"/>
        <v>0</v>
      </c>
      <c r="AM4" s="63">
        <f t="shared" si="0"/>
        <v>0</v>
      </c>
      <c r="AN4" s="63">
        <f>AN5+AN6</f>
        <v>2314879</v>
      </c>
      <c r="AO4" s="63">
        <f>AO5+AO6</f>
        <v>1477100</v>
      </c>
      <c r="AP4" s="63">
        <f>AP5+AP6</f>
        <v>1313780</v>
      </c>
      <c r="AQ4" s="128">
        <f>AQ5+AQ6</f>
        <v>1470000</v>
      </c>
      <c r="AR4" s="128">
        <f>AR5+AR6</f>
        <v>0</v>
      </c>
      <c r="AS4" s="63"/>
      <c r="AT4" s="63"/>
      <c r="AU4" s="63"/>
      <c r="AV4" s="63">
        <f>AV5+AV6</f>
        <v>173050</v>
      </c>
      <c r="AW4" s="63">
        <f>AW5+AW6</f>
        <v>798450</v>
      </c>
      <c r="AX4" s="63">
        <f>AX5+AX6</f>
        <v>765600</v>
      </c>
      <c r="AY4" s="128">
        <f>AY5+AY6</f>
        <v>800000</v>
      </c>
      <c r="AZ4" s="128">
        <f>AZ5+AZ6</f>
        <v>0</v>
      </c>
      <c r="BA4" s="63"/>
      <c r="BB4" s="63"/>
      <c r="BC4" s="63"/>
      <c r="BD4" s="63">
        <f>BD5+BD6</f>
        <v>314200</v>
      </c>
      <c r="BE4" s="63">
        <f>BE5+BE6</f>
        <v>722642</v>
      </c>
      <c r="BF4" s="63">
        <f>BF5+BF6</f>
        <v>255610</v>
      </c>
      <c r="BG4" s="128">
        <f>BG5+BG6</f>
        <v>470000</v>
      </c>
      <c r="BH4" s="128">
        <f>BH5+BH6</f>
        <v>0</v>
      </c>
      <c r="BI4" s="63"/>
      <c r="BJ4" s="63"/>
      <c r="BK4" s="63"/>
      <c r="BL4" s="63">
        <f>BL5+BL6</f>
        <v>868989</v>
      </c>
      <c r="BM4" s="63">
        <f>BM5+BM6</f>
        <v>747976</v>
      </c>
      <c r="BN4" s="63">
        <f>BN5+BN6</f>
        <v>519900</v>
      </c>
      <c r="BO4" s="128">
        <f>BO5+BO6</f>
        <v>750000</v>
      </c>
      <c r="BP4" s="128"/>
      <c r="BQ4" s="63"/>
      <c r="BR4" s="63"/>
      <c r="BS4" s="63"/>
      <c r="BT4" s="63">
        <f>BT5+BT6</f>
        <v>774850</v>
      </c>
      <c r="BU4" s="63">
        <f>BU5+BU6</f>
        <v>915085</v>
      </c>
      <c r="BV4" s="63">
        <f>BV5+BV6</f>
        <v>660180</v>
      </c>
      <c r="BW4" s="128">
        <f>BW5+BW6</f>
        <v>750000</v>
      </c>
      <c r="BX4" s="128">
        <f>BX5+BX6</f>
        <v>0</v>
      </c>
      <c r="BY4" s="63"/>
      <c r="BZ4" s="63"/>
      <c r="CA4" s="63"/>
      <c r="CB4" s="63">
        <f>CB5+CB6</f>
        <v>52050</v>
      </c>
      <c r="CC4" s="63">
        <f>CC5+CC6</f>
        <v>53150</v>
      </c>
      <c r="CD4" s="128">
        <f>CD5+CD6</f>
        <v>43800</v>
      </c>
      <c r="CE4" s="138">
        <f>CE5+CE6</f>
        <v>53947.25</v>
      </c>
      <c r="CF4" s="128">
        <f>CF5+CF6</f>
        <v>0</v>
      </c>
      <c r="CG4" s="63"/>
      <c r="CH4" s="63"/>
      <c r="CI4" s="63"/>
      <c r="CJ4" s="62">
        <f>CJ5+CJ6</f>
        <v>0</v>
      </c>
      <c r="CK4" s="62">
        <f>CK5+CK6</f>
        <v>0</v>
      </c>
      <c r="CL4" s="62">
        <f>CL5+CL6</f>
        <v>0</v>
      </c>
      <c r="CM4" s="62">
        <f>CM5+CM6</f>
        <v>0</v>
      </c>
      <c r="CN4" s="62"/>
      <c r="CO4" s="62"/>
      <c r="CP4" s="62"/>
      <c r="CQ4" s="62">
        <f>CQ5+CQ6</f>
        <v>13500</v>
      </c>
      <c r="CR4" s="62">
        <f>CR5+CR6</f>
        <v>0</v>
      </c>
      <c r="CS4" s="62">
        <f>CS5+CS6</f>
        <v>0</v>
      </c>
      <c r="CT4" s="62">
        <f>CT5+CT6</f>
        <v>0</v>
      </c>
      <c r="CU4" s="62"/>
      <c r="CV4" s="62"/>
      <c r="CW4" s="62"/>
    </row>
    <row r="5" spans="1:102" s="48" customFormat="1" ht="12">
      <c r="A5" s="65">
        <v>1</v>
      </c>
      <c r="B5" s="66" t="s">
        <v>4</v>
      </c>
      <c r="C5" s="67">
        <f>SUM(AF5,AN5,AV5,BD5,BL5,BT5,CB5,H5,P5,X5,CJ5,CQ5)</f>
        <v>1650300</v>
      </c>
      <c r="D5" s="67">
        <f>SUM(AG5,AO5,AW5,BE5,BM5,BU5,CC5,I5,Q5,Y5,CK5,CR5)</f>
        <v>1859040</v>
      </c>
      <c r="E5" s="67">
        <f t="shared" ref="E5:E22" si="1">SUM(AH5,AP5,AX5,BF5,BN5,BV5,CD5)</f>
        <v>1560500</v>
      </c>
      <c r="F5" s="67">
        <f t="shared" ref="F5:F22" si="2">SUM(AI5,AQ5,AY5,BG5,BO5,BW5,CE5)</f>
        <v>2029055.5</v>
      </c>
      <c r="G5" s="67">
        <f t="shared" ref="G5:G22" si="3">SUM(AJ5,AR5,AZ5,BH5,BP5,BX5,CF5)</f>
        <v>0</v>
      </c>
      <c r="H5" s="68">
        <v>0</v>
      </c>
      <c r="I5" s="68">
        <v>7000</v>
      </c>
      <c r="J5" s="68"/>
      <c r="K5" s="68"/>
      <c r="L5" s="68"/>
      <c r="M5" s="69"/>
      <c r="N5" s="69"/>
      <c r="O5" s="69"/>
      <c r="P5" s="68">
        <v>6000</v>
      </c>
      <c r="Q5" s="68">
        <v>20000</v>
      </c>
      <c r="R5" s="68"/>
      <c r="S5" s="70">
        <v>0</v>
      </c>
      <c r="T5" s="68"/>
      <c r="U5" s="69"/>
      <c r="V5" s="69"/>
      <c r="W5" s="69"/>
      <c r="X5" s="71">
        <v>0</v>
      </c>
      <c r="Y5" s="71">
        <v>7500</v>
      </c>
      <c r="Z5" s="71"/>
      <c r="AA5" s="72">
        <v>0</v>
      </c>
      <c r="AB5" s="71"/>
      <c r="AC5" s="69"/>
      <c r="AD5" s="69"/>
      <c r="AE5" s="69"/>
      <c r="AF5" s="71">
        <v>77250</v>
      </c>
      <c r="AG5" s="71">
        <v>64950</v>
      </c>
      <c r="AH5" s="71">
        <v>58050</v>
      </c>
      <c r="AI5" s="129">
        <v>65000</v>
      </c>
      <c r="AJ5" s="129"/>
      <c r="AK5" s="69"/>
      <c r="AL5" s="69"/>
      <c r="AM5" s="69"/>
      <c r="AN5" s="68">
        <v>546900</v>
      </c>
      <c r="AO5" s="71">
        <v>442985</v>
      </c>
      <c r="AP5" s="68">
        <v>508100</v>
      </c>
      <c r="AQ5" s="134">
        <v>620000</v>
      </c>
      <c r="AR5" s="134"/>
      <c r="AS5" s="69"/>
      <c r="AT5" s="69"/>
      <c r="AU5" s="69"/>
      <c r="AV5" s="68">
        <v>64250</v>
      </c>
      <c r="AW5" s="68">
        <v>401110</v>
      </c>
      <c r="AX5" s="68">
        <v>415600</v>
      </c>
      <c r="AY5" s="134">
        <v>420000</v>
      </c>
      <c r="AZ5" s="134"/>
      <c r="BA5" s="69"/>
      <c r="BB5" s="69"/>
      <c r="BC5" s="69"/>
      <c r="BD5" s="68">
        <v>120800</v>
      </c>
      <c r="BE5" s="68">
        <v>201657</v>
      </c>
      <c r="BF5" s="68">
        <v>99050</v>
      </c>
      <c r="BG5" s="134">
        <v>250000</v>
      </c>
      <c r="BH5" s="134"/>
      <c r="BI5" s="69"/>
      <c r="BJ5" s="69"/>
      <c r="BK5" s="69"/>
      <c r="BL5" s="68">
        <v>348700</v>
      </c>
      <c r="BM5" s="68">
        <v>278288</v>
      </c>
      <c r="BN5" s="68">
        <v>180100</v>
      </c>
      <c r="BO5" s="134">
        <v>350000</v>
      </c>
      <c r="BP5" s="134"/>
      <c r="BQ5" s="69"/>
      <c r="BR5" s="69"/>
      <c r="BS5" s="69"/>
      <c r="BT5" s="68">
        <v>420850</v>
      </c>
      <c r="BU5" s="68">
        <v>411850</v>
      </c>
      <c r="BV5" s="68">
        <v>299600</v>
      </c>
      <c r="BW5" s="134">
        <v>300000</v>
      </c>
      <c r="BX5" s="134"/>
      <c r="BY5" s="69"/>
      <c r="BZ5" s="69"/>
      <c r="CA5" s="69"/>
      <c r="CB5" s="68">
        <v>52050</v>
      </c>
      <c r="CC5" s="68">
        <v>23700</v>
      </c>
      <c r="CD5" s="93"/>
      <c r="CE5" s="139">
        <v>24055.5</v>
      </c>
      <c r="CF5" s="134"/>
      <c r="CG5" s="69"/>
      <c r="CH5" s="69"/>
      <c r="CI5" s="69"/>
      <c r="CJ5" s="68"/>
      <c r="CK5" s="68"/>
      <c r="CL5" s="73"/>
      <c r="CM5" s="68"/>
      <c r="CN5" s="69"/>
      <c r="CO5" s="69"/>
      <c r="CP5" s="69"/>
      <c r="CQ5" s="68">
        <v>13500</v>
      </c>
      <c r="CR5" s="68"/>
      <c r="CS5" s="73"/>
      <c r="CT5" s="68"/>
      <c r="CU5" s="69"/>
      <c r="CV5" s="69"/>
      <c r="CW5" s="69"/>
    </row>
    <row r="6" spans="1:102" s="48" customFormat="1" ht="12">
      <c r="A6" s="65">
        <v>2</v>
      </c>
      <c r="B6" s="66" t="s">
        <v>5</v>
      </c>
      <c r="C6" s="67">
        <f>SUM(AF6,AN6,AV6,BD6,BL6,BT6,CB6,H6,P6,X6,CJ6,CQ6)</f>
        <v>3156768</v>
      </c>
      <c r="D6" s="67">
        <f>SUM(AG6,AO6,AW6,BE6,BM6,BU6,CC6,I6,Q6,Y6,CK6,CR6)</f>
        <v>3089463</v>
      </c>
      <c r="E6" s="67">
        <f t="shared" si="1"/>
        <v>2099020</v>
      </c>
      <c r="F6" s="67">
        <f t="shared" si="2"/>
        <v>2384891.75</v>
      </c>
      <c r="G6" s="67">
        <f t="shared" si="3"/>
        <v>0</v>
      </c>
      <c r="H6" s="68">
        <v>3000</v>
      </c>
      <c r="I6" s="68">
        <v>10080</v>
      </c>
      <c r="J6" s="68"/>
      <c r="K6" s="74"/>
      <c r="L6" s="68"/>
      <c r="M6" s="69"/>
      <c r="N6" s="69"/>
      <c r="O6" s="69"/>
      <c r="P6" s="68">
        <v>85000</v>
      </c>
      <c r="Q6" s="68">
        <v>2400</v>
      </c>
      <c r="R6" s="68"/>
      <c r="S6" s="70">
        <v>0</v>
      </c>
      <c r="T6" s="68"/>
      <c r="U6" s="69"/>
      <c r="V6" s="69"/>
      <c r="W6" s="69"/>
      <c r="X6" s="71">
        <v>59500</v>
      </c>
      <c r="Y6" s="71"/>
      <c r="Z6" s="71"/>
      <c r="AA6" s="72">
        <v>0</v>
      </c>
      <c r="AB6" s="71"/>
      <c r="AC6" s="69"/>
      <c r="AD6" s="69"/>
      <c r="AE6" s="69"/>
      <c r="AF6" s="71">
        <v>64800</v>
      </c>
      <c r="AG6" s="71">
        <v>122170</v>
      </c>
      <c r="AH6" s="71">
        <v>42600</v>
      </c>
      <c r="AI6" s="129">
        <v>55000</v>
      </c>
      <c r="AJ6" s="129"/>
      <c r="AK6" s="69"/>
      <c r="AL6" s="69"/>
      <c r="AM6" s="69"/>
      <c r="AN6" s="68">
        <v>1767979</v>
      </c>
      <c r="AO6" s="71">
        <v>1034115</v>
      </c>
      <c r="AP6" s="68">
        <v>805680</v>
      </c>
      <c r="AQ6" s="134">
        <v>850000</v>
      </c>
      <c r="AR6" s="134"/>
      <c r="AS6" s="69"/>
      <c r="AT6" s="69"/>
      <c r="AU6" s="69"/>
      <c r="AV6" s="68">
        <v>108800</v>
      </c>
      <c r="AW6" s="68">
        <v>397340</v>
      </c>
      <c r="AX6" s="68">
        <v>350000</v>
      </c>
      <c r="AY6" s="134">
        <v>380000</v>
      </c>
      <c r="AZ6" s="134"/>
      <c r="BA6" s="69"/>
      <c r="BB6" s="69"/>
      <c r="BC6" s="69"/>
      <c r="BD6" s="68">
        <v>193400</v>
      </c>
      <c r="BE6" s="68">
        <v>520985</v>
      </c>
      <c r="BF6" s="68">
        <v>156560</v>
      </c>
      <c r="BG6" s="134">
        <v>220000</v>
      </c>
      <c r="BH6" s="134"/>
      <c r="BI6" s="69"/>
      <c r="BJ6" s="69"/>
      <c r="BK6" s="69"/>
      <c r="BL6" s="68">
        <v>520289</v>
      </c>
      <c r="BM6" s="68">
        <v>469688</v>
      </c>
      <c r="BN6" s="68">
        <v>339800</v>
      </c>
      <c r="BO6" s="134">
        <v>400000</v>
      </c>
      <c r="BP6" s="134"/>
      <c r="BQ6" s="69"/>
      <c r="BR6" s="69"/>
      <c r="BS6" s="69"/>
      <c r="BT6" s="68">
        <v>354000</v>
      </c>
      <c r="BU6" s="68">
        <v>503235</v>
      </c>
      <c r="BV6" s="68">
        <v>360580</v>
      </c>
      <c r="BW6" s="134">
        <v>450000</v>
      </c>
      <c r="BX6" s="134"/>
      <c r="BY6" s="69"/>
      <c r="BZ6" s="69"/>
      <c r="CA6" s="69"/>
      <c r="CB6" s="68">
        <v>0</v>
      </c>
      <c r="CC6" s="68">
        <v>29450</v>
      </c>
      <c r="CD6" s="68">
        <v>43800</v>
      </c>
      <c r="CE6" s="139">
        <v>29891.75</v>
      </c>
      <c r="CF6" s="134"/>
      <c r="CG6" s="69"/>
      <c r="CH6" s="69"/>
      <c r="CI6" s="69"/>
      <c r="CJ6" s="68"/>
      <c r="CK6" s="68"/>
      <c r="CL6" s="73"/>
      <c r="CM6" s="68"/>
      <c r="CN6" s="69"/>
      <c r="CO6" s="69"/>
      <c r="CP6" s="69"/>
      <c r="CQ6" s="68"/>
      <c r="CR6" s="68"/>
      <c r="CS6" s="73"/>
      <c r="CT6" s="68"/>
      <c r="CU6" s="69"/>
      <c r="CV6" s="69"/>
      <c r="CW6" s="69"/>
    </row>
    <row r="7" spans="1:102" s="48" customFormat="1" ht="12">
      <c r="A7" s="65">
        <v>3</v>
      </c>
      <c r="B7" s="75" t="s">
        <v>37</v>
      </c>
      <c r="C7" s="67">
        <f>SUM(AF7,AN7,AV7,BD7,BL7,BT7,CB7)</f>
        <v>0</v>
      </c>
      <c r="D7" s="67">
        <f>SUM(AG7,AO7,AW7,BE7,BM7,BU7,CC7)</f>
        <v>0</v>
      </c>
      <c r="E7" s="67">
        <f t="shared" si="1"/>
        <v>0</v>
      </c>
      <c r="F7" s="67">
        <f t="shared" si="2"/>
        <v>0</v>
      </c>
      <c r="G7" s="67">
        <f t="shared" si="3"/>
        <v>0</v>
      </c>
      <c r="H7" s="68"/>
      <c r="I7" s="68"/>
      <c r="J7" s="68"/>
      <c r="K7" s="74"/>
      <c r="L7" s="68"/>
      <c r="M7" s="69"/>
      <c r="N7" s="69"/>
      <c r="O7" s="69"/>
      <c r="P7" s="68"/>
      <c r="Q7" s="68"/>
      <c r="R7" s="68"/>
      <c r="S7" s="70"/>
      <c r="T7" s="68"/>
      <c r="U7" s="69"/>
      <c r="V7" s="69"/>
      <c r="W7" s="69"/>
      <c r="X7" s="71"/>
      <c r="Y7" s="71"/>
      <c r="Z7" s="71"/>
      <c r="AA7" s="72"/>
      <c r="AB7" s="71"/>
      <c r="AC7" s="69"/>
      <c r="AD7" s="69"/>
      <c r="AE7" s="69"/>
      <c r="AF7" s="71"/>
      <c r="AG7" s="71"/>
      <c r="AH7" s="71"/>
      <c r="AI7" s="129"/>
      <c r="AJ7" s="129"/>
      <c r="AK7" s="69"/>
      <c r="AL7" s="69"/>
      <c r="AM7" s="69"/>
      <c r="AN7" s="68"/>
      <c r="AO7" s="71"/>
      <c r="AP7" s="68"/>
      <c r="AQ7" s="134"/>
      <c r="AR7" s="134"/>
      <c r="AS7" s="69"/>
      <c r="AT7" s="69"/>
      <c r="AU7" s="69"/>
      <c r="AV7" s="68"/>
      <c r="AW7" s="68"/>
      <c r="AX7" s="68"/>
      <c r="AY7" s="134"/>
      <c r="AZ7" s="134"/>
      <c r="BA7" s="69"/>
      <c r="BB7" s="69"/>
      <c r="BC7" s="69"/>
      <c r="BD7" s="68"/>
      <c r="BE7" s="68"/>
      <c r="BF7" s="68"/>
      <c r="BG7" s="134"/>
      <c r="BH7" s="134"/>
      <c r="BI7" s="69"/>
      <c r="BJ7" s="69"/>
      <c r="BK7" s="69"/>
      <c r="BL7" s="68"/>
      <c r="BM7" s="68"/>
      <c r="BN7" s="68"/>
      <c r="BO7" s="134"/>
      <c r="BP7" s="134"/>
      <c r="BQ7" s="69"/>
      <c r="BR7" s="69"/>
      <c r="BS7" s="69"/>
      <c r="BT7" s="68"/>
      <c r="BU7" s="68"/>
      <c r="BV7" s="68"/>
      <c r="BW7" s="134"/>
      <c r="BX7" s="134"/>
      <c r="BY7" s="69"/>
      <c r="BZ7" s="69"/>
      <c r="CA7" s="69"/>
      <c r="CB7" s="68"/>
      <c r="CC7" s="68"/>
      <c r="CD7" s="93"/>
      <c r="CE7" s="139"/>
      <c r="CF7" s="134"/>
      <c r="CG7" s="69"/>
      <c r="CH7" s="69"/>
      <c r="CI7" s="69"/>
      <c r="CJ7" s="68"/>
      <c r="CK7" s="68"/>
      <c r="CL7" s="73"/>
      <c r="CM7" s="68"/>
      <c r="CN7" s="69"/>
      <c r="CO7" s="69"/>
      <c r="CP7" s="69"/>
      <c r="CQ7" s="68"/>
      <c r="CR7" s="68"/>
      <c r="CS7" s="73"/>
      <c r="CT7" s="68"/>
      <c r="CU7" s="69"/>
      <c r="CV7" s="69"/>
      <c r="CW7" s="69"/>
    </row>
    <row r="8" spans="1:102" s="48" customFormat="1" ht="12">
      <c r="A8" s="58" t="s">
        <v>6</v>
      </c>
      <c r="B8" s="76" t="s">
        <v>7</v>
      </c>
      <c r="C8" s="77">
        <f>SUM(AF8,AN8,AV8,BD8,BL8,BT8,CB8,H8,P8,X8,CJ8,CQ8)</f>
        <v>810811</v>
      </c>
      <c r="D8" s="77">
        <f>SUM(AG8,AO8,AW8,BE8,BM8,BU8,CC8,I8,Q8,Y8,CK8,CR8)</f>
        <v>1091610</v>
      </c>
      <c r="E8" s="77">
        <f>SUM(AH8,AP8,AX8,BF8,BN8,BV8,CD8,J8,R8,Z8,CL8,CS8)</f>
        <v>452488</v>
      </c>
      <c r="F8" s="77">
        <f>SUM(AI8,AQ8,AY8,BG8,BO8,BW8,CE8,K8,S8,AA8,CM8,CT8)</f>
        <v>521030</v>
      </c>
      <c r="G8" s="77">
        <f>SUM(AJ8,AR8,AZ8,BH8,BP8,BX8,CF8,L8,T8,AB8,CN8,CU8)</f>
        <v>0</v>
      </c>
      <c r="H8" s="77">
        <f>SUM(H9:H22)</f>
        <v>0</v>
      </c>
      <c r="I8" s="77">
        <f t="shared" ref="I8:BT8" si="4">SUM(I9:I22)</f>
        <v>38325</v>
      </c>
      <c r="J8" s="77">
        <f t="shared" si="4"/>
        <v>0</v>
      </c>
      <c r="K8" s="77">
        <f t="shared" si="4"/>
        <v>0</v>
      </c>
      <c r="L8" s="77">
        <f t="shared" si="4"/>
        <v>0</v>
      </c>
      <c r="M8" s="77">
        <f t="shared" si="4"/>
        <v>0</v>
      </c>
      <c r="N8" s="77">
        <f t="shared" si="4"/>
        <v>0</v>
      </c>
      <c r="O8" s="77">
        <f t="shared" si="4"/>
        <v>0</v>
      </c>
      <c r="P8" s="77">
        <f t="shared" si="4"/>
        <v>26000</v>
      </c>
      <c r="Q8" s="77">
        <f t="shared" si="4"/>
        <v>5580</v>
      </c>
      <c r="R8" s="77">
        <f t="shared" si="4"/>
        <v>0</v>
      </c>
      <c r="S8" s="77">
        <f t="shared" si="4"/>
        <v>0</v>
      </c>
      <c r="T8" s="77">
        <f t="shared" si="4"/>
        <v>0</v>
      </c>
      <c r="U8" s="77">
        <f t="shared" si="4"/>
        <v>0</v>
      </c>
      <c r="V8" s="77">
        <f t="shared" si="4"/>
        <v>0</v>
      </c>
      <c r="W8" s="77">
        <f t="shared" si="4"/>
        <v>0</v>
      </c>
      <c r="X8" s="77">
        <f t="shared" si="4"/>
        <v>8000</v>
      </c>
      <c r="Y8" s="77">
        <f t="shared" si="4"/>
        <v>16496</v>
      </c>
      <c r="Z8" s="77">
        <f t="shared" si="4"/>
        <v>0</v>
      </c>
      <c r="AA8" s="77">
        <f t="shared" si="4"/>
        <v>0</v>
      </c>
      <c r="AB8" s="77">
        <f t="shared" si="4"/>
        <v>0</v>
      </c>
      <c r="AC8" s="77">
        <f t="shared" si="4"/>
        <v>0</v>
      </c>
      <c r="AD8" s="77">
        <f t="shared" si="4"/>
        <v>0</v>
      </c>
      <c r="AE8" s="77">
        <f t="shared" si="4"/>
        <v>0</v>
      </c>
      <c r="AF8" s="77">
        <f t="shared" si="4"/>
        <v>17000</v>
      </c>
      <c r="AG8" s="77">
        <f t="shared" si="4"/>
        <v>36531</v>
      </c>
      <c r="AH8" s="77">
        <f t="shared" si="4"/>
        <v>14060</v>
      </c>
      <c r="AI8" s="77">
        <f t="shared" si="4"/>
        <v>19030</v>
      </c>
      <c r="AJ8" s="77">
        <f t="shared" si="4"/>
        <v>0</v>
      </c>
      <c r="AK8" s="77">
        <f t="shared" si="4"/>
        <v>0</v>
      </c>
      <c r="AL8" s="77">
        <f t="shared" si="4"/>
        <v>0</v>
      </c>
      <c r="AM8" s="77">
        <f t="shared" si="4"/>
        <v>0</v>
      </c>
      <c r="AN8" s="77">
        <f t="shared" si="4"/>
        <v>415042</v>
      </c>
      <c r="AO8" s="77">
        <f t="shared" si="4"/>
        <v>181222</v>
      </c>
      <c r="AP8" s="77">
        <f t="shared" si="4"/>
        <v>158448</v>
      </c>
      <c r="AQ8" s="77">
        <f t="shared" si="4"/>
        <v>149000</v>
      </c>
      <c r="AR8" s="77">
        <f t="shared" si="4"/>
        <v>0</v>
      </c>
      <c r="AS8" s="77">
        <f t="shared" si="4"/>
        <v>0</v>
      </c>
      <c r="AT8" s="77">
        <f t="shared" si="4"/>
        <v>0</v>
      </c>
      <c r="AU8" s="77">
        <f t="shared" si="4"/>
        <v>0</v>
      </c>
      <c r="AV8" s="77">
        <f t="shared" si="4"/>
        <v>115170</v>
      </c>
      <c r="AW8" s="77">
        <f t="shared" si="4"/>
        <v>152624</v>
      </c>
      <c r="AX8" s="77">
        <f t="shared" si="4"/>
        <v>103686</v>
      </c>
      <c r="AY8" s="77">
        <f t="shared" si="4"/>
        <v>105000</v>
      </c>
      <c r="AZ8" s="77">
        <f t="shared" si="4"/>
        <v>0</v>
      </c>
      <c r="BA8" s="77">
        <f t="shared" si="4"/>
        <v>0</v>
      </c>
      <c r="BB8" s="77">
        <f t="shared" si="4"/>
        <v>0</v>
      </c>
      <c r="BC8" s="77">
        <f t="shared" si="4"/>
        <v>0</v>
      </c>
      <c r="BD8" s="77">
        <f t="shared" si="4"/>
        <v>52750</v>
      </c>
      <c r="BE8" s="77">
        <f t="shared" si="4"/>
        <v>175963</v>
      </c>
      <c r="BF8" s="77">
        <f t="shared" si="4"/>
        <v>38083</v>
      </c>
      <c r="BG8" s="77">
        <f t="shared" si="4"/>
        <v>65000</v>
      </c>
      <c r="BH8" s="77">
        <f t="shared" si="4"/>
        <v>0</v>
      </c>
      <c r="BI8" s="77">
        <f t="shared" si="4"/>
        <v>0</v>
      </c>
      <c r="BJ8" s="77">
        <f t="shared" si="4"/>
        <v>0</v>
      </c>
      <c r="BK8" s="77">
        <f t="shared" si="4"/>
        <v>0</v>
      </c>
      <c r="BL8" s="77">
        <f t="shared" si="4"/>
        <v>63613</v>
      </c>
      <c r="BM8" s="77">
        <f t="shared" si="4"/>
        <v>331489</v>
      </c>
      <c r="BN8" s="77">
        <f t="shared" si="4"/>
        <v>50519</v>
      </c>
      <c r="BO8" s="77">
        <f t="shared" si="4"/>
        <v>94500</v>
      </c>
      <c r="BP8" s="77">
        <f t="shared" si="4"/>
        <v>0</v>
      </c>
      <c r="BQ8" s="77">
        <f t="shared" si="4"/>
        <v>0</v>
      </c>
      <c r="BR8" s="77">
        <f t="shared" si="4"/>
        <v>0</v>
      </c>
      <c r="BS8" s="77">
        <f t="shared" si="4"/>
        <v>0</v>
      </c>
      <c r="BT8" s="77">
        <f t="shared" si="4"/>
        <v>56277</v>
      </c>
      <c r="BU8" s="77">
        <f t="shared" ref="BU8:CT8" si="5">SUM(BU9:BU22)</f>
        <v>148504</v>
      </c>
      <c r="BV8" s="77">
        <f t="shared" si="5"/>
        <v>50000</v>
      </c>
      <c r="BW8" s="77">
        <f t="shared" si="5"/>
        <v>80000</v>
      </c>
      <c r="BX8" s="77">
        <f t="shared" si="5"/>
        <v>0</v>
      </c>
      <c r="BY8" s="77">
        <f t="shared" si="5"/>
        <v>0</v>
      </c>
      <c r="BZ8" s="77">
        <f t="shared" si="5"/>
        <v>0</v>
      </c>
      <c r="CA8" s="77">
        <f t="shared" si="5"/>
        <v>0</v>
      </c>
      <c r="CB8" s="77">
        <f t="shared" si="5"/>
        <v>2000</v>
      </c>
      <c r="CC8" s="77">
        <f t="shared" si="5"/>
        <v>4876</v>
      </c>
      <c r="CD8" s="77">
        <f t="shared" si="5"/>
        <v>37692</v>
      </c>
      <c r="CE8" s="77">
        <f t="shared" si="5"/>
        <v>8500</v>
      </c>
      <c r="CF8" s="77">
        <f t="shared" si="5"/>
        <v>0</v>
      </c>
      <c r="CG8" s="77">
        <f t="shared" si="5"/>
        <v>0</v>
      </c>
      <c r="CH8" s="77">
        <f t="shared" si="5"/>
        <v>0</v>
      </c>
      <c r="CI8" s="77">
        <f t="shared" si="5"/>
        <v>0</v>
      </c>
      <c r="CJ8" s="77">
        <f t="shared" si="5"/>
        <v>41459</v>
      </c>
      <c r="CK8" s="77">
        <f t="shared" si="5"/>
        <v>0</v>
      </c>
      <c r="CL8" s="77">
        <f t="shared" si="5"/>
        <v>0</v>
      </c>
      <c r="CM8" s="77">
        <f t="shared" si="5"/>
        <v>0</v>
      </c>
      <c r="CN8" s="77">
        <f t="shared" si="5"/>
        <v>0</v>
      </c>
      <c r="CO8" s="77">
        <f t="shared" si="5"/>
        <v>0</v>
      </c>
      <c r="CP8" s="77">
        <f t="shared" si="5"/>
        <v>0</v>
      </c>
      <c r="CQ8" s="77">
        <f t="shared" si="5"/>
        <v>13500</v>
      </c>
      <c r="CR8" s="77">
        <f t="shared" si="5"/>
        <v>0</v>
      </c>
      <c r="CS8" s="77">
        <f t="shared" si="5"/>
        <v>0</v>
      </c>
      <c r="CT8" s="77">
        <f t="shared" si="5"/>
        <v>0</v>
      </c>
      <c r="CU8" s="78"/>
      <c r="CV8" s="78"/>
      <c r="CW8" s="78"/>
    </row>
    <row r="9" spans="1:102" s="48" customFormat="1" ht="12">
      <c r="A9" s="65">
        <v>1</v>
      </c>
      <c r="B9" s="66" t="s">
        <v>24</v>
      </c>
      <c r="C9" s="79">
        <f>SUM(AF9,AN9,AV9,BD9,BL9,BT9,CB9,H9,P9,X9,CJ9,CQ9)</f>
        <v>0</v>
      </c>
      <c r="D9" s="79">
        <f>SUM(AG9,AO9,AW9,BE9,BM9,BU9,CC9,I9,Q9,Y9,CK9,CR9)</f>
        <v>0</v>
      </c>
      <c r="E9" s="79">
        <f t="shared" si="1"/>
        <v>0</v>
      </c>
      <c r="F9" s="79">
        <f t="shared" si="2"/>
        <v>0</v>
      </c>
      <c r="G9" s="79">
        <f t="shared" si="3"/>
        <v>0</v>
      </c>
      <c r="H9" s="80"/>
      <c r="I9" s="81"/>
      <c r="J9" s="81"/>
      <c r="K9" s="82"/>
      <c r="L9" s="81"/>
      <c r="M9" s="83"/>
      <c r="N9" s="83"/>
      <c r="O9" s="83"/>
      <c r="P9" s="84"/>
      <c r="Q9" s="81"/>
      <c r="R9" s="81"/>
      <c r="S9" s="85"/>
      <c r="T9" s="81"/>
      <c r="U9" s="83"/>
      <c r="V9" s="83"/>
      <c r="W9" s="83"/>
      <c r="X9" s="84"/>
      <c r="Y9" s="71"/>
      <c r="Z9" s="71"/>
      <c r="AA9" s="85"/>
      <c r="AB9" s="71"/>
      <c r="AC9" s="83"/>
      <c r="AD9" s="83"/>
      <c r="AE9" s="83"/>
      <c r="AF9" s="84"/>
      <c r="AG9" s="71"/>
      <c r="AH9" s="71"/>
      <c r="AI9" s="130"/>
      <c r="AJ9" s="129"/>
      <c r="AK9" s="83"/>
      <c r="AL9" s="83"/>
      <c r="AM9" s="83"/>
      <c r="AN9" s="84"/>
      <c r="AO9" s="71"/>
      <c r="AP9" s="81"/>
      <c r="AQ9" s="130"/>
      <c r="AR9" s="130"/>
      <c r="AS9" s="83"/>
      <c r="AT9" s="83"/>
      <c r="AU9" s="83"/>
      <c r="AV9" s="84"/>
      <c r="AW9" s="81"/>
      <c r="AX9" s="81"/>
      <c r="AY9" s="130"/>
      <c r="AZ9" s="130"/>
      <c r="BA9" s="83"/>
      <c r="BB9" s="83"/>
      <c r="BC9" s="83"/>
      <c r="BD9" s="84"/>
      <c r="BE9" s="81"/>
      <c r="BF9" s="81"/>
      <c r="BG9" s="130"/>
      <c r="BH9" s="130"/>
      <c r="BI9" s="83"/>
      <c r="BJ9" s="83"/>
      <c r="BK9" s="83"/>
      <c r="BL9" s="84"/>
      <c r="BM9" s="81"/>
      <c r="BN9" s="81"/>
      <c r="BO9" s="130"/>
      <c r="BP9" s="130"/>
      <c r="BQ9" s="83"/>
      <c r="BR9" s="83"/>
      <c r="BS9" s="83"/>
      <c r="BT9" s="84"/>
      <c r="BU9" s="81"/>
      <c r="BV9" s="81"/>
      <c r="BW9" s="130"/>
      <c r="BX9" s="130"/>
      <c r="BY9" s="83"/>
      <c r="BZ9" s="83"/>
      <c r="CA9" s="83"/>
      <c r="CB9" s="84"/>
      <c r="CC9" s="81"/>
      <c r="CD9" s="130"/>
      <c r="CE9" s="140"/>
      <c r="CF9" s="130"/>
      <c r="CG9" s="83"/>
      <c r="CH9" s="83"/>
      <c r="CI9" s="83"/>
      <c r="CJ9" s="84"/>
      <c r="CK9" s="81"/>
      <c r="CL9" s="85"/>
      <c r="CM9" s="81"/>
      <c r="CN9" s="83"/>
      <c r="CO9" s="83"/>
      <c r="CP9" s="83"/>
      <c r="CQ9" s="81"/>
      <c r="CR9" s="81"/>
      <c r="CS9" s="85"/>
      <c r="CT9" s="81"/>
      <c r="CU9" s="83"/>
      <c r="CV9" s="83"/>
      <c r="CW9" s="83"/>
    </row>
    <row r="10" spans="1:102" s="48" customFormat="1" ht="12">
      <c r="A10" s="65">
        <v>2</v>
      </c>
      <c r="B10" s="66" t="s">
        <v>25</v>
      </c>
      <c r="C10" s="79">
        <f t="shared" ref="C10:C21" si="6">SUM(AF10,AN10,AV10,BD10,BL10,BT10,CB10,H10,P10,X10,CJ10,CQ10)</f>
        <v>0</v>
      </c>
      <c r="D10" s="79">
        <f t="shared" ref="D10:D21" si="7">SUM(AG10,AO10,AW10,BE10,BM10,BU10,CC10,I10,Q10,Y10,CK10,CR10)</f>
        <v>0</v>
      </c>
      <c r="E10" s="79">
        <f t="shared" si="1"/>
        <v>0</v>
      </c>
      <c r="F10" s="79">
        <f t="shared" si="2"/>
        <v>0</v>
      </c>
      <c r="G10" s="79">
        <f t="shared" si="3"/>
        <v>0</v>
      </c>
      <c r="H10" s="80"/>
      <c r="I10" s="81"/>
      <c r="J10" s="81"/>
      <c r="K10" s="82"/>
      <c r="L10" s="81"/>
      <c r="M10" s="83"/>
      <c r="N10" s="83"/>
      <c r="O10" s="83"/>
      <c r="P10" s="84"/>
      <c r="Q10" s="81"/>
      <c r="R10" s="81"/>
      <c r="S10" s="85"/>
      <c r="T10" s="81"/>
      <c r="U10" s="83"/>
      <c r="V10" s="83"/>
      <c r="W10" s="83"/>
      <c r="X10" s="84"/>
      <c r="Y10" s="71"/>
      <c r="Z10" s="71"/>
      <c r="AA10" s="85"/>
      <c r="AB10" s="71"/>
      <c r="AC10" s="83"/>
      <c r="AD10" s="83"/>
      <c r="AE10" s="83"/>
      <c r="AF10" s="84"/>
      <c r="AG10" s="71"/>
      <c r="AH10" s="71"/>
      <c r="AI10" s="130"/>
      <c r="AJ10" s="129"/>
      <c r="AK10" s="83"/>
      <c r="AL10" s="83"/>
      <c r="AM10" s="83"/>
      <c r="AN10" s="84"/>
      <c r="AO10" s="71"/>
      <c r="AP10" s="81"/>
      <c r="AQ10" s="130"/>
      <c r="AR10" s="130"/>
      <c r="AS10" s="83"/>
      <c r="AT10" s="83"/>
      <c r="AU10" s="83"/>
      <c r="AV10" s="84"/>
      <c r="AW10" s="81"/>
      <c r="AX10" s="81"/>
      <c r="AY10" s="130"/>
      <c r="AZ10" s="130"/>
      <c r="BA10" s="83"/>
      <c r="BB10" s="83"/>
      <c r="BC10" s="83"/>
      <c r="BD10" s="84"/>
      <c r="BE10" s="81"/>
      <c r="BF10" s="81"/>
      <c r="BG10" s="130"/>
      <c r="BH10" s="130"/>
      <c r="BI10" s="83"/>
      <c r="BJ10" s="83"/>
      <c r="BK10" s="83"/>
      <c r="BL10" s="84"/>
      <c r="BM10" s="81"/>
      <c r="BN10" s="81"/>
      <c r="BO10" s="130"/>
      <c r="BP10" s="130"/>
      <c r="BQ10" s="83"/>
      <c r="BR10" s="83"/>
      <c r="BS10" s="83"/>
      <c r="BT10" s="84"/>
      <c r="BU10" s="81"/>
      <c r="BV10" s="81"/>
      <c r="BW10" s="130"/>
      <c r="BX10" s="130"/>
      <c r="BY10" s="83"/>
      <c r="BZ10" s="83"/>
      <c r="CA10" s="83"/>
      <c r="CB10" s="84"/>
      <c r="CC10" s="81"/>
      <c r="CD10" s="130"/>
      <c r="CE10" s="140"/>
      <c r="CF10" s="130"/>
      <c r="CG10" s="83"/>
      <c r="CH10" s="83"/>
      <c r="CI10" s="83"/>
      <c r="CJ10" s="84"/>
      <c r="CK10" s="81"/>
      <c r="CL10" s="85"/>
      <c r="CM10" s="81"/>
      <c r="CN10" s="83"/>
      <c r="CO10" s="83"/>
      <c r="CP10" s="83"/>
      <c r="CQ10" s="81"/>
      <c r="CR10" s="81"/>
      <c r="CS10" s="85"/>
      <c r="CT10" s="81"/>
      <c r="CU10" s="83"/>
      <c r="CV10" s="83"/>
      <c r="CW10" s="83"/>
    </row>
    <row r="11" spans="1:102" s="48" customFormat="1" ht="12">
      <c r="A11" s="65">
        <v>3</v>
      </c>
      <c r="B11" s="86" t="s">
        <v>26</v>
      </c>
      <c r="C11" s="79">
        <f t="shared" si="6"/>
        <v>340500</v>
      </c>
      <c r="D11" s="79">
        <f t="shared" si="7"/>
        <v>600300</v>
      </c>
      <c r="E11" s="79">
        <f t="shared" si="1"/>
        <v>327000</v>
      </c>
      <c r="F11" s="79">
        <f t="shared" si="2"/>
        <v>410500</v>
      </c>
      <c r="G11" s="79">
        <f t="shared" si="3"/>
        <v>0</v>
      </c>
      <c r="H11" s="87"/>
      <c r="I11" s="81">
        <v>24000</v>
      </c>
      <c r="J11" s="81"/>
      <c r="K11" s="82"/>
      <c r="L11" s="81"/>
      <c r="M11" s="83"/>
      <c r="N11" s="83"/>
      <c r="O11" s="83"/>
      <c r="P11" s="84">
        <v>2000</v>
      </c>
      <c r="Q11" s="81">
        <v>3000</v>
      </c>
      <c r="R11" s="81"/>
      <c r="S11" s="85"/>
      <c r="T11" s="81"/>
      <c r="U11" s="83"/>
      <c r="V11" s="83"/>
      <c r="W11" s="83"/>
      <c r="X11" s="84">
        <v>0</v>
      </c>
      <c r="Y11" s="71">
        <v>1500</v>
      </c>
      <c r="Z11" s="71"/>
      <c r="AA11" s="85"/>
      <c r="AB11" s="71"/>
      <c r="AC11" s="83"/>
      <c r="AD11" s="83"/>
      <c r="AE11" s="83"/>
      <c r="AF11" s="84">
        <v>13000</v>
      </c>
      <c r="AG11" s="71">
        <v>28500</v>
      </c>
      <c r="AH11" s="71">
        <v>11000</v>
      </c>
      <c r="AI11" s="130">
        <v>12000</v>
      </c>
      <c r="AJ11" s="129"/>
      <c r="AK11" s="83"/>
      <c r="AL11" s="83"/>
      <c r="AM11" s="83"/>
      <c r="AN11" s="84">
        <v>222000</v>
      </c>
      <c r="AO11" s="71">
        <v>109800</v>
      </c>
      <c r="AP11" s="81">
        <v>119000</v>
      </c>
      <c r="AQ11" s="130">
        <v>119000</v>
      </c>
      <c r="AR11" s="130"/>
      <c r="AS11" s="83"/>
      <c r="AT11" s="83"/>
      <c r="AU11" s="83"/>
      <c r="AV11" s="84">
        <v>16000</v>
      </c>
      <c r="AW11" s="81">
        <v>99000</v>
      </c>
      <c r="AX11" s="81">
        <v>64000</v>
      </c>
      <c r="AY11" s="130">
        <v>85000</v>
      </c>
      <c r="AZ11" s="130"/>
      <c r="BA11" s="83"/>
      <c r="BB11" s="83"/>
      <c r="BC11" s="83"/>
      <c r="BD11" s="84">
        <v>25500</v>
      </c>
      <c r="BE11" s="81">
        <v>161500</v>
      </c>
      <c r="BF11" s="81">
        <v>29000</v>
      </c>
      <c r="BG11" s="130">
        <v>45000</v>
      </c>
      <c r="BH11" s="130"/>
      <c r="BI11" s="83"/>
      <c r="BJ11" s="83"/>
      <c r="BK11" s="83"/>
      <c r="BL11" s="84">
        <v>23500</v>
      </c>
      <c r="BM11" s="81">
        <v>79500</v>
      </c>
      <c r="BN11" s="81">
        <v>50000</v>
      </c>
      <c r="BO11" s="130">
        <v>78000</v>
      </c>
      <c r="BP11" s="130"/>
      <c r="BQ11" s="83"/>
      <c r="BR11" s="83"/>
      <c r="BS11" s="83"/>
      <c r="BT11" s="84">
        <v>23000</v>
      </c>
      <c r="BU11" s="81">
        <v>89500</v>
      </c>
      <c r="BV11" s="81">
        <v>50000</v>
      </c>
      <c r="BW11" s="130">
        <v>65000</v>
      </c>
      <c r="BX11" s="130"/>
      <c r="BY11" s="83"/>
      <c r="BZ11" s="83"/>
      <c r="CA11" s="83"/>
      <c r="CB11" s="84">
        <v>2000</v>
      </c>
      <c r="CC11" s="81">
        <v>4000</v>
      </c>
      <c r="CD11" s="130">
        <v>4000</v>
      </c>
      <c r="CE11" s="140">
        <v>6500</v>
      </c>
      <c r="CF11" s="130"/>
      <c r="CG11" s="83"/>
      <c r="CH11" s="83"/>
      <c r="CI11" s="83"/>
      <c r="CJ11" s="84">
        <v>0</v>
      </c>
      <c r="CK11" s="81"/>
      <c r="CL11" s="85"/>
      <c r="CM11" s="81"/>
      <c r="CN11" s="83"/>
      <c r="CO11" s="83"/>
      <c r="CP11" s="83"/>
      <c r="CQ11" s="81">
        <v>13500</v>
      </c>
      <c r="CR11" s="81"/>
      <c r="CS11" s="85"/>
      <c r="CT11" s="81"/>
      <c r="CU11" s="83"/>
      <c r="CV11" s="83"/>
      <c r="CW11" s="83"/>
    </row>
    <row r="12" spans="1:102" s="48" customFormat="1" ht="12">
      <c r="A12" s="65">
        <v>4</v>
      </c>
      <c r="B12" s="86" t="s">
        <v>27</v>
      </c>
      <c r="C12" s="79">
        <f t="shared" si="6"/>
        <v>168000</v>
      </c>
      <c r="D12" s="79">
        <f t="shared" si="7"/>
        <v>78000</v>
      </c>
      <c r="E12" s="79">
        <f t="shared" si="1"/>
        <v>18000</v>
      </c>
      <c r="F12" s="79">
        <f t="shared" si="2"/>
        <v>55530</v>
      </c>
      <c r="G12" s="79">
        <f t="shared" si="3"/>
        <v>0</v>
      </c>
      <c r="H12" s="87"/>
      <c r="I12" s="81"/>
      <c r="J12" s="81"/>
      <c r="K12" s="82"/>
      <c r="L12" s="81"/>
      <c r="M12" s="83"/>
      <c r="N12" s="83"/>
      <c r="O12" s="83"/>
      <c r="P12" s="84">
        <v>24000</v>
      </c>
      <c r="Q12" s="81"/>
      <c r="R12" s="81"/>
      <c r="S12" s="85"/>
      <c r="T12" s="81"/>
      <c r="U12" s="83"/>
      <c r="V12" s="83"/>
      <c r="W12" s="83"/>
      <c r="X12" s="84">
        <v>8000</v>
      </c>
      <c r="Y12" s="71"/>
      <c r="Z12" s="71"/>
      <c r="AA12" s="85"/>
      <c r="AB12" s="71"/>
      <c r="AC12" s="83"/>
      <c r="AD12" s="83"/>
      <c r="AE12" s="83"/>
      <c r="AF12" s="84">
        <v>4000</v>
      </c>
      <c r="AG12" s="71">
        <v>2000</v>
      </c>
      <c r="AH12" s="71"/>
      <c r="AI12" s="130">
        <v>2030</v>
      </c>
      <c r="AJ12" s="129"/>
      <c r="AK12" s="83"/>
      <c r="AL12" s="83"/>
      <c r="AM12" s="83"/>
      <c r="AN12" s="84">
        <v>86000</v>
      </c>
      <c r="AO12" s="71">
        <v>38000</v>
      </c>
      <c r="AP12" s="81">
        <v>12000</v>
      </c>
      <c r="AQ12" s="130">
        <v>15000</v>
      </c>
      <c r="AR12" s="130"/>
      <c r="AS12" s="83"/>
      <c r="AT12" s="83"/>
      <c r="AU12" s="83"/>
      <c r="AV12" s="84">
        <v>10000</v>
      </c>
      <c r="AW12" s="81">
        <v>4000</v>
      </c>
      <c r="AX12" s="81">
        <v>6000</v>
      </c>
      <c r="AY12" s="130">
        <v>10000</v>
      </c>
      <c r="AZ12" s="130"/>
      <c r="BA12" s="83"/>
      <c r="BB12" s="83"/>
      <c r="BC12" s="83"/>
      <c r="BD12" s="84">
        <v>20000</v>
      </c>
      <c r="BE12" s="81">
        <v>8000</v>
      </c>
      <c r="BF12" s="81"/>
      <c r="BG12" s="130">
        <v>10000</v>
      </c>
      <c r="BH12" s="130"/>
      <c r="BI12" s="83"/>
      <c r="BJ12" s="83"/>
      <c r="BK12" s="83"/>
      <c r="BL12" s="84">
        <v>16000</v>
      </c>
      <c r="BM12" s="81">
        <v>18000</v>
      </c>
      <c r="BN12" s="81"/>
      <c r="BO12" s="130">
        <v>6500</v>
      </c>
      <c r="BP12" s="130"/>
      <c r="BQ12" s="83"/>
      <c r="BR12" s="83"/>
      <c r="BS12" s="83"/>
      <c r="BT12" s="84">
        <v>0</v>
      </c>
      <c r="BU12" s="81">
        <v>8000</v>
      </c>
      <c r="BV12" s="81"/>
      <c r="BW12" s="130">
        <v>10000</v>
      </c>
      <c r="BX12" s="130"/>
      <c r="BY12" s="83"/>
      <c r="BZ12" s="83"/>
      <c r="CA12" s="83"/>
      <c r="CB12" s="84">
        <v>0</v>
      </c>
      <c r="CC12" s="81"/>
      <c r="CD12" s="130"/>
      <c r="CE12" s="140">
        <v>2000</v>
      </c>
      <c r="CF12" s="130"/>
      <c r="CG12" s="83"/>
      <c r="CH12" s="83"/>
      <c r="CI12" s="83"/>
      <c r="CJ12" s="84">
        <v>0</v>
      </c>
      <c r="CK12" s="81"/>
      <c r="CL12" s="85"/>
      <c r="CM12" s="81"/>
      <c r="CN12" s="83"/>
      <c r="CO12" s="83"/>
      <c r="CP12" s="83"/>
      <c r="CQ12" s="81"/>
      <c r="CR12" s="81"/>
      <c r="CS12" s="85"/>
      <c r="CT12" s="81"/>
      <c r="CU12" s="83"/>
      <c r="CV12" s="83"/>
      <c r="CW12" s="83"/>
    </row>
    <row r="13" spans="1:102" s="48" customFormat="1" ht="12">
      <c r="A13" s="65">
        <v>5</v>
      </c>
      <c r="B13" s="86" t="s">
        <v>28</v>
      </c>
      <c r="C13" s="79">
        <f t="shared" si="6"/>
        <v>0</v>
      </c>
      <c r="D13" s="79">
        <f t="shared" si="7"/>
        <v>671</v>
      </c>
      <c r="E13" s="79">
        <f t="shared" si="1"/>
        <v>0</v>
      </c>
      <c r="F13" s="79">
        <f t="shared" si="2"/>
        <v>0</v>
      </c>
      <c r="G13" s="79">
        <f t="shared" si="3"/>
        <v>0</v>
      </c>
      <c r="H13" s="80"/>
      <c r="I13" s="81"/>
      <c r="J13" s="81"/>
      <c r="K13" s="82"/>
      <c r="L13" s="81"/>
      <c r="M13" s="83"/>
      <c r="N13" s="83"/>
      <c r="O13" s="83"/>
      <c r="P13" s="84"/>
      <c r="Q13" s="81"/>
      <c r="R13" s="81"/>
      <c r="S13" s="85"/>
      <c r="T13" s="81"/>
      <c r="U13" s="83"/>
      <c r="V13" s="83"/>
      <c r="W13" s="83"/>
      <c r="X13" s="84"/>
      <c r="Y13" s="71">
        <v>671</v>
      </c>
      <c r="Z13" s="71"/>
      <c r="AA13" s="85"/>
      <c r="AB13" s="71"/>
      <c r="AC13" s="83"/>
      <c r="AD13" s="83"/>
      <c r="AE13" s="83"/>
      <c r="AF13" s="84"/>
      <c r="AG13" s="71"/>
      <c r="AH13" s="71"/>
      <c r="AI13" s="130"/>
      <c r="AJ13" s="129"/>
      <c r="AK13" s="83"/>
      <c r="AL13" s="83"/>
      <c r="AM13" s="83"/>
      <c r="AN13" s="84"/>
      <c r="AO13" s="71">
        <v>0</v>
      </c>
      <c r="AP13" s="81"/>
      <c r="AQ13" s="130"/>
      <c r="AR13" s="130"/>
      <c r="AS13" s="83"/>
      <c r="AT13" s="83"/>
      <c r="AU13" s="83"/>
      <c r="AV13" s="84"/>
      <c r="AW13" s="81"/>
      <c r="AX13" s="81"/>
      <c r="AY13" s="130"/>
      <c r="AZ13" s="130"/>
      <c r="BA13" s="83"/>
      <c r="BB13" s="83"/>
      <c r="BC13" s="83"/>
      <c r="BD13" s="84"/>
      <c r="BE13" s="81">
        <v>0</v>
      </c>
      <c r="BF13" s="81"/>
      <c r="BG13" s="130"/>
      <c r="BH13" s="130"/>
      <c r="BI13" s="83"/>
      <c r="BJ13" s="83"/>
      <c r="BK13" s="83"/>
      <c r="BL13" s="84"/>
      <c r="BM13" s="81"/>
      <c r="BN13" s="81"/>
      <c r="BO13" s="130"/>
      <c r="BP13" s="130"/>
      <c r="BQ13" s="83"/>
      <c r="BR13" s="83"/>
      <c r="BS13" s="83"/>
      <c r="BT13" s="84"/>
      <c r="BU13" s="81"/>
      <c r="BV13" s="81">
        <v>0</v>
      </c>
      <c r="BW13" s="130"/>
      <c r="BX13" s="130"/>
      <c r="BY13" s="83"/>
      <c r="BZ13" s="83"/>
      <c r="CA13" s="83"/>
      <c r="CB13" s="84"/>
      <c r="CC13" s="81"/>
      <c r="CD13" s="217"/>
      <c r="CE13" s="140"/>
      <c r="CF13" s="130"/>
      <c r="CG13" s="83"/>
      <c r="CH13" s="83"/>
      <c r="CI13" s="83"/>
      <c r="CJ13" s="84"/>
      <c r="CK13" s="81"/>
      <c r="CL13" s="85"/>
      <c r="CM13" s="81"/>
      <c r="CN13" s="83"/>
      <c r="CO13" s="83"/>
      <c r="CP13" s="83"/>
      <c r="CQ13" s="81"/>
      <c r="CR13" s="81"/>
      <c r="CS13" s="85"/>
      <c r="CT13" s="81"/>
      <c r="CU13" s="83"/>
      <c r="CV13" s="83"/>
      <c r="CW13" s="83"/>
    </row>
    <row r="14" spans="1:102" s="48" customFormat="1" ht="12">
      <c r="A14" s="65">
        <v>6</v>
      </c>
      <c r="B14" s="86" t="s">
        <v>30</v>
      </c>
      <c r="C14" s="79">
        <f t="shared" si="6"/>
        <v>0</v>
      </c>
      <c r="D14" s="79">
        <f t="shared" si="7"/>
        <v>90316</v>
      </c>
      <c r="E14" s="79">
        <f t="shared" si="1"/>
        <v>10493</v>
      </c>
      <c r="F14" s="79">
        <f t="shared" si="2"/>
        <v>0</v>
      </c>
      <c r="G14" s="79">
        <f t="shared" si="3"/>
        <v>0</v>
      </c>
      <c r="H14" s="80"/>
      <c r="I14" s="81"/>
      <c r="J14" s="81"/>
      <c r="K14" s="82"/>
      <c r="L14" s="81"/>
      <c r="M14" s="83"/>
      <c r="N14" s="83"/>
      <c r="O14" s="83"/>
      <c r="P14" s="84"/>
      <c r="Q14" s="81"/>
      <c r="R14" s="81"/>
      <c r="S14" s="85"/>
      <c r="T14" s="81"/>
      <c r="U14" s="83"/>
      <c r="V14" s="83"/>
      <c r="W14" s="83"/>
      <c r="X14" s="84"/>
      <c r="Y14" s="71"/>
      <c r="Z14" s="71"/>
      <c r="AA14" s="85"/>
      <c r="AB14" s="71"/>
      <c r="AC14" s="83"/>
      <c r="AD14" s="83"/>
      <c r="AE14" s="83"/>
      <c r="AF14" s="84"/>
      <c r="AG14" s="71">
        <v>4781</v>
      </c>
      <c r="AH14" s="71"/>
      <c r="AI14" s="130"/>
      <c r="AJ14" s="129"/>
      <c r="AK14" s="83"/>
      <c r="AL14" s="83"/>
      <c r="AM14" s="83"/>
      <c r="AN14" s="84"/>
      <c r="AO14" s="71">
        <v>19639</v>
      </c>
      <c r="AP14" s="81">
        <v>2084</v>
      </c>
      <c r="AQ14" s="130"/>
      <c r="AR14" s="130"/>
      <c r="AS14" s="83"/>
      <c r="AT14" s="83"/>
      <c r="AU14" s="83"/>
      <c r="AV14" s="84"/>
      <c r="AW14" s="81">
        <v>22174</v>
      </c>
      <c r="AX14" s="81">
        <v>2786</v>
      </c>
      <c r="AY14" s="130"/>
      <c r="AZ14" s="130"/>
      <c r="BA14" s="83"/>
      <c r="BB14" s="83"/>
      <c r="BC14" s="83"/>
      <c r="BD14" s="84"/>
      <c r="BE14" s="81">
        <v>6463</v>
      </c>
      <c r="BF14" s="81">
        <v>5623</v>
      </c>
      <c r="BG14" s="130"/>
      <c r="BH14" s="130"/>
      <c r="BI14" s="83"/>
      <c r="BJ14" s="83"/>
      <c r="BK14" s="83"/>
      <c r="BL14" s="84"/>
      <c r="BM14" s="81">
        <v>16889</v>
      </c>
      <c r="BN14" s="81"/>
      <c r="BO14" s="130"/>
      <c r="BP14" s="130"/>
      <c r="BQ14" s="83"/>
      <c r="BR14" s="83"/>
      <c r="BS14" s="83"/>
      <c r="BT14" s="84"/>
      <c r="BU14" s="81">
        <v>19494</v>
      </c>
      <c r="BV14" s="81"/>
      <c r="BW14" s="130"/>
      <c r="BX14" s="130"/>
      <c r="BY14" s="83"/>
      <c r="BZ14" s="83"/>
      <c r="CA14" s="83"/>
      <c r="CB14" s="84"/>
      <c r="CC14" s="81">
        <v>876</v>
      </c>
      <c r="CD14" s="81"/>
      <c r="CE14" s="140"/>
      <c r="CF14" s="130"/>
      <c r="CG14" s="83"/>
      <c r="CH14" s="83"/>
      <c r="CI14" s="83"/>
      <c r="CJ14" s="84"/>
      <c r="CK14" s="81"/>
      <c r="CL14" s="85"/>
      <c r="CM14" s="81"/>
      <c r="CN14" s="83"/>
      <c r="CO14" s="83"/>
      <c r="CP14" s="83"/>
      <c r="CQ14" s="81"/>
      <c r="CR14" s="81"/>
      <c r="CS14" s="85"/>
      <c r="CT14" s="81"/>
      <c r="CU14" s="83"/>
      <c r="CV14" s="83"/>
      <c r="CW14" s="83"/>
    </row>
    <row r="15" spans="1:102" s="126" customFormat="1" ht="12">
      <c r="A15" s="115">
        <v>7</v>
      </c>
      <c r="B15" s="116" t="s">
        <v>29</v>
      </c>
      <c r="C15" s="79">
        <f t="shared" si="6"/>
        <v>302311</v>
      </c>
      <c r="D15" s="79">
        <f t="shared" si="7"/>
        <v>302323</v>
      </c>
      <c r="E15" s="117">
        <f t="shared" si="1"/>
        <v>34320</v>
      </c>
      <c r="F15" s="117">
        <f t="shared" si="2"/>
        <v>0</v>
      </c>
      <c r="G15" s="117">
        <f t="shared" si="3"/>
        <v>0</v>
      </c>
      <c r="H15" s="118"/>
      <c r="I15" s="119">
        <v>14325</v>
      </c>
      <c r="J15" s="119"/>
      <c r="K15" s="120"/>
      <c r="L15" s="119"/>
      <c r="M15" s="119"/>
      <c r="N15" s="119"/>
      <c r="O15" s="119"/>
      <c r="P15" s="121"/>
      <c r="Q15" s="119">
        <v>2580</v>
      </c>
      <c r="R15" s="119"/>
      <c r="S15" s="122"/>
      <c r="T15" s="119"/>
      <c r="U15" s="119"/>
      <c r="V15" s="119"/>
      <c r="W15" s="119"/>
      <c r="X15" s="121"/>
      <c r="Y15" s="123">
        <v>14325</v>
      </c>
      <c r="Z15" s="123"/>
      <c r="AA15" s="122"/>
      <c r="AB15" s="123"/>
      <c r="AC15" s="119"/>
      <c r="AD15" s="119"/>
      <c r="AE15" s="119"/>
      <c r="AF15" s="121"/>
      <c r="AG15" s="123">
        <v>1250</v>
      </c>
      <c r="AH15" s="123">
        <v>3060</v>
      </c>
      <c r="AI15" s="131">
        <v>0</v>
      </c>
      <c r="AJ15" s="133"/>
      <c r="AK15" s="119"/>
      <c r="AL15" s="119"/>
      <c r="AM15" s="119"/>
      <c r="AN15" s="125">
        <v>107042</v>
      </c>
      <c r="AO15" s="123">
        <v>13783</v>
      </c>
      <c r="AP15" s="119">
        <v>24700</v>
      </c>
      <c r="AR15" s="135"/>
      <c r="AS15" s="119"/>
      <c r="AT15" s="119"/>
      <c r="AU15" s="119"/>
      <c r="AV15" s="125">
        <v>89170</v>
      </c>
      <c r="AW15" s="119">
        <v>7450</v>
      </c>
      <c r="AX15" s="268">
        <v>3100</v>
      </c>
      <c r="AY15" s="131"/>
      <c r="AZ15" s="269"/>
      <c r="BA15" s="119"/>
      <c r="BB15" s="119"/>
      <c r="BC15" s="119"/>
      <c r="BD15" s="125">
        <v>7250</v>
      </c>
      <c r="BE15" s="119"/>
      <c r="BF15" s="119">
        <v>3460</v>
      </c>
      <c r="BG15" s="131">
        <v>0</v>
      </c>
      <c r="BH15" s="135"/>
      <c r="BI15" s="119"/>
      <c r="BJ15" s="119"/>
      <c r="BK15" s="119"/>
      <c r="BL15" s="125">
        <v>24113</v>
      </c>
      <c r="BM15" s="119">
        <v>217100</v>
      </c>
      <c r="BN15" s="119"/>
      <c r="BO15" s="131"/>
      <c r="BP15" s="135"/>
      <c r="BQ15" s="119"/>
      <c r="BR15" s="119"/>
      <c r="BS15" s="119"/>
      <c r="BT15" s="125">
        <v>33277</v>
      </c>
      <c r="BU15" s="119">
        <v>31510</v>
      </c>
      <c r="BV15" s="119"/>
      <c r="BW15" s="131"/>
      <c r="BX15" s="135"/>
      <c r="BY15" s="119"/>
      <c r="BZ15" s="119"/>
      <c r="CA15" s="119"/>
      <c r="CB15" s="121"/>
      <c r="CC15" s="119"/>
      <c r="CD15" s="119"/>
      <c r="CE15" s="141">
        <v>0</v>
      </c>
      <c r="CF15" s="135"/>
      <c r="CG15" s="119"/>
      <c r="CH15" s="119"/>
      <c r="CI15" s="119"/>
      <c r="CJ15" s="125">
        <v>41459</v>
      </c>
      <c r="CK15" s="119"/>
      <c r="CL15" s="122"/>
      <c r="CM15" s="119"/>
      <c r="CN15" s="119"/>
      <c r="CO15" s="119"/>
      <c r="CP15" s="119"/>
      <c r="CQ15" s="124"/>
      <c r="CR15" s="119"/>
      <c r="CS15" s="122"/>
      <c r="CT15" s="119"/>
      <c r="CU15" s="119"/>
      <c r="CV15" s="119"/>
      <c r="CW15" s="119"/>
    </row>
    <row r="16" spans="1:102" s="48" customFormat="1" ht="12">
      <c r="A16" s="65"/>
      <c r="B16" s="178" t="s">
        <v>40</v>
      </c>
      <c r="C16" s="79">
        <f t="shared" si="6"/>
        <v>0</v>
      </c>
      <c r="D16" s="79">
        <f t="shared" si="7"/>
        <v>0</v>
      </c>
      <c r="E16" s="79">
        <f t="shared" si="1"/>
        <v>0</v>
      </c>
      <c r="F16" s="79">
        <f t="shared" si="2"/>
        <v>30000</v>
      </c>
      <c r="G16" s="79">
        <f t="shared" si="3"/>
        <v>0</v>
      </c>
      <c r="H16" s="88"/>
      <c r="I16" s="68"/>
      <c r="J16" s="68"/>
      <c r="K16" s="82"/>
      <c r="L16" s="68"/>
      <c r="M16" s="69"/>
      <c r="N16" s="69"/>
      <c r="O16" s="69"/>
      <c r="P16" s="89"/>
      <c r="Q16" s="68"/>
      <c r="R16" s="68"/>
      <c r="S16" s="85"/>
      <c r="T16" s="68"/>
      <c r="U16" s="69"/>
      <c r="V16" s="69"/>
      <c r="W16" s="69"/>
      <c r="X16" s="89"/>
      <c r="Y16" s="71"/>
      <c r="Z16" s="71"/>
      <c r="AA16" s="85"/>
      <c r="AB16" s="71"/>
      <c r="AC16" s="69"/>
      <c r="AD16" s="69"/>
      <c r="AE16" s="69"/>
      <c r="AF16" s="89"/>
      <c r="AG16" s="71"/>
      <c r="AH16" s="71"/>
      <c r="AI16" s="130">
        <v>5000</v>
      </c>
      <c r="AJ16" s="129"/>
      <c r="AK16" s="69"/>
      <c r="AL16" s="69"/>
      <c r="AM16" s="69"/>
      <c r="AN16" s="90"/>
      <c r="AO16" s="71"/>
      <c r="AP16" s="68"/>
      <c r="AQ16" s="130">
        <v>5000</v>
      </c>
      <c r="AR16" s="134"/>
      <c r="AS16" s="69"/>
      <c r="AT16" s="69"/>
      <c r="AU16" s="69"/>
      <c r="AV16" s="89"/>
      <c r="AW16" s="68"/>
      <c r="AX16" s="270"/>
      <c r="AY16" s="130">
        <v>5000</v>
      </c>
      <c r="AZ16" s="271"/>
      <c r="BA16" s="69"/>
      <c r="BB16" s="69"/>
      <c r="BC16" s="69"/>
      <c r="BD16" s="89"/>
      <c r="BE16" s="68"/>
      <c r="BF16" s="68"/>
      <c r="BG16" s="130">
        <v>5000</v>
      </c>
      <c r="BH16" s="134"/>
      <c r="BI16" s="69"/>
      <c r="BJ16" s="69"/>
      <c r="BK16" s="69"/>
      <c r="BL16" s="89"/>
      <c r="BM16" s="68"/>
      <c r="BN16" s="68"/>
      <c r="BO16" s="130">
        <v>5000</v>
      </c>
      <c r="BP16" s="134"/>
      <c r="BQ16" s="69"/>
      <c r="BR16" s="69"/>
      <c r="BS16" s="69"/>
      <c r="BT16" s="89"/>
      <c r="BU16" s="68"/>
      <c r="BV16" s="68"/>
      <c r="BW16" s="130">
        <v>5000</v>
      </c>
      <c r="BX16" s="134"/>
      <c r="BY16" s="69"/>
      <c r="BZ16" s="69"/>
      <c r="CA16" s="69"/>
      <c r="CB16" s="89"/>
      <c r="CC16" s="68"/>
      <c r="CD16" s="68"/>
      <c r="CE16" s="140"/>
      <c r="CF16" s="134"/>
      <c r="CG16" s="69"/>
      <c r="CH16" s="69"/>
      <c r="CI16" s="69"/>
      <c r="CJ16" s="89"/>
      <c r="CK16" s="68"/>
      <c r="CL16" s="85"/>
      <c r="CM16" s="68"/>
      <c r="CN16" s="69"/>
      <c r="CO16" s="69"/>
      <c r="CP16" s="69"/>
      <c r="CQ16" s="68"/>
      <c r="CR16" s="68"/>
      <c r="CS16" s="85"/>
      <c r="CT16" s="68"/>
      <c r="CU16" s="69"/>
      <c r="CV16" s="69"/>
      <c r="CW16" s="69"/>
    </row>
    <row r="17" spans="1:101" s="48" customFormat="1" ht="12">
      <c r="A17" s="65"/>
      <c r="B17" s="178" t="s">
        <v>36</v>
      </c>
      <c r="C17" s="79">
        <f t="shared" si="6"/>
        <v>0</v>
      </c>
      <c r="D17" s="79">
        <f t="shared" si="7"/>
        <v>0</v>
      </c>
      <c r="E17" s="79">
        <f t="shared" si="1"/>
        <v>0</v>
      </c>
      <c r="F17" s="79">
        <f t="shared" si="2"/>
        <v>20000</v>
      </c>
      <c r="G17" s="79">
        <f t="shared" si="3"/>
        <v>0</v>
      </c>
      <c r="H17" s="88"/>
      <c r="I17" s="68"/>
      <c r="J17" s="68"/>
      <c r="K17" s="82"/>
      <c r="L17" s="68"/>
      <c r="M17" s="69"/>
      <c r="N17" s="69"/>
      <c r="O17" s="69"/>
      <c r="P17" s="89"/>
      <c r="Q17" s="68"/>
      <c r="R17" s="68"/>
      <c r="S17" s="85"/>
      <c r="T17" s="68"/>
      <c r="U17" s="69"/>
      <c r="V17" s="69"/>
      <c r="W17" s="69"/>
      <c r="X17" s="89"/>
      <c r="Y17" s="71"/>
      <c r="Z17" s="71"/>
      <c r="AA17" s="85"/>
      <c r="AB17" s="71"/>
      <c r="AC17" s="69"/>
      <c r="AD17" s="69"/>
      <c r="AE17" s="69"/>
      <c r="AF17" s="89"/>
      <c r="AG17" s="71"/>
      <c r="AH17" s="71"/>
      <c r="AI17" s="130"/>
      <c r="AJ17" s="129"/>
      <c r="AK17" s="69"/>
      <c r="AL17" s="69"/>
      <c r="AM17" s="69"/>
      <c r="AN17" s="90"/>
      <c r="AO17" s="71"/>
      <c r="AP17" s="68"/>
      <c r="AQ17" s="130">
        <v>5000</v>
      </c>
      <c r="AR17" s="134"/>
      <c r="AS17" s="69"/>
      <c r="AT17" s="69"/>
      <c r="AU17" s="69"/>
      <c r="AV17" s="89"/>
      <c r="AW17" s="68"/>
      <c r="AX17" s="270"/>
      <c r="AY17" s="130">
        <v>5000</v>
      </c>
      <c r="AZ17" s="271"/>
      <c r="BA17" s="69"/>
      <c r="BB17" s="69"/>
      <c r="BC17" s="69"/>
      <c r="BD17" s="89"/>
      <c r="BE17" s="68"/>
      <c r="BF17" s="68"/>
      <c r="BG17" s="130">
        <v>5000</v>
      </c>
      <c r="BH17" s="134"/>
      <c r="BI17" s="69"/>
      <c r="BJ17" s="69"/>
      <c r="BK17" s="69"/>
      <c r="BL17" s="89"/>
      <c r="BM17" s="68"/>
      <c r="BN17" s="68"/>
      <c r="BO17" s="130">
        <v>5000</v>
      </c>
      <c r="BP17" s="134"/>
      <c r="BQ17" s="69"/>
      <c r="BR17" s="69"/>
      <c r="BS17" s="69"/>
      <c r="BT17" s="89"/>
      <c r="BU17" s="68"/>
      <c r="BV17" s="68"/>
      <c r="BW17" s="130"/>
      <c r="BX17" s="134"/>
      <c r="BY17" s="69"/>
      <c r="BZ17" s="69"/>
      <c r="CA17" s="69"/>
      <c r="CB17" s="89"/>
      <c r="CC17" s="68"/>
      <c r="CD17" s="68"/>
      <c r="CE17" s="140"/>
      <c r="CF17" s="134"/>
      <c r="CG17" s="69"/>
      <c r="CH17" s="69"/>
      <c r="CI17" s="69"/>
      <c r="CJ17" s="89"/>
      <c r="CK17" s="68"/>
      <c r="CL17" s="85"/>
      <c r="CM17" s="68"/>
      <c r="CN17" s="69"/>
      <c r="CO17" s="69"/>
      <c r="CP17" s="69"/>
      <c r="CQ17" s="68"/>
      <c r="CR17" s="68"/>
      <c r="CS17" s="85"/>
      <c r="CT17" s="68"/>
      <c r="CU17" s="69"/>
      <c r="CV17" s="69"/>
      <c r="CW17" s="69"/>
    </row>
    <row r="18" spans="1:101" s="48" customFormat="1" ht="12">
      <c r="A18" s="65"/>
      <c r="B18" s="178" t="s">
        <v>38</v>
      </c>
      <c r="C18" s="79">
        <f t="shared" si="6"/>
        <v>0</v>
      </c>
      <c r="D18" s="79">
        <f t="shared" si="7"/>
        <v>0</v>
      </c>
      <c r="E18" s="79">
        <f t="shared" si="1"/>
        <v>0</v>
      </c>
      <c r="F18" s="79">
        <f t="shared" si="2"/>
        <v>5000</v>
      </c>
      <c r="G18" s="79">
        <f t="shared" si="3"/>
        <v>0</v>
      </c>
      <c r="H18" s="88"/>
      <c r="I18" s="68"/>
      <c r="J18" s="68"/>
      <c r="K18" s="82"/>
      <c r="L18" s="68"/>
      <c r="M18" s="69"/>
      <c r="N18" s="69"/>
      <c r="O18" s="69"/>
      <c r="P18" s="89"/>
      <c r="Q18" s="68"/>
      <c r="R18" s="68"/>
      <c r="S18" s="85"/>
      <c r="T18" s="68"/>
      <c r="U18" s="69"/>
      <c r="V18" s="69"/>
      <c r="W18" s="69"/>
      <c r="X18" s="89"/>
      <c r="Y18" s="71"/>
      <c r="Z18" s="71"/>
      <c r="AA18" s="85"/>
      <c r="AB18" s="71"/>
      <c r="AC18" s="69"/>
      <c r="AD18" s="69"/>
      <c r="AE18" s="69"/>
      <c r="AF18" s="89"/>
      <c r="AG18" s="71"/>
      <c r="AH18" s="71"/>
      <c r="AI18" s="130"/>
      <c r="AJ18" s="129"/>
      <c r="AK18" s="69"/>
      <c r="AL18" s="69"/>
      <c r="AM18" s="69"/>
      <c r="AN18" s="90"/>
      <c r="AO18" s="71"/>
      <c r="AP18" s="68"/>
      <c r="AQ18" s="130">
        <v>5000</v>
      </c>
      <c r="AR18" s="134"/>
      <c r="AS18" s="69"/>
      <c r="AT18" s="69"/>
      <c r="AU18" s="69"/>
      <c r="AV18" s="89"/>
      <c r="AW18" s="68"/>
      <c r="AX18" s="270"/>
      <c r="AY18" s="130"/>
      <c r="AZ18" s="271"/>
      <c r="BA18" s="69"/>
      <c r="BB18" s="69"/>
      <c r="BC18" s="69"/>
      <c r="BD18" s="89"/>
      <c r="BE18" s="68"/>
      <c r="BF18" s="68"/>
      <c r="BG18" s="130"/>
      <c r="BH18" s="134"/>
      <c r="BI18" s="69"/>
      <c r="BJ18" s="69"/>
      <c r="BK18" s="69"/>
      <c r="BL18" s="89"/>
      <c r="BM18" s="68"/>
      <c r="BN18" s="68"/>
      <c r="BO18" s="130"/>
      <c r="BP18" s="134"/>
      <c r="BQ18" s="69"/>
      <c r="BR18" s="69"/>
      <c r="BS18" s="69"/>
      <c r="BT18" s="89"/>
      <c r="BU18" s="68"/>
      <c r="BV18" s="68"/>
      <c r="BW18" s="130"/>
      <c r="BX18" s="134"/>
      <c r="BY18" s="69"/>
      <c r="BZ18" s="69"/>
      <c r="CA18" s="69"/>
      <c r="CB18" s="89"/>
      <c r="CC18" s="68"/>
      <c r="CD18" s="68"/>
      <c r="CE18" s="140"/>
      <c r="CF18" s="134"/>
      <c r="CG18" s="69"/>
      <c r="CH18" s="69"/>
      <c r="CI18" s="69"/>
      <c r="CJ18" s="89"/>
      <c r="CK18" s="68"/>
      <c r="CL18" s="85"/>
      <c r="CM18" s="68"/>
      <c r="CN18" s="69"/>
      <c r="CO18" s="69"/>
      <c r="CP18" s="69"/>
      <c r="CQ18" s="68"/>
      <c r="CR18" s="68"/>
      <c r="CS18" s="85"/>
      <c r="CT18" s="68"/>
      <c r="CU18" s="69"/>
      <c r="CV18" s="69"/>
      <c r="CW18" s="69"/>
    </row>
    <row r="19" spans="1:101" s="48" customFormat="1" ht="12">
      <c r="A19" s="65"/>
      <c r="B19" s="178" t="s">
        <v>39</v>
      </c>
      <c r="C19" s="79">
        <f t="shared" si="6"/>
        <v>0</v>
      </c>
      <c r="D19" s="79">
        <f t="shared" si="7"/>
        <v>0</v>
      </c>
      <c r="E19" s="79">
        <f t="shared" si="1"/>
        <v>0</v>
      </c>
      <c r="F19" s="79">
        <f t="shared" si="2"/>
        <v>0</v>
      </c>
      <c r="G19" s="79">
        <f t="shared" si="3"/>
        <v>0</v>
      </c>
      <c r="H19" s="88"/>
      <c r="I19" s="68"/>
      <c r="J19" s="68"/>
      <c r="K19" s="82"/>
      <c r="L19" s="68"/>
      <c r="M19" s="69"/>
      <c r="N19" s="69"/>
      <c r="O19" s="69"/>
      <c r="P19" s="89"/>
      <c r="Q19" s="68"/>
      <c r="R19" s="68"/>
      <c r="S19" s="85"/>
      <c r="T19" s="68"/>
      <c r="U19" s="69"/>
      <c r="V19" s="69"/>
      <c r="W19" s="69"/>
      <c r="X19" s="89"/>
      <c r="Y19" s="71"/>
      <c r="Z19" s="71"/>
      <c r="AA19" s="85"/>
      <c r="AB19" s="71"/>
      <c r="AC19" s="69"/>
      <c r="AD19" s="69"/>
      <c r="AE19" s="69"/>
      <c r="AF19" s="89"/>
      <c r="AG19" s="71"/>
      <c r="AH19" s="71"/>
      <c r="AI19" s="130"/>
      <c r="AJ19" s="129"/>
      <c r="AK19" s="69"/>
      <c r="AL19" s="69"/>
      <c r="AM19" s="69"/>
      <c r="AN19" s="90"/>
      <c r="AO19" s="71"/>
      <c r="AP19" s="68"/>
      <c r="AQ19" s="130"/>
      <c r="AR19" s="134"/>
      <c r="AS19" s="69"/>
      <c r="AT19" s="69"/>
      <c r="AU19" s="69"/>
      <c r="AV19" s="89"/>
      <c r="AW19" s="68"/>
      <c r="AX19" s="270"/>
      <c r="AY19" s="130"/>
      <c r="AZ19" s="271"/>
      <c r="BA19" s="69"/>
      <c r="BB19" s="69"/>
      <c r="BC19" s="69"/>
      <c r="BD19" s="89"/>
      <c r="BE19" s="68"/>
      <c r="BF19" s="68"/>
      <c r="BG19" s="130"/>
      <c r="BH19" s="134"/>
      <c r="BI19" s="69"/>
      <c r="BJ19" s="69"/>
      <c r="BK19" s="69"/>
      <c r="BL19" s="89"/>
      <c r="BM19" s="68"/>
      <c r="BN19" s="68"/>
      <c r="BO19" s="130"/>
      <c r="BP19" s="134"/>
      <c r="BQ19" s="69"/>
      <c r="BR19" s="69"/>
      <c r="BS19" s="69"/>
      <c r="BT19" s="89"/>
      <c r="BU19" s="68"/>
      <c r="BV19" s="68"/>
      <c r="BW19" s="130"/>
      <c r="BX19" s="134"/>
      <c r="BY19" s="69"/>
      <c r="BZ19" s="69"/>
      <c r="CA19" s="69"/>
      <c r="CB19" s="89"/>
      <c r="CC19" s="68"/>
      <c r="CD19" s="68"/>
      <c r="CE19" s="140"/>
      <c r="CF19" s="134"/>
      <c r="CG19" s="69"/>
      <c r="CH19" s="69"/>
      <c r="CI19" s="69"/>
      <c r="CJ19" s="89"/>
      <c r="CK19" s="68"/>
      <c r="CL19" s="85"/>
      <c r="CM19" s="68"/>
      <c r="CN19" s="69"/>
      <c r="CO19" s="69"/>
      <c r="CP19" s="69"/>
      <c r="CQ19" s="68"/>
      <c r="CR19" s="68"/>
      <c r="CS19" s="85"/>
      <c r="CT19" s="68"/>
      <c r="CU19" s="69"/>
      <c r="CV19" s="69"/>
      <c r="CW19" s="69"/>
    </row>
    <row r="20" spans="1:101" s="48" customFormat="1" ht="12">
      <c r="A20" s="65">
        <v>8</v>
      </c>
      <c r="B20" s="86" t="s">
        <v>31</v>
      </c>
      <c r="C20" s="79">
        <f t="shared" si="6"/>
        <v>0</v>
      </c>
      <c r="D20" s="79">
        <f t="shared" si="7"/>
        <v>0</v>
      </c>
      <c r="E20" s="79">
        <f t="shared" si="1"/>
        <v>0</v>
      </c>
      <c r="F20" s="79">
        <f t="shared" si="2"/>
        <v>0</v>
      </c>
      <c r="G20" s="79">
        <f t="shared" si="3"/>
        <v>0</v>
      </c>
      <c r="H20" s="88"/>
      <c r="I20" s="68"/>
      <c r="J20" s="68"/>
      <c r="K20" s="82"/>
      <c r="L20" s="68"/>
      <c r="M20" s="69"/>
      <c r="N20" s="69"/>
      <c r="O20" s="69"/>
      <c r="P20" s="89"/>
      <c r="Q20" s="68"/>
      <c r="R20" s="68"/>
      <c r="S20" s="85"/>
      <c r="T20" s="68"/>
      <c r="U20" s="69"/>
      <c r="V20" s="69"/>
      <c r="W20" s="69"/>
      <c r="X20" s="89"/>
      <c r="Y20" s="71"/>
      <c r="Z20" s="71"/>
      <c r="AA20" s="85"/>
      <c r="AB20" s="71"/>
      <c r="AC20" s="69"/>
      <c r="AD20" s="69"/>
      <c r="AE20" s="69"/>
      <c r="AF20" s="89"/>
      <c r="AG20" s="71"/>
      <c r="AH20" s="71"/>
      <c r="AI20" s="130"/>
      <c r="AJ20" s="129"/>
      <c r="AK20" s="69"/>
      <c r="AL20" s="69"/>
      <c r="AM20" s="69"/>
      <c r="AN20" s="89"/>
      <c r="AO20" s="71"/>
      <c r="AP20" s="68"/>
      <c r="AQ20" s="130"/>
      <c r="AR20" s="134"/>
      <c r="AS20" s="69"/>
      <c r="AT20" s="69"/>
      <c r="AU20" s="69"/>
      <c r="AV20" s="89"/>
      <c r="AW20" s="68"/>
      <c r="AX20" s="68"/>
      <c r="AY20" s="130"/>
      <c r="AZ20" s="134"/>
      <c r="BA20" s="69"/>
      <c r="BB20" s="69"/>
      <c r="BC20" s="69"/>
      <c r="BD20" s="89"/>
      <c r="BE20" s="68"/>
      <c r="BF20" s="68"/>
      <c r="BG20" s="130"/>
      <c r="BH20" s="134"/>
      <c r="BI20" s="69"/>
      <c r="BJ20" s="69"/>
      <c r="BK20" s="69"/>
      <c r="BL20" s="89"/>
      <c r="BM20" s="68"/>
      <c r="BN20" s="68"/>
      <c r="BO20" s="130"/>
      <c r="BP20" s="134"/>
      <c r="BQ20" s="69"/>
      <c r="BR20" s="69"/>
      <c r="BS20" s="69"/>
      <c r="BT20" s="89"/>
      <c r="BU20" s="68"/>
      <c r="BV20" s="68"/>
      <c r="BW20" s="130"/>
      <c r="BX20" s="134"/>
      <c r="BY20" s="69"/>
      <c r="BZ20" s="69"/>
      <c r="CA20" s="69"/>
      <c r="CB20" s="89"/>
      <c r="CC20" s="68"/>
      <c r="CD20" s="68"/>
      <c r="CE20" s="140"/>
      <c r="CF20" s="134"/>
      <c r="CG20" s="69"/>
      <c r="CH20" s="69"/>
      <c r="CI20" s="69"/>
      <c r="CJ20" s="89"/>
      <c r="CK20" s="68"/>
      <c r="CL20" s="85"/>
      <c r="CM20" s="68"/>
      <c r="CN20" s="69"/>
      <c r="CO20" s="69"/>
      <c r="CP20" s="69"/>
      <c r="CQ20" s="68"/>
      <c r="CR20" s="68"/>
      <c r="CS20" s="85"/>
      <c r="CT20" s="68"/>
      <c r="CU20" s="69"/>
      <c r="CV20" s="69"/>
      <c r="CW20" s="69"/>
    </row>
    <row r="21" spans="1:101" s="48" customFormat="1" ht="12">
      <c r="A21" s="65">
        <v>9</v>
      </c>
      <c r="B21" s="66" t="s">
        <v>32</v>
      </c>
      <c r="C21" s="79">
        <f t="shared" si="6"/>
        <v>0</v>
      </c>
      <c r="D21" s="79">
        <f t="shared" si="7"/>
        <v>0</v>
      </c>
      <c r="E21" s="79">
        <f t="shared" si="1"/>
        <v>62675</v>
      </c>
      <c r="F21" s="79">
        <f t="shared" si="2"/>
        <v>0</v>
      </c>
      <c r="G21" s="79">
        <f t="shared" si="3"/>
        <v>0</v>
      </c>
      <c r="H21" s="88"/>
      <c r="I21" s="68"/>
      <c r="J21" s="68"/>
      <c r="K21" s="82"/>
      <c r="L21" s="68"/>
      <c r="M21" s="69"/>
      <c r="N21" s="69"/>
      <c r="O21" s="69"/>
      <c r="P21" s="89"/>
      <c r="Q21" s="68"/>
      <c r="R21" s="68"/>
      <c r="S21" s="85"/>
      <c r="T21" s="68"/>
      <c r="U21" s="69"/>
      <c r="V21" s="69"/>
      <c r="W21" s="69"/>
      <c r="X21" s="89"/>
      <c r="Y21" s="71"/>
      <c r="Z21" s="71"/>
      <c r="AA21" s="85"/>
      <c r="AB21" s="71"/>
      <c r="AC21" s="69"/>
      <c r="AD21" s="69"/>
      <c r="AE21" s="69"/>
      <c r="AF21" s="89"/>
      <c r="AG21" s="71"/>
      <c r="AH21" s="71"/>
      <c r="AI21" s="130"/>
      <c r="AJ21" s="129"/>
      <c r="AK21" s="69"/>
      <c r="AL21" s="69"/>
      <c r="AM21" s="69"/>
      <c r="AN21" s="89"/>
      <c r="AO21" s="71"/>
      <c r="AP21" s="71">
        <v>664</v>
      </c>
      <c r="AQ21" s="130"/>
      <c r="AR21" s="129"/>
      <c r="AS21" s="69"/>
      <c r="AT21" s="69"/>
      <c r="AU21" s="69"/>
      <c r="AV21" s="89"/>
      <c r="AW21" s="68"/>
      <c r="AX21" s="272">
        <f>22000+5800</f>
        <v>27800</v>
      </c>
      <c r="AY21" s="130"/>
      <c r="AZ21" s="273"/>
      <c r="BA21" s="69"/>
      <c r="BB21" s="69"/>
      <c r="BC21" s="69"/>
      <c r="BD21" s="89"/>
      <c r="BE21" s="68"/>
      <c r="BF21" s="71"/>
      <c r="BG21" s="130"/>
      <c r="BH21" s="129"/>
      <c r="BI21" s="69"/>
      <c r="BJ21" s="69"/>
      <c r="BK21" s="69"/>
      <c r="BL21" s="89"/>
      <c r="BM21" s="68"/>
      <c r="BN21" s="71">
        <v>519</v>
      </c>
      <c r="BO21" s="130"/>
      <c r="BP21" s="129"/>
      <c r="BQ21" s="69"/>
      <c r="BR21" s="69"/>
      <c r="BS21" s="69"/>
      <c r="BT21" s="89"/>
      <c r="BU21" s="68"/>
      <c r="BV21" s="68"/>
      <c r="BW21" s="130"/>
      <c r="BX21" s="134"/>
      <c r="BY21" s="69"/>
      <c r="BZ21" s="69"/>
      <c r="CA21" s="69"/>
      <c r="CB21" s="89"/>
      <c r="CC21" s="91"/>
      <c r="CD21" s="134">
        <v>33692</v>
      </c>
      <c r="CE21" s="142"/>
      <c r="CG21" s="69"/>
      <c r="CH21" s="69"/>
      <c r="CI21" s="69"/>
      <c r="CJ21" s="89"/>
      <c r="CK21" s="68"/>
      <c r="CL21" s="85"/>
      <c r="CM21" s="68"/>
      <c r="CN21" s="69"/>
      <c r="CO21" s="69"/>
      <c r="CP21" s="69"/>
      <c r="CQ21" s="68"/>
      <c r="CR21" s="68"/>
      <c r="CS21" s="85"/>
      <c r="CT21" s="68"/>
      <c r="CU21" s="69"/>
      <c r="CV21" s="69"/>
      <c r="CW21" s="69"/>
    </row>
    <row r="22" spans="1:101" s="97" customFormat="1" ht="12">
      <c r="A22" s="65">
        <v>10</v>
      </c>
      <c r="B22" s="86"/>
      <c r="C22" s="79">
        <f>SUM(AF22,AN22,AV22,BD22,BL22,BT22,CB22)</f>
        <v>0</v>
      </c>
      <c r="D22" s="79">
        <f>SUM(AG22,AO22,AW22,BE22,BM22,BU22,CC22)</f>
        <v>20000</v>
      </c>
      <c r="E22" s="79">
        <f t="shared" si="1"/>
        <v>0</v>
      </c>
      <c r="F22" s="79">
        <f t="shared" si="2"/>
        <v>0</v>
      </c>
      <c r="G22" s="79">
        <f t="shared" si="3"/>
        <v>0</v>
      </c>
      <c r="H22" s="92"/>
      <c r="I22" s="93"/>
      <c r="J22" s="93"/>
      <c r="K22" s="82"/>
      <c r="L22" s="93"/>
      <c r="M22" s="94"/>
      <c r="N22" s="94"/>
      <c r="O22" s="94"/>
      <c r="P22" s="95"/>
      <c r="Q22" s="93"/>
      <c r="R22" s="93"/>
      <c r="S22" s="85"/>
      <c r="T22" s="93"/>
      <c r="U22" s="94"/>
      <c r="V22" s="94"/>
      <c r="W22" s="94"/>
      <c r="X22" s="95"/>
      <c r="Y22" s="96"/>
      <c r="Z22" s="96"/>
      <c r="AA22" s="85"/>
      <c r="AB22" s="96"/>
      <c r="AC22" s="94"/>
      <c r="AD22" s="94"/>
      <c r="AE22" s="94"/>
      <c r="AF22" s="95"/>
      <c r="AG22" s="96"/>
      <c r="AH22" s="96"/>
      <c r="AI22" s="130"/>
      <c r="AJ22" s="129"/>
      <c r="AK22" s="94"/>
      <c r="AL22" s="94"/>
      <c r="AM22" s="94"/>
      <c r="AN22" s="95"/>
      <c r="AO22" s="96"/>
      <c r="AP22" s="93"/>
      <c r="AQ22" s="130"/>
      <c r="AR22" s="134"/>
      <c r="AS22" s="94"/>
      <c r="AT22" s="94"/>
      <c r="AU22" s="94"/>
      <c r="AV22" s="95"/>
      <c r="AW22" s="93">
        <v>20000</v>
      </c>
      <c r="AX22" s="93"/>
      <c r="AY22" s="130"/>
      <c r="AZ22" s="134"/>
      <c r="BA22" s="94"/>
      <c r="BB22" s="94"/>
      <c r="BC22" s="94"/>
      <c r="BD22" s="95"/>
      <c r="BE22" s="93"/>
      <c r="BF22" s="93"/>
      <c r="BG22" s="130"/>
      <c r="BH22" s="134"/>
      <c r="BI22" s="69"/>
      <c r="BJ22" s="69"/>
      <c r="BK22" s="69"/>
      <c r="BL22" s="95"/>
      <c r="BM22" s="93"/>
      <c r="BN22" s="93"/>
      <c r="BO22" s="130"/>
      <c r="BP22" s="134"/>
      <c r="BQ22" s="69"/>
      <c r="BR22" s="69"/>
      <c r="BS22" s="69"/>
      <c r="BT22" s="95"/>
      <c r="BU22" s="93"/>
      <c r="BV22" s="93"/>
      <c r="BW22" s="130"/>
      <c r="BX22" s="134"/>
      <c r="BY22" s="94"/>
      <c r="BZ22" s="94"/>
      <c r="CA22" s="94"/>
      <c r="CB22" s="95"/>
      <c r="CC22" s="93"/>
      <c r="CD22" s="93"/>
      <c r="CE22" s="140"/>
      <c r="CF22" s="134"/>
      <c r="CG22" s="94"/>
      <c r="CH22" s="94"/>
      <c r="CI22" s="94"/>
      <c r="CJ22" s="95"/>
      <c r="CK22" s="93"/>
      <c r="CL22" s="85"/>
      <c r="CM22" s="93"/>
      <c r="CN22" s="94"/>
      <c r="CO22" s="94"/>
      <c r="CP22" s="94"/>
      <c r="CQ22" s="93"/>
      <c r="CR22" s="93"/>
      <c r="CS22" s="85"/>
      <c r="CT22" s="93"/>
      <c r="CU22" s="94"/>
      <c r="CV22" s="94"/>
      <c r="CW22" s="94"/>
    </row>
    <row r="23" spans="1:101" s="99" customFormat="1" ht="12">
      <c r="A23" s="98"/>
      <c r="C23" s="100"/>
      <c r="D23" s="100"/>
      <c r="E23" s="100"/>
      <c r="F23" s="100"/>
      <c r="G23" s="100"/>
      <c r="K23" s="101"/>
      <c r="S23" s="102"/>
      <c r="AA23" s="100"/>
      <c r="AI23" s="132"/>
      <c r="AJ23" s="132"/>
      <c r="AQ23" s="132"/>
      <c r="AR23" s="132"/>
      <c r="AY23" s="132"/>
      <c r="AZ23" s="132"/>
      <c r="BG23" s="132"/>
      <c r="BH23" s="132"/>
      <c r="BO23" s="132"/>
      <c r="BP23" s="132"/>
      <c r="BW23" s="132"/>
      <c r="BX23" s="132"/>
      <c r="CE23" s="143"/>
      <c r="CF23" s="132"/>
      <c r="CL23" s="100"/>
      <c r="CS23" s="100"/>
    </row>
    <row r="24" spans="1:101" s="99" customFormat="1" ht="12">
      <c r="A24" s="98"/>
      <c r="C24" s="100"/>
      <c r="D24" s="100"/>
      <c r="E24" s="100"/>
      <c r="F24" s="100"/>
      <c r="G24" s="100"/>
      <c r="K24" s="101"/>
      <c r="S24" s="102"/>
      <c r="AA24" s="100"/>
      <c r="AI24" s="132"/>
      <c r="AJ24" s="132"/>
      <c r="AQ24" s="132"/>
      <c r="AR24" s="132"/>
      <c r="AY24" s="132"/>
      <c r="AZ24" s="132"/>
      <c r="BG24" s="132"/>
      <c r="BH24" s="132"/>
      <c r="BO24" s="132"/>
      <c r="BP24" s="132"/>
      <c r="BW24" s="132"/>
      <c r="BX24" s="132"/>
      <c r="CE24" s="143"/>
      <c r="CF24" s="132"/>
      <c r="CL24" s="100"/>
      <c r="CS24" s="100"/>
    </row>
    <row r="25" spans="1:101" s="99" customFormat="1" ht="12">
      <c r="A25" s="98"/>
      <c r="C25" s="100"/>
      <c r="D25" s="100"/>
      <c r="E25" s="100"/>
      <c r="F25" s="100"/>
      <c r="G25" s="100"/>
      <c r="K25" s="101"/>
      <c r="S25" s="102"/>
      <c r="AA25" s="100"/>
      <c r="AI25" s="132"/>
      <c r="AJ25" s="132"/>
      <c r="AQ25" s="132"/>
      <c r="AR25" s="132"/>
      <c r="AY25" s="132"/>
      <c r="AZ25" s="132"/>
      <c r="BG25" s="132"/>
      <c r="BH25" s="132"/>
      <c r="BO25" s="132"/>
      <c r="BP25" s="132"/>
      <c r="BW25" s="132"/>
      <c r="BX25" s="132"/>
      <c r="CE25" s="143"/>
      <c r="CF25" s="132"/>
      <c r="CL25" s="100"/>
      <c r="CS25" s="10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ПП Солнышко</vt:lpstr>
      <vt:lpstr>ПП Карусель</vt:lpstr>
      <vt:lpstr>ПП Ладошки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2017-12-04T14:58:16Z</dcterms:created>
  <dcterms:modified xsi:type="dcterms:W3CDTF">2020-02-21T15:50:29Z</dcterms:modified>
</cp:coreProperties>
</file>