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showInkAnnotation="0" updateLinks="never" defaultThemeVersion="124226"/>
  <xr:revisionPtr revIDLastSave="0" documentId="8_{78A61E4F-3820-426B-A1F3-ACD7AA8DEA4B}" xr6:coauthVersionLast="45" xr6:coauthVersionMax="45" xr10:uidLastSave="{00000000-0000-0000-0000-000000000000}"/>
  <bookViews>
    <workbookView xWindow="-120" yWindow="-120" windowWidth="19440" windowHeight="15000" activeTab="2" xr2:uid="{00000000-000D-0000-FFFF-FFFF00000000}"/>
  </bookViews>
  <sheets>
    <sheet name="DATA" sheetId="70" r:id="rId1"/>
    <sheet name="Январь" sheetId="69" r:id="rId2"/>
    <sheet name="Февраль" sheetId="7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71" l="1"/>
  <c r="C5" i="69"/>
  <c r="E7" i="71" l="1"/>
  <c r="AM10" i="71"/>
  <c r="A10" i="71"/>
  <c r="AS9" i="71"/>
  <c r="AR9" i="71"/>
  <c r="AQ9" i="71"/>
  <c r="AP9" i="71"/>
  <c r="AO9" i="71"/>
  <c r="AK9" i="71"/>
  <c r="AL9" i="71" s="1"/>
  <c r="AJ9" i="71"/>
  <c r="A9" i="71"/>
  <c r="AS8" i="71"/>
  <c r="AS10" i="71" s="1"/>
  <c r="AR8" i="71"/>
  <c r="AQ8" i="71"/>
  <c r="AQ10" i="71" s="1"/>
  <c r="AP8" i="71"/>
  <c r="AP10" i="71" s="1"/>
  <c r="AO8" i="71"/>
  <c r="AK8" i="71"/>
  <c r="AJ8" i="71"/>
  <c r="A8" i="71"/>
  <c r="AJ10" i="71" l="1"/>
  <c r="AK10" i="71"/>
  <c r="AR10" i="71"/>
  <c r="AO10" i="71"/>
  <c r="AL8" i="71"/>
  <c r="AL10" i="71" s="1"/>
  <c r="AT8" i="71"/>
  <c r="F7" i="71"/>
  <c r="E6" i="71"/>
  <c r="B1" i="70"/>
  <c r="G7" i="71" l="1"/>
  <c r="F6" i="71"/>
  <c r="AJ9" i="69"/>
  <c r="AK9" i="69"/>
  <c r="AL9" i="69" s="1"/>
  <c r="AK8" i="69"/>
  <c r="AL8" i="69" s="1"/>
  <c r="H7" i="71" l="1"/>
  <c r="G6" i="71"/>
  <c r="AQ8" i="69"/>
  <c r="I7" i="71" l="1"/>
  <c r="H6" i="71"/>
  <c r="AM10" i="69"/>
  <c r="J7" i="71" l="1"/>
  <c r="I6" i="71"/>
  <c r="A9" i="69"/>
  <c r="A8" i="69"/>
  <c r="K7" i="71" l="1"/>
  <c r="J6" i="71"/>
  <c r="AL10" i="69"/>
  <c r="L7" i="71" l="1"/>
  <c r="K6" i="71"/>
  <c r="A10" i="69"/>
  <c r="AS9" i="69"/>
  <c r="AR9" i="69"/>
  <c r="AQ9" i="69"/>
  <c r="AP9" i="69"/>
  <c r="AO9" i="69"/>
  <c r="AS8" i="69"/>
  <c r="AR8" i="69"/>
  <c r="AP8" i="69"/>
  <c r="AO8" i="69"/>
  <c r="AJ8" i="69"/>
  <c r="E7" i="69"/>
  <c r="M7" i="71" l="1"/>
  <c r="L6" i="71"/>
  <c r="E6" i="69"/>
  <c r="AT8" i="69"/>
  <c r="F7" i="69"/>
  <c r="AK10" i="69"/>
  <c r="AR10" i="69"/>
  <c r="AJ10" i="69"/>
  <c r="AQ10" i="69"/>
  <c r="AP10" i="69"/>
  <c r="AO10" i="69"/>
  <c r="AS10" i="69"/>
  <c r="N7" i="71" l="1"/>
  <c r="M6" i="71"/>
  <c r="G7" i="69"/>
  <c r="F6" i="69"/>
  <c r="N6" i="71" l="1"/>
  <c r="O7" i="71"/>
  <c r="H7" i="69"/>
  <c r="I7" i="69" s="1"/>
  <c r="G6" i="69"/>
  <c r="H6" i="69"/>
  <c r="P7" i="71" l="1"/>
  <c r="O6" i="71"/>
  <c r="J7" i="69"/>
  <c r="K7" i="69" s="1"/>
  <c r="I6" i="69"/>
  <c r="J6" i="69" l="1"/>
  <c r="Q7" i="71"/>
  <c r="P6" i="71"/>
  <c r="L7" i="69"/>
  <c r="K6" i="69"/>
  <c r="R7" i="71" l="1"/>
  <c r="Q6" i="71"/>
  <c r="M7" i="69"/>
  <c r="L6" i="69"/>
  <c r="S7" i="71" l="1"/>
  <c r="R6" i="71"/>
  <c r="N7" i="69"/>
  <c r="M6" i="69"/>
  <c r="T7" i="71" l="1"/>
  <c r="S6" i="71"/>
  <c r="O7" i="69"/>
  <c r="N6" i="69"/>
  <c r="U7" i="71" l="1"/>
  <c r="T6" i="71"/>
  <c r="P7" i="69"/>
  <c r="O6" i="69"/>
  <c r="V7" i="71" l="1"/>
  <c r="U6" i="71"/>
  <c r="Q7" i="69"/>
  <c r="P6" i="69"/>
  <c r="V6" i="71" l="1"/>
  <c r="W7" i="71"/>
  <c r="R7" i="69"/>
  <c r="Q6" i="69"/>
  <c r="X7" i="71" l="1"/>
  <c r="W6" i="71"/>
  <c r="S7" i="69"/>
  <c r="R6" i="69"/>
  <c r="Y7" i="71" l="1"/>
  <c r="X6" i="71"/>
  <c r="T7" i="69"/>
  <c r="S6" i="69"/>
  <c r="Z7" i="71" l="1"/>
  <c r="Y6" i="71"/>
  <c r="U7" i="69"/>
  <c r="T6" i="69"/>
  <c r="Z6" i="71" l="1"/>
  <c r="AA7" i="71"/>
  <c r="V7" i="69"/>
  <c r="U6" i="69"/>
  <c r="AB7" i="71" l="1"/>
  <c r="AA6" i="71"/>
  <c r="W7" i="69"/>
  <c r="V6" i="69"/>
  <c r="AC7" i="71" l="1"/>
  <c r="AB6" i="71"/>
  <c r="X7" i="69"/>
  <c r="W6" i="69"/>
  <c r="AD7" i="71" l="1"/>
  <c r="AC6" i="71"/>
  <c r="Y7" i="69"/>
  <c r="X6" i="69"/>
  <c r="AE7" i="71" l="1"/>
  <c r="AD6" i="71"/>
  <c r="Y6" i="69"/>
  <c r="Z7" i="69"/>
  <c r="AF7" i="71" l="1"/>
  <c r="AE6" i="71"/>
  <c r="AA7" i="69"/>
  <c r="Z6" i="69"/>
  <c r="AH7" i="71" l="1"/>
  <c r="AH6" i="71" s="1"/>
  <c r="AG7" i="71"/>
  <c r="AG6" i="71" s="1"/>
  <c r="AF6" i="71"/>
  <c r="AI7" i="71"/>
  <c r="AB7" i="69"/>
  <c r="AA6" i="69"/>
  <c r="AI6" i="71" l="1"/>
  <c r="AN8" i="71"/>
  <c r="AN10" i="71" s="1"/>
  <c r="AC7" i="69"/>
  <c r="AB6" i="69"/>
  <c r="AD7" i="69" l="1"/>
  <c r="AC6" i="69"/>
  <c r="AE7" i="69" l="1"/>
  <c r="AD6" i="69"/>
  <c r="AF7" i="69" l="1"/>
  <c r="AE6" i="69"/>
  <c r="AG7" i="69" l="1"/>
  <c r="AF6" i="69"/>
  <c r="AH7" i="69"/>
  <c r="AI7" i="69"/>
  <c r="AN8" i="69" s="1"/>
  <c r="AN10" i="69" s="1"/>
  <c r="AI6" i="69" l="1"/>
  <c r="AH6" i="69"/>
  <c r="AG6" i="6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1" authorId="0" shapeId="0" xr:uid="{AA3A6249-57D5-4780-ABDA-EB384C5FF197}">
      <text>
        <r>
          <rPr>
            <b/>
            <sz val="9"/>
            <color indexed="81"/>
            <rFont val="Tahoma"/>
            <family val="2"/>
            <charset val="204"/>
          </rPr>
          <t>Расчёт первого понедельника года</t>
        </r>
      </text>
    </comment>
  </commentList>
</comments>
</file>

<file path=xl/sharedStrings.xml><?xml version="1.0" encoding="utf-8"?>
<sst xmlns="http://schemas.openxmlformats.org/spreadsheetml/2006/main" count="78" uniqueCount="40">
  <si>
    <t>Вых</t>
  </si>
  <si>
    <t>Отпуск</t>
  </si>
  <si>
    <t>В</t>
  </si>
  <si>
    <t>Больничн.</t>
  </si>
  <si>
    <t>№   П/П</t>
  </si>
  <si>
    <t>Уч. отп.</t>
  </si>
  <si>
    <t>О</t>
  </si>
  <si>
    <t>Больничный</t>
  </si>
  <si>
    <t>ИТОГО:</t>
  </si>
  <si>
    <t>Не отработано</t>
  </si>
  <si>
    <t>Должность</t>
  </si>
  <si>
    <t>Отпуск без сохранения заработной платы</t>
  </si>
  <si>
    <t>Учебный отпуск</t>
  </si>
  <si>
    <t>У</t>
  </si>
  <si>
    <t>Б</t>
  </si>
  <si>
    <t>Аринин Николай Федорович</t>
  </si>
  <si>
    <t>Калямин Геннадий Николаевич</t>
  </si>
  <si>
    <t>Табельный №</t>
  </si>
  <si>
    <t>ФИО</t>
  </si>
  <si>
    <t>Н</t>
  </si>
  <si>
    <t>Ночные</t>
  </si>
  <si>
    <t>ВВ</t>
  </si>
  <si>
    <t>Вызов в выходной</t>
  </si>
  <si>
    <t>Выходные и праздничные часы</t>
  </si>
  <si>
    <t>Отработано</t>
  </si>
  <si>
    <t>Профессия/разряд</t>
  </si>
  <si>
    <t>Водитель 4 разр.</t>
  </si>
  <si>
    <t>Водитель 5 разр.</t>
  </si>
  <si>
    <t>Тракторист 6 разр.</t>
  </si>
  <si>
    <t>Маш. Экск. 6 разр.</t>
  </si>
  <si>
    <t>Маш. экск. 6 разр.</t>
  </si>
  <si>
    <t>Маш. бар.уст. 5 разр.</t>
  </si>
  <si>
    <t>Всего дней</t>
  </si>
  <si>
    <t>Всего часов</t>
  </si>
  <si>
    <t>Сверх урочные часы</t>
  </si>
  <si>
    <t>Ночные часы</t>
  </si>
  <si>
    <t>с разрешения администрации</t>
  </si>
  <si>
    <t>А</t>
  </si>
  <si>
    <t>К-во рабочих дней</t>
  </si>
  <si>
    <t>Выходные и праздничные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</si>
</sst>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9]mmmm\ yyyy;@"/>
    <numFmt numFmtId="165" formatCode="ddd"/>
    <numFmt numFmtId="166" formatCode="d"/>
    <numFmt numFmtId="167" formatCode="yyyy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60"/>
      <name val="Calibri"/>
      <family val="2"/>
      <charset val="204"/>
    </font>
    <font>
      <b/>
      <sz val="20"/>
      <color indexed="60"/>
      <name val="Calibri"/>
      <family val="2"/>
      <charset val="204"/>
    </font>
    <font>
      <b/>
      <u/>
      <sz val="20"/>
      <color indexed="8"/>
      <name val="Calibri"/>
      <family val="2"/>
      <charset val="204"/>
    </font>
    <font>
      <b/>
      <u/>
      <sz val="20"/>
      <name val="Calibri"/>
      <family val="2"/>
      <charset val="204"/>
    </font>
    <font>
      <i/>
      <sz val="14"/>
      <color indexed="8"/>
      <name val="Calibri"/>
      <family val="2"/>
      <charset val="204"/>
    </font>
    <font>
      <b/>
      <sz val="14"/>
      <color theme="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/>
    <xf numFmtId="165" fontId="2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/>
    <xf numFmtId="16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textRotation="90"/>
      <protection hidden="1"/>
    </xf>
    <xf numFmtId="0" fontId="1" fillId="0" borderId="0" xfId="0" applyFont="1" applyFill="1" applyAlignment="1">
      <alignment vertical="center" wrapText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0" fillId="0" borderId="0" xfId="0" applyFill="1"/>
    <xf numFmtId="0" fontId="0" fillId="0" borderId="0" xfId="0" applyFill="1" applyProtection="1">
      <protection hidden="1"/>
    </xf>
    <xf numFmtId="0" fontId="1" fillId="0" borderId="7" xfId="0" applyFont="1" applyFill="1" applyBorder="1" applyAlignment="1" applyProtection="1"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0" fontId="1" fillId="0" borderId="8" xfId="0" applyFont="1" applyFill="1" applyBorder="1" applyProtection="1">
      <protection hidden="1"/>
    </xf>
    <xf numFmtId="0" fontId="2" fillId="0" borderId="8" xfId="0" applyFont="1" applyFill="1" applyBorder="1" applyAlignment="1" applyProtection="1">
      <alignment horizontal="center" vertical="center"/>
      <protection locked="0" hidden="1"/>
    </xf>
    <xf numFmtId="0" fontId="1" fillId="0" borderId="9" xfId="0" applyFont="1" applyFill="1" applyBorder="1" applyProtection="1">
      <protection hidden="1"/>
    </xf>
    <xf numFmtId="0" fontId="2" fillId="0" borderId="9" xfId="0" applyFont="1" applyFill="1" applyBorder="1" applyAlignment="1" applyProtection="1">
      <alignment horizontal="center" vertical="center"/>
      <protection locked="0" hidden="1"/>
    </xf>
    <xf numFmtId="0" fontId="2" fillId="0" borderId="12" xfId="0" applyFont="1" applyFill="1" applyBorder="1" applyAlignment="1" applyProtection="1">
      <alignment horizontal="center" vertical="center"/>
      <protection hidden="1"/>
    </xf>
    <xf numFmtId="0" fontId="7" fillId="0" borderId="13" xfId="0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/>
    <xf numFmtId="0" fontId="0" fillId="0" borderId="0" xfId="0" applyFill="1" applyBorder="1" applyProtection="1">
      <protection hidden="1"/>
    </xf>
    <xf numFmtId="0" fontId="7" fillId="0" borderId="14" xfId="0" applyFont="1" applyFill="1" applyBorder="1" applyAlignment="1" applyProtection="1">
      <alignment horizontal="left" vertical="center"/>
      <protection hidden="1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2" xfId="0" applyFont="1" applyFill="1" applyBorder="1" applyAlignment="1" applyProtection="1">
      <alignment vertical="center"/>
      <protection hidden="1"/>
    </xf>
    <xf numFmtId="0" fontId="0" fillId="0" borderId="2" xfId="0" applyFill="1" applyBorder="1"/>
    <xf numFmtId="0" fontId="8" fillId="3" borderId="12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/>
    <xf numFmtId="0" fontId="1" fillId="0" borderId="17" xfId="0" applyFont="1" applyFill="1" applyBorder="1" applyProtection="1">
      <protection hidden="1"/>
    </xf>
    <xf numFmtId="0" fontId="1" fillId="0" borderId="12" xfId="0" applyFont="1" applyFill="1" applyBorder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3" xfId="0" applyFont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left" vertical="center"/>
      <protection locked="0"/>
    </xf>
    <xf numFmtId="14" fontId="0" fillId="0" borderId="0" xfId="0" applyNumberFormat="1"/>
    <xf numFmtId="167" fontId="10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center" vertical="center"/>
    </xf>
    <xf numFmtId="0" fontId="0" fillId="0" borderId="3" xfId="0" applyFill="1" applyBorder="1" applyProtection="1">
      <protection hidden="1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hidden="1"/>
    </xf>
    <xf numFmtId="0" fontId="1" fillId="0" borderId="4" xfId="0" applyFont="1" applyFill="1" applyBorder="1"/>
    <xf numFmtId="14" fontId="12" fillId="0" borderId="0" xfId="0" applyNumberFormat="1" applyFont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textRotation="90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center" vertical="center"/>
      <protection hidden="1"/>
    </xf>
    <xf numFmtId="0" fontId="2" fillId="0" borderId="15" xfId="0" applyFont="1" applyFill="1" applyBorder="1" applyAlignment="1" applyProtection="1">
      <alignment horizontal="center" vertical="center" textRotation="90" wrapText="1"/>
      <protection hidden="1"/>
    </xf>
    <xf numFmtId="0" fontId="2" fillId="0" borderId="11" xfId="0" applyFont="1" applyFill="1" applyBorder="1" applyAlignment="1" applyProtection="1">
      <alignment horizontal="center" vertical="center" textRotation="90" wrapText="1"/>
      <protection hidden="1"/>
    </xf>
    <xf numFmtId="164" fontId="6" fillId="0" borderId="0" xfId="0" applyNumberFormat="1" applyFont="1" applyFill="1" applyBorder="1" applyAlignment="1" applyProtection="1">
      <alignment horizontal="left" vertical="center"/>
      <protection hidden="1"/>
    </xf>
    <xf numFmtId="0" fontId="2" fillId="0" borderId="4" xfId="0" applyFont="1" applyFill="1" applyBorder="1" applyAlignment="1" applyProtection="1">
      <alignment horizontal="center" vertical="center" textRotation="90" wrapText="1"/>
      <protection hidden="1"/>
    </xf>
    <xf numFmtId="0" fontId="2" fillId="0" borderId="15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22">
    <dxf>
      <fill>
        <patternFill>
          <bgColor theme="9" tint="0.59996337778862885"/>
        </patternFill>
      </fill>
    </dxf>
    <dxf>
      <font>
        <b/>
        <i val="0"/>
      </font>
      <numFmt numFmtId="168" formatCode=";;;&quot;ОГ&quot;"/>
    </dxf>
    <dxf>
      <font>
        <b/>
        <i val="0"/>
      </font>
      <numFmt numFmtId="169" formatCode=";;;&quot;У&quot;"/>
    </dxf>
    <dxf>
      <font>
        <b/>
        <i val="0"/>
      </font>
      <numFmt numFmtId="170" formatCode=";;;&quot;О&quot;"/>
    </dxf>
    <dxf>
      <font>
        <b/>
        <i val="0"/>
      </font>
      <numFmt numFmtId="171" formatCode=";;;&quot;Н&quot;"/>
    </dxf>
    <dxf>
      <font>
        <b/>
        <i val="0"/>
      </font>
      <numFmt numFmtId="172" formatCode=";;;&quot;К&quot;"/>
    </dxf>
    <dxf>
      <font>
        <b/>
        <i val="0"/>
      </font>
      <numFmt numFmtId="173" formatCode=";;;&quot;В/В&quot;"/>
    </dxf>
    <dxf>
      <font>
        <b/>
        <i val="0"/>
      </font>
      <numFmt numFmtId="174" formatCode=";;;&quot;А&quot;"/>
    </dxf>
    <dxf>
      <font>
        <b/>
        <i val="0"/>
      </font>
      <numFmt numFmtId="175" formatCode=";;;&quot;Б&quot;"/>
    </dxf>
    <dxf>
      <font>
        <b/>
        <i val="0"/>
        <color theme="0"/>
      </font>
      <numFmt numFmtId="176" formatCode=";;;&quot;В&quot;"/>
      <fill>
        <patternFill>
          <bgColor rgb="FFFF8080"/>
        </patternFill>
      </fill>
    </dxf>
    <dxf>
      <numFmt numFmtId="177" formatCode="0;;;@"/>
    </dxf>
    <dxf>
      <fill>
        <patternFill>
          <bgColor theme="9" tint="0.59996337778862885"/>
        </patternFill>
      </fill>
    </dxf>
    <dxf>
      <font>
        <b/>
        <i val="0"/>
      </font>
      <numFmt numFmtId="168" formatCode=";;;&quot;ОГ&quot;"/>
    </dxf>
    <dxf>
      <font>
        <b/>
        <i val="0"/>
      </font>
      <numFmt numFmtId="169" formatCode=";;;&quot;У&quot;"/>
    </dxf>
    <dxf>
      <font>
        <b/>
        <i val="0"/>
      </font>
      <numFmt numFmtId="170" formatCode=";;;&quot;О&quot;"/>
    </dxf>
    <dxf>
      <font>
        <b/>
        <i val="0"/>
      </font>
      <numFmt numFmtId="171" formatCode=";;;&quot;Н&quot;"/>
    </dxf>
    <dxf>
      <font>
        <b/>
        <i val="0"/>
      </font>
      <numFmt numFmtId="172" formatCode=";;;&quot;К&quot;"/>
    </dxf>
    <dxf>
      <font>
        <b/>
        <i val="0"/>
      </font>
      <numFmt numFmtId="173" formatCode=";;;&quot;В/В&quot;"/>
    </dxf>
    <dxf>
      <font>
        <b/>
        <i val="0"/>
      </font>
      <numFmt numFmtId="174" formatCode=";;;&quot;А&quot;"/>
    </dxf>
    <dxf>
      <font>
        <b/>
        <i val="0"/>
      </font>
      <numFmt numFmtId="175" formatCode=";;;&quot;Б&quot;"/>
    </dxf>
    <dxf>
      <font>
        <b/>
        <i val="0"/>
        <color theme="0"/>
      </font>
      <numFmt numFmtId="176" formatCode=";;;&quot;В&quot;"/>
      <fill>
        <patternFill>
          <bgColor rgb="FFFF8080"/>
        </patternFill>
      </fill>
    </dxf>
    <dxf>
      <numFmt numFmtId="177" formatCode="0;;;@"/>
    </dxf>
  </dxfs>
  <tableStyles count="0" defaultTableStyle="TableStyleMedium9" defaultPivotStyle="PivotStyleLight16"/>
  <colors>
    <mruColors>
      <color rgb="FFFF7D7D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6C2A-2AC4-4324-912B-18128F8CA630}">
  <dimension ref="A1:D12"/>
  <sheetViews>
    <sheetView workbookViewId="0">
      <selection activeCell="D19" sqref="D19"/>
    </sheetView>
  </sheetViews>
  <sheetFormatPr defaultRowHeight="15" x14ac:dyDescent="0.25"/>
  <cols>
    <col min="1" max="1" width="9.5703125" bestFit="1" customWidth="1"/>
    <col min="2" max="2" width="12.140625" hidden="1" customWidth="1"/>
    <col min="3" max="3" width="15.140625" customWidth="1"/>
    <col min="4" max="4" width="34.7109375" bestFit="1" customWidth="1"/>
  </cols>
  <sheetData>
    <row r="1" spans="1:4" ht="27" thickBot="1" x14ac:dyDescent="0.3">
      <c r="A1" s="45">
        <v>43831</v>
      </c>
      <c r="B1" s="52">
        <f>A1+MOD(2-A1,7)</f>
        <v>43836</v>
      </c>
      <c r="D1" s="47" t="s">
        <v>25</v>
      </c>
    </row>
    <row r="2" spans="1:4" x14ac:dyDescent="0.25">
      <c r="B2" s="44">
        <v>43831</v>
      </c>
      <c r="D2" t="s">
        <v>26</v>
      </c>
    </row>
    <row r="3" spans="1:4" x14ac:dyDescent="0.25">
      <c r="B3" s="44">
        <v>44197</v>
      </c>
      <c r="D3" t="s">
        <v>27</v>
      </c>
    </row>
    <row r="4" spans="1:4" x14ac:dyDescent="0.25">
      <c r="B4" s="44">
        <v>44562</v>
      </c>
      <c r="D4" t="s">
        <v>30</v>
      </c>
    </row>
    <row r="5" spans="1:4" x14ac:dyDescent="0.25">
      <c r="B5" s="44">
        <v>44927</v>
      </c>
      <c r="D5" t="s">
        <v>31</v>
      </c>
    </row>
    <row r="6" spans="1:4" x14ac:dyDescent="0.25">
      <c r="B6" s="44">
        <v>45292</v>
      </c>
      <c r="D6" t="s">
        <v>28</v>
      </c>
    </row>
    <row r="7" spans="1:4" x14ac:dyDescent="0.25">
      <c r="B7" s="44">
        <v>45658</v>
      </c>
    </row>
    <row r="8" spans="1:4" x14ac:dyDescent="0.25">
      <c r="B8" s="44">
        <v>46023</v>
      </c>
    </row>
    <row r="9" spans="1:4" x14ac:dyDescent="0.25">
      <c r="B9" s="44">
        <v>46388</v>
      </c>
    </row>
    <row r="10" spans="1:4" x14ac:dyDescent="0.25">
      <c r="B10" s="44">
        <v>46753</v>
      </c>
    </row>
    <row r="11" spans="1:4" x14ac:dyDescent="0.25">
      <c r="B11" s="44">
        <v>47119</v>
      </c>
    </row>
    <row r="12" spans="1:4" x14ac:dyDescent="0.25">
      <c r="B12" s="44">
        <v>47484</v>
      </c>
    </row>
  </sheetData>
  <dataValidations count="1">
    <dataValidation type="list" allowBlank="1" showInputMessage="1" showErrorMessage="1" sqref="A1" xr:uid="{38DADC37-A7D0-444E-869C-F885672B9209}">
      <formula1>$B$2:$B$12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18"/>
  <sheetViews>
    <sheetView zoomScale="60" zoomScaleNormal="60" workbookViewId="0">
      <selection activeCell="C5" sqref="C5"/>
    </sheetView>
  </sheetViews>
  <sheetFormatPr defaultRowHeight="15" x14ac:dyDescent="0.25"/>
  <cols>
    <col min="1" max="2" width="6.140625" style="16" customWidth="1"/>
    <col min="3" max="3" width="49.42578125" style="16" customWidth="1"/>
    <col min="4" max="4" width="27.7109375" style="16" bestFit="1" customWidth="1"/>
    <col min="5" max="5" width="8" style="16" bestFit="1" customWidth="1"/>
    <col min="6" max="35" width="6" style="16" customWidth="1"/>
    <col min="36" max="36" width="6.7109375" style="16" customWidth="1"/>
    <col min="37" max="37" width="8.28515625" style="16" customWidth="1"/>
    <col min="38" max="43" width="6.7109375" style="16" customWidth="1"/>
    <col min="44" max="44" width="6.5703125" style="16" hidden="1" customWidth="1"/>
    <col min="45" max="45" width="6.7109375" style="16" customWidth="1"/>
    <col min="46" max="46" width="9.140625" style="16"/>
    <col min="47" max="47" width="14.42578125" style="16" bestFit="1" customWidth="1"/>
    <col min="48" max="16384" width="9.140625" style="16"/>
  </cols>
  <sheetData>
    <row r="1" spans="1:46" ht="18.75" x14ac:dyDescent="0.3">
      <c r="AL1" s="36"/>
      <c r="AM1" s="36"/>
    </row>
    <row r="2" spans="1:46" ht="18.75" x14ac:dyDescent="0.3">
      <c r="AL2" s="36"/>
      <c r="AM2" s="36"/>
    </row>
    <row r="3" spans="1:46" ht="18.75" x14ac:dyDescent="0.3">
      <c r="AL3" s="36"/>
      <c r="AM3" s="36"/>
    </row>
    <row r="5" spans="1:46" s="5" customFormat="1" ht="32.25" customHeight="1" thickBot="1" x14ac:dyDescent="0.35">
      <c r="A5" s="1"/>
      <c r="B5" s="1"/>
      <c r="C5" s="46">
        <f>EDATE(DATA!A1,0)</f>
        <v>43831</v>
      </c>
      <c r="D5" s="59"/>
      <c r="E5" s="59"/>
      <c r="F5" s="59"/>
      <c r="G5" s="59"/>
      <c r="H5" s="59"/>
      <c r="I5" s="59"/>
      <c r="J5" s="2"/>
      <c r="K5" s="3"/>
      <c r="L5" s="2"/>
      <c r="M5" s="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6" s="7" customFormat="1" ht="27" customHeight="1" thickBot="1" x14ac:dyDescent="0.35">
      <c r="A6" s="60" t="s">
        <v>4</v>
      </c>
      <c r="B6" s="57" t="s">
        <v>17</v>
      </c>
      <c r="C6" s="54" t="s">
        <v>18</v>
      </c>
      <c r="D6" s="54" t="s">
        <v>10</v>
      </c>
      <c r="E6" s="6">
        <f t="shared" ref="E6:AI6" si="0">E7</f>
        <v>43831</v>
      </c>
      <c r="F6" s="6">
        <f t="shared" si="0"/>
        <v>43832</v>
      </c>
      <c r="G6" s="6">
        <f t="shared" si="0"/>
        <v>43833</v>
      </c>
      <c r="H6" s="6">
        <f t="shared" si="0"/>
        <v>43834</v>
      </c>
      <c r="I6" s="6">
        <f t="shared" si="0"/>
        <v>43835</v>
      </c>
      <c r="J6" s="6">
        <f t="shared" si="0"/>
        <v>43836</v>
      </c>
      <c r="K6" s="6">
        <f t="shared" si="0"/>
        <v>43837</v>
      </c>
      <c r="L6" s="6">
        <f t="shared" si="0"/>
        <v>43838</v>
      </c>
      <c r="M6" s="6">
        <f t="shared" si="0"/>
        <v>43839</v>
      </c>
      <c r="N6" s="6">
        <f t="shared" si="0"/>
        <v>43840</v>
      </c>
      <c r="O6" s="6">
        <f t="shared" si="0"/>
        <v>43841</v>
      </c>
      <c r="P6" s="6">
        <f t="shared" si="0"/>
        <v>43842</v>
      </c>
      <c r="Q6" s="6">
        <f t="shared" si="0"/>
        <v>43843</v>
      </c>
      <c r="R6" s="6">
        <f t="shared" si="0"/>
        <v>43844</v>
      </c>
      <c r="S6" s="6">
        <f t="shared" si="0"/>
        <v>43845</v>
      </c>
      <c r="T6" s="6">
        <f t="shared" si="0"/>
        <v>43846</v>
      </c>
      <c r="U6" s="6">
        <f t="shared" si="0"/>
        <v>43847</v>
      </c>
      <c r="V6" s="6">
        <f t="shared" si="0"/>
        <v>43848</v>
      </c>
      <c r="W6" s="6">
        <f t="shared" si="0"/>
        <v>43849</v>
      </c>
      <c r="X6" s="6">
        <f t="shared" si="0"/>
        <v>43850</v>
      </c>
      <c r="Y6" s="6">
        <f t="shared" si="0"/>
        <v>43851</v>
      </c>
      <c r="Z6" s="6">
        <f t="shared" si="0"/>
        <v>43852</v>
      </c>
      <c r="AA6" s="6">
        <f t="shared" si="0"/>
        <v>43853</v>
      </c>
      <c r="AB6" s="6">
        <f t="shared" si="0"/>
        <v>43854</v>
      </c>
      <c r="AC6" s="6">
        <f t="shared" si="0"/>
        <v>43855</v>
      </c>
      <c r="AD6" s="6">
        <f t="shared" si="0"/>
        <v>43856</v>
      </c>
      <c r="AE6" s="6">
        <f t="shared" si="0"/>
        <v>43857</v>
      </c>
      <c r="AF6" s="6">
        <f t="shared" si="0"/>
        <v>43858</v>
      </c>
      <c r="AG6" s="6">
        <f t="shared" si="0"/>
        <v>43859</v>
      </c>
      <c r="AH6" s="6">
        <f t="shared" si="0"/>
        <v>43860</v>
      </c>
      <c r="AI6" s="6">
        <f t="shared" si="0"/>
        <v>43861</v>
      </c>
      <c r="AJ6" s="54" t="s">
        <v>24</v>
      </c>
      <c r="AK6" s="54"/>
      <c r="AL6" s="54"/>
      <c r="AM6" s="54"/>
      <c r="AN6" s="54"/>
      <c r="AO6" s="54" t="s">
        <v>9</v>
      </c>
      <c r="AP6" s="54"/>
      <c r="AQ6" s="54"/>
      <c r="AR6" s="54"/>
      <c r="AS6" s="54"/>
      <c r="AT6" s="51"/>
    </row>
    <row r="7" spans="1:46" s="10" customFormat="1" ht="211.5" customHeight="1" thickBot="1" x14ac:dyDescent="0.3">
      <c r="A7" s="57"/>
      <c r="B7" s="58"/>
      <c r="C7" s="54"/>
      <c r="D7" s="61"/>
      <c r="E7" s="8">
        <f>C5</f>
        <v>43831</v>
      </c>
      <c r="F7" s="8">
        <f t="shared" ref="F7:AF7" si="1">E7+1</f>
        <v>43832</v>
      </c>
      <c r="G7" s="8">
        <f t="shared" si="1"/>
        <v>43833</v>
      </c>
      <c r="H7" s="8">
        <f t="shared" si="1"/>
        <v>43834</v>
      </c>
      <c r="I7" s="8">
        <f t="shared" si="1"/>
        <v>43835</v>
      </c>
      <c r="J7" s="8">
        <f t="shared" si="1"/>
        <v>43836</v>
      </c>
      <c r="K7" s="8">
        <f t="shared" si="1"/>
        <v>43837</v>
      </c>
      <c r="L7" s="8">
        <f t="shared" si="1"/>
        <v>43838</v>
      </c>
      <c r="M7" s="8">
        <f t="shared" si="1"/>
        <v>43839</v>
      </c>
      <c r="N7" s="8">
        <f t="shared" si="1"/>
        <v>43840</v>
      </c>
      <c r="O7" s="8">
        <f t="shared" si="1"/>
        <v>43841</v>
      </c>
      <c r="P7" s="8">
        <f t="shared" si="1"/>
        <v>43842</v>
      </c>
      <c r="Q7" s="8">
        <f t="shared" si="1"/>
        <v>43843</v>
      </c>
      <c r="R7" s="8">
        <f t="shared" si="1"/>
        <v>43844</v>
      </c>
      <c r="S7" s="8">
        <f t="shared" si="1"/>
        <v>43845</v>
      </c>
      <c r="T7" s="8">
        <f t="shared" si="1"/>
        <v>43846</v>
      </c>
      <c r="U7" s="8">
        <f t="shared" si="1"/>
        <v>43847</v>
      </c>
      <c r="V7" s="8">
        <f t="shared" si="1"/>
        <v>43848</v>
      </c>
      <c r="W7" s="8">
        <f t="shared" si="1"/>
        <v>43849</v>
      </c>
      <c r="X7" s="8">
        <f t="shared" si="1"/>
        <v>43850</v>
      </c>
      <c r="Y7" s="8">
        <f t="shared" si="1"/>
        <v>43851</v>
      </c>
      <c r="Z7" s="8">
        <f t="shared" si="1"/>
        <v>43852</v>
      </c>
      <c r="AA7" s="8">
        <f t="shared" si="1"/>
        <v>43853</v>
      </c>
      <c r="AB7" s="8">
        <f t="shared" si="1"/>
        <v>43854</v>
      </c>
      <c r="AC7" s="8">
        <f t="shared" si="1"/>
        <v>43855</v>
      </c>
      <c r="AD7" s="8">
        <f t="shared" si="1"/>
        <v>43856</v>
      </c>
      <c r="AE7" s="8">
        <f t="shared" si="1"/>
        <v>43857</v>
      </c>
      <c r="AF7" s="8">
        <f t="shared" si="1"/>
        <v>43858</v>
      </c>
      <c r="AG7" s="8">
        <f>IF(DAY($AF7+1)&gt;DAY(AF7),$AF7+1,"")</f>
        <v>43859</v>
      </c>
      <c r="AH7" s="8">
        <f>IF(DAY($AF7+2)&gt;DAY(AF7),$AF7+2,"")</f>
        <v>43860</v>
      </c>
      <c r="AI7" s="8">
        <f>IF(DAY($AF7+3)&gt;DAY(AF7),$AF7+3,"")</f>
        <v>43861</v>
      </c>
      <c r="AJ7" s="50" t="s">
        <v>32</v>
      </c>
      <c r="AK7" s="50" t="s">
        <v>33</v>
      </c>
      <c r="AL7" s="9" t="s">
        <v>34</v>
      </c>
      <c r="AM7" s="9" t="s">
        <v>35</v>
      </c>
      <c r="AN7" s="9" t="s">
        <v>23</v>
      </c>
      <c r="AO7" s="9" t="s">
        <v>0</v>
      </c>
      <c r="AP7" s="9" t="s">
        <v>1</v>
      </c>
      <c r="AQ7" s="9" t="s">
        <v>36</v>
      </c>
      <c r="AR7" s="9" t="s">
        <v>5</v>
      </c>
      <c r="AS7" s="9" t="s">
        <v>3</v>
      </c>
      <c r="AT7" s="9" t="s">
        <v>38</v>
      </c>
    </row>
    <row r="8" spans="1:46" s="7" customFormat="1" ht="19.5" thickBot="1" x14ac:dyDescent="0.35">
      <c r="A8" s="21">
        <f>IF(C8="","",SUBTOTAL(103,$C$8:C8))</f>
        <v>1</v>
      </c>
      <c r="B8" s="37">
        <v>87</v>
      </c>
      <c r="C8" s="41" t="s">
        <v>15</v>
      </c>
      <c r="D8" s="49" t="s">
        <v>29</v>
      </c>
      <c r="E8" s="42">
        <v>8</v>
      </c>
      <c r="F8" s="22">
        <v>11</v>
      </c>
      <c r="G8" s="22">
        <v>11</v>
      </c>
      <c r="H8" s="22">
        <v>5</v>
      </c>
      <c r="I8" s="22">
        <v>5</v>
      </c>
      <c r="J8" s="22"/>
      <c r="K8" s="22"/>
      <c r="L8" s="22"/>
      <c r="M8" s="22"/>
      <c r="N8" s="22"/>
      <c r="O8" s="22"/>
      <c r="P8" s="22"/>
      <c r="Q8" s="22">
        <v>5</v>
      </c>
      <c r="R8" s="22">
        <v>5</v>
      </c>
      <c r="S8" s="22"/>
      <c r="T8" s="22"/>
      <c r="U8" s="22"/>
      <c r="V8" s="22">
        <v>5</v>
      </c>
      <c r="W8" s="22">
        <v>5</v>
      </c>
      <c r="X8" s="22"/>
      <c r="Y8" s="22"/>
      <c r="Z8" s="22"/>
      <c r="AA8" s="22"/>
      <c r="AB8" s="22"/>
      <c r="AC8" s="22"/>
      <c r="AD8" s="22"/>
      <c r="AE8" s="22">
        <v>5</v>
      </c>
      <c r="AF8" s="22">
        <v>5</v>
      </c>
      <c r="AG8" s="22"/>
      <c r="AH8" s="22"/>
      <c r="AI8" s="22"/>
      <c r="AJ8" s="11">
        <f t="shared" ref="AJ8:AJ9" si="2">COUNTIF($E8:$AI8,"&gt;0")</f>
        <v>11</v>
      </c>
      <c r="AK8" s="11">
        <f>SUMIF(E8:AI8,"&lt;=8")+COUNTIF(E8:AI8,"&gt;8")*8</f>
        <v>64</v>
      </c>
      <c r="AL8" s="11">
        <f>SUM(E8:AI8)-AK8</f>
        <v>6</v>
      </c>
      <c r="AM8" s="11"/>
      <c r="AN8" s="11">
        <f>SUMPRODUCT(((MOD($E$7:$AI$7-DATA!$B$1,14)+1&gt;7)*(MOD($E$7:$AI$7-DATA!$B$1,14)+1&lt;10)+(MOD($E$7:$AI$7-DATA!$B$1,14)+1&gt;12)*(MOD($E$7:$AI$7-DATA!$B$1,14)+1&lt;15)),E8:AI8)</f>
        <v>40</v>
      </c>
      <c r="AO8" s="11">
        <f t="shared" ref="AO8:AO9" si="3">COUNTIF($E8:$AI8,"В")</f>
        <v>0</v>
      </c>
      <c r="AP8" s="11">
        <f t="shared" ref="AP8:AP9" si="4">COUNTIF($E8:$AI8,"О")</f>
        <v>0</v>
      </c>
      <c r="AQ8" s="11">
        <f>COUNTIF($E8:$AI8,"А")</f>
        <v>0</v>
      </c>
      <c r="AR8" s="11">
        <f t="shared" ref="AR8:AR9" si="5">COUNTIF($E8:$AI8,"У")</f>
        <v>0</v>
      </c>
      <c r="AS8" s="11">
        <f t="shared" ref="AS8:AS9" si="6">COUNTIF($E8:$AI8,"Б")</f>
        <v>0</v>
      </c>
      <c r="AT8" s="51">
        <f>NETWORKDAYS(E7,EOMONTH(E7,0))</f>
        <v>23</v>
      </c>
    </row>
    <row r="9" spans="1:46" s="7" customFormat="1" ht="19.5" thickBot="1" x14ac:dyDescent="0.35">
      <c r="A9" s="23">
        <f>IF(C9="","",SUBTOTAL(103,$C$8:C9))</f>
        <v>2</v>
      </c>
      <c r="B9" s="38">
        <v>88</v>
      </c>
      <c r="C9" s="40" t="s">
        <v>16</v>
      </c>
      <c r="D9" s="43" t="s">
        <v>27</v>
      </c>
      <c r="E9" s="42">
        <v>8</v>
      </c>
      <c r="F9" s="22">
        <v>11</v>
      </c>
      <c r="G9" s="22">
        <v>11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11">
        <f t="shared" si="2"/>
        <v>3</v>
      </c>
      <c r="AK9" s="11">
        <f t="shared" ref="AK9" si="7">SUMIF(E9:AI9,"&lt;=8")+COUNTIF(E9:AI9,"&gt;8")*8</f>
        <v>24</v>
      </c>
      <c r="AL9" s="11">
        <f t="shared" ref="AL9" si="8">SUM(E9:AI9)-AK9</f>
        <v>6</v>
      </c>
      <c r="AM9" s="11"/>
      <c r="AN9" s="11"/>
      <c r="AO9" s="11">
        <f t="shared" si="3"/>
        <v>0</v>
      </c>
      <c r="AP9" s="11">
        <f t="shared" si="4"/>
        <v>0</v>
      </c>
      <c r="AQ9" s="11">
        <f t="shared" ref="AQ9" si="9">COUNTIF($E9:$AI9,"БС")</f>
        <v>0</v>
      </c>
      <c r="AR9" s="11">
        <f t="shared" si="5"/>
        <v>0</v>
      </c>
      <c r="AS9" s="11">
        <f t="shared" si="6"/>
        <v>0</v>
      </c>
      <c r="AT9" s="51"/>
    </row>
    <row r="10" spans="1:46" s="7" customFormat="1" ht="18.75" customHeight="1" thickBot="1" x14ac:dyDescent="0.35">
      <c r="A10" s="39" t="str">
        <f>IF(ISBLANK(C10),"",COUNTA($C$8:C10))</f>
        <v/>
      </c>
      <c r="B10" s="18"/>
      <c r="C10" s="18"/>
      <c r="D10" s="3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0"/>
      <c r="AH10" s="55" t="s">
        <v>8</v>
      </c>
      <c r="AI10" s="56"/>
      <c r="AJ10" s="11">
        <f t="shared" ref="AJ10:AS10" si="10">SUM(AJ8:AJ9)</f>
        <v>14</v>
      </c>
      <c r="AK10" s="11">
        <f t="shared" si="10"/>
        <v>88</v>
      </c>
      <c r="AL10" s="11">
        <f t="shared" si="10"/>
        <v>12</v>
      </c>
      <c r="AM10" s="11">
        <f t="shared" si="10"/>
        <v>0</v>
      </c>
      <c r="AN10" s="11">
        <f t="shared" si="10"/>
        <v>40</v>
      </c>
      <c r="AO10" s="11">
        <f t="shared" si="10"/>
        <v>0</v>
      </c>
      <c r="AP10" s="11">
        <f t="shared" si="10"/>
        <v>0</v>
      </c>
      <c r="AQ10" s="11">
        <f t="shared" si="10"/>
        <v>0</v>
      </c>
      <c r="AR10" s="11">
        <f t="shared" si="10"/>
        <v>0</v>
      </c>
      <c r="AS10" s="11">
        <f t="shared" si="10"/>
        <v>0</v>
      </c>
      <c r="AT10" s="51"/>
    </row>
    <row r="11" spans="1:46" s="7" customFormat="1" ht="18.75" x14ac:dyDescent="0.3">
      <c r="A11" s="12"/>
      <c r="B11" s="12"/>
      <c r="C11" s="33"/>
      <c r="D11" s="33"/>
      <c r="E11" s="14"/>
      <c r="F11" s="1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4"/>
      <c r="AK11" s="14"/>
      <c r="AL11" s="15"/>
      <c r="AM11" s="15"/>
      <c r="AN11" s="15"/>
      <c r="AO11" s="15"/>
      <c r="AP11" s="15"/>
      <c r="AQ11" s="15"/>
    </row>
    <row r="12" spans="1:46" s="7" customFormat="1" ht="18.75" x14ac:dyDescent="0.3">
      <c r="B12" s="35" t="s">
        <v>2</v>
      </c>
      <c r="C12" s="30" t="s">
        <v>39</v>
      </c>
      <c r="D12" s="31"/>
      <c r="E12" s="27"/>
      <c r="F12" s="5"/>
      <c r="H12" s="13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4"/>
      <c r="AK12" s="14"/>
      <c r="AL12" s="15"/>
      <c r="AM12" s="15"/>
      <c r="AN12" s="15"/>
      <c r="AO12" s="15"/>
      <c r="AP12" s="15"/>
      <c r="AQ12" s="15"/>
    </row>
    <row r="13" spans="1:46" s="7" customFormat="1" ht="18.75" x14ac:dyDescent="0.3">
      <c r="B13" s="25" t="s">
        <v>13</v>
      </c>
      <c r="C13" s="26" t="s">
        <v>12</v>
      </c>
      <c r="D13" s="31"/>
      <c r="E13" s="27"/>
      <c r="F13" s="5"/>
      <c r="H13" s="13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4"/>
      <c r="AK13" s="14"/>
      <c r="AL13" s="15"/>
      <c r="AM13" s="15"/>
      <c r="AN13" s="15"/>
      <c r="AO13" s="15"/>
      <c r="AP13" s="15"/>
      <c r="AQ13" s="15"/>
    </row>
    <row r="14" spans="1:46" s="7" customFormat="1" ht="18.75" x14ac:dyDescent="0.3">
      <c r="B14" s="25" t="s">
        <v>6</v>
      </c>
      <c r="C14" s="26" t="s">
        <v>1</v>
      </c>
      <c r="D14" s="32"/>
      <c r="E14" s="27"/>
      <c r="F14" s="5"/>
      <c r="H14" s="13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4"/>
      <c r="AK14" s="14"/>
      <c r="AL14" s="15"/>
      <c r="AM14" s="15"/>
      <c r="AN14" s="15"/>
      <c r="AO14" s="15"/>
      <c r="AP14" s="15"/>
      <c r="AQ14" s="15"/>
    </row>
    <row r="15" spans="1:46" ht="18.75" x14ac:dyDescent="0.25">
      <c r="B15" s="25" t="s">
        <v>14</v>
      </c>
      <c r="C15" s="26" t="s">
        <v>7</v>
      </c>
      <c r="D15" s="34"/>
      <c r="E15" s="27"/>
      <c r="F15" s="28"/>
      <c r="H15" s="13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4"/>
      <c r="AK15" s="14"/>
      <c r="AL15" s="15"/>
      <c r="AM15" s="15"/>
      <c r="AN15" s="15"/>
      <c r="AO15" s="15"/>
      <c r="AP15" s="15"/>
      <c r="AQ15" s="15"/>
    </row>
    <row r="16" spans="1:46" ht="18.75" x14ac:dyDescent="0.25">
      <c r="B16" s="25" t="s">
        <v>19</v>
      </c>
      <c r="C16" s="26" t="s">
        <v>20</v>
      </c>
      <c r="D16" s="34"/>
      <c r="E16" s="27"/>
      <c r="F16" s="28"/>
      <c r="H16" s="13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4"/>
      <c r="AK16" s="14"/>
      <c r="AL16" s="15"/>
      <c r="AM16" s="15"/>
      <c r="AN16" s="15"/>
      <c r="AO16" s="15"/>
      <c r="AP16" s="15"/>
      <c r="AQ16" s="15"/>
    </row>
    <row r="17" spans="1:43" ht="18.75" x14ac:dyDescent="0.25">
      <c r="A17" s="17"/>
      <c r="B17" s="25" t="s">
        <v>37</v>
      </c>
      <c r="C17" s="30" t="s">
        <v>11</v>
      </c>
      <c r="D17" s="48"/>
      <c r="E17" s="29"/>
      <c r="F17" s="29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</row>
    <row r="18" spans="1:43" ht="18.75" x14ac:dyDescent="0.25">
      <c r="B18" s="25" t="s">
        <v>21</v>
      </c>
      <c r="C18" s="26" t="s">
        <v>22</v>
      </c>
      <c r="D18" s="34"/>
    </row>
  </sheetData>
  <sheetProtection selectLockedCells="1"/>
  <mergeCells count="8">
    <mergeCell ref="A6:A7"/>
    <mergeCell ref="C6:C7"/>
    <mergeCell ref="D6:D7"/>
    <mergeCell ref="AO6:AS6"/>
    <mergeCell ref="AH10:AI10"/>
    <mergeCell ref="B6:B7"/>
    <mergeCell ref="AJ6:AN6"/>
    <mergeCell ref="D5:I5"/>
  </mergeCells>
  <conditionalFormatting sqref="AJ8:AS10">
    <cfRule type="cellIs" dxfId="21" priority="13" operator="equal">
      <formula>0</formula>
    </cfRule>
  </conditionalFormatting>
  <conditionalFormatting sqref="E6:AI9">
    <cfRule type="cellIs" dxfId="20" priority="4" operator="equal">
      <formula>"В"</formula>
    </cfRule>
    <cfRule type="cellIs" dxfId="19" priority="5" operator="equal">
      <formula>"Б"</formula>
    </cfRule>
    <cfRule type="cellIs" dxfId="18" priority="6" operator="equal">
      <formula>"А"</formula>
    </cfRule>
    <cfRule type="cellIs" dxfId="17" priority="7" operator="equal">
      <formula>"ВВ"</formula>
    </cfRule>
    <cfRule type="cellIs" dxfId="16" priority="8" operator="equal">
      <formula>"К"</formula>
    </cfRule>
    <cfRule type="cellIs" dxfId="15" priority="9" operator="equal">
      <formula>"Н"</formula>
    </cfRule>
    <cfRule type="cellIs" dxfId="14" priority="10" operator="equal">
      <formula>"О"</formula>
    </cfRule>
    <cfRule type="cellIs" dxfId="13" priority="11" operator="equal">
      <formula>"У"</formula>
    </cfRule>
    <cfRule type="cellIs" dxfId="12" priority="12" operator="equal">
      <formula>"ОГ"</formula>
    </cfRule>
  </conditionalFormatting>
  <pageMargins left="0.25" right="0.25" top="0.75" bottom="0.75" header="0.3" footer="0.3"/>
  <pageSetup paperSize="9" scale="48" fitToHeight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9A2922A4-29EA-45AF-8342-A7B6CBE34BC4}">
            <xm:f>OR(AND(MOD(E$7-DATA!$B$1,14)+1&gt;7,MOD(E$7-DATA!$B$1,14)+1&lt;10),AND(MOD(E$7-DATA!$B$1,14)+1&gt;12,MOD(E$7-DATA!$B$1,14)+1&lt;15))</xm:f>
            <x14:dxf>
              <fill>
                <patternFill>
                  <bgColor theme="9" tint="0.59996337778862885"/>
                </patternFill>
              </fill>
            </x14:dxf>
          </x14:cfRule>
          <xm:sqref>E6:AI9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2A2CBCD9-B38A-4074-BC3A-D3AE7C56679F}">
          <x14:formula1>
            <xm:f>DATA!$D$2:$D$10</xm:f>
          </x14:formula1>
          <xm:sqref>D8:D9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F3186-6B04-4A2A-AC5C-138BF6F60DC5}">
  <sheetPr>
    <pageSetUpPr fitToPage="1"/>
  </sheetPr>
  <dimension ref="A1:AT18"/>
  <sheetViews>
    <sheetView tabSelected="1" topLeftCell="D1" zoomScale="60" zoomScaleNormal="60" workbookViewId="0">
      <selection activeCell="AN8" sqref="AN8"/>
    </sheetView>
  </sheetViews>
  <sheetFormatPr defaultRowHeight="15" x14ac:dyDescent="0.25"/>
  <cols>
    <col min="1" max="2" width="6.140625" style="16" customWidth="1"/>
    <col min="3" max="3" width="49.42578125" style="16" customWidth="1"/>
    <col min="4" max="4" width="27.7109375" style="16" bestFit="1" customWidth="1"/>
    <col min="5" max="5" width="8" style="16" bestFit="1" customWidth="1"/>
    <col min="6" max="35" width="6" style="16" customWidth="1"/>
    <col min="36" max="36" width="6.7109375" style="16" customWidth="1"/>
    <col min="37" max="37" width="8.28515625" style="16" customWidth="1"/>
    <col min="38" max="39" width="6.7109375" style="16" customWidth="1"/>
    <col min="40" max="40" width="9.7109375" style="16" bestFit="1" customWidth="1"/>
    <col min="41" max="43" width="6.7109375" style="16" customWidth="1"/>
    <col min="44" max="44" width="6.5703125" style="16" hidden="1" customWidth="1"/>
    <col min="45" max="45" width="6.7109375" style="16" customWidth="1"/>
    <col min="46" max="46" width="9.140625" style="16"/>
    <col min="47" max="47" width="14.42578125" style="16" bestFit="1" customWidth="1"/>
    <col min="48" max="16384" width="9.140625" style="16"/>
  </cols>
  <sheetData>
    <row r="1" spans="1:46" ht="18.75" x14ac:dyDescent="0.3">
      <c r="AL1" s="36"/>
      <c r="AM1" s="36"/>
    </row>
    <row r="2" spans="1:46" ht="18.75" x14ac:dyDescent="0.3">
      <c r="AL2" s="36"/>
      <c r="AM2" s="36"/>
    </row>
    <row r="3" spans="1:46" ht="18.75" x14ac:dyDescent="0.3">
      <c r="AL3" s="36"/>
      <c r="AM3" s="36"/>
    </row>
    <row r="5" spans="1:46" s="5" customFormat="1" ht="32.25" customHeight="1" thickBot="1" x14ac:dyDescent="0.35">
      <c r="A5" s="1"/>
      <c r="B5" s="1"/>
      <c r="C5" s="46">
        <f>EDATE(DATA!A1,1)</f>
        <v>43862</v>
      </c>
      <c r="D5" s="59"/>
      <c r="E5" s="59"/>
      <c r="F5" s="59"/>
      <c r="G5" s="59"/>
      <c r="H5" s="59"/>
      <c r="I5" s="59"/>
      <c r="J5" s="2"/>
      <c r="K5" s="3"/>
      <c r="L5" s="2"/>
      <c r="M5" s="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6" s="7" customFormat="1" ht="27" customHeight="1" thickBot="1" x14ac:dyDescent="0.35">
      <c r="A6" s="60" t="s">
        <v>4</v>
      </c>
      <c r="B6" s="57" t="s">
        <v>17</v>
      </c>
      <c r="C6" s="54" t="s">
        <v>18</v>
      </c>
      <c r="D6" s="54" t="s">
        <v>10</v>
      </c>
      <c r="E6" s="6">
        <f t="shared" ref="E6:AI6" si="0">E7</f>
        <v>43862</v>
      </c>
      <c r="F6" s="6">
        <f t="shared" si="0"/>
        <v>43863</v>
      </c>
      <c r="G6" s="6">
        <f t="shared" si="0"/>
        <v>43864</v>
      </c>
      <c r="H6" s="6">
        <f t="shared" si="0"/>
        <v>43865</v>
      </c>
      <c r="I6" s="6">
        <f t="shared" si="0"/>
        <v>43866</v>
      </c>
      <c r="J6" s="6">
        <f t="shared" si="0"/>
        <v>43867</v>
      </c>
      <c r="K6" s="6">
        <f t="shared" si="0"/>
        <v>43868</v>
      </c>
      <c r="L6" s="6">
        <f t="shared" si="0"/>
        <v>43869</v>
      </c>
      <c r="M6" s="6">
        <f t="shared" si="0"/>
        <v>43870</v>
      </c>
      <c r="N6" s="6">
        <f t="shared" si="0"/>
        <v>43871</v>
      </c>
      <c r="O6" s="6">
        <f t="shared" si="0"/>
        <v>43872</v>
      </c>
      <c r="P6" s="6">
        <f t="shared" si="0"/>
        <v>43873</v>
      </c>
      <c r="Q6" s="6">
        <f t="shared" si="0"/>
        <v>43874</v>
      </c>
      <c r="R6" s="6">
        <f t="shared" si="0"/>
        <v>43875</v>
      </c>
      <c r="S6" s="6">
        <f t="shared" si="0"/>
        <v>43876</v>
      </c>
      <c r="T6" s="6">
        <f t="shared" si="0"/>
        <v>43877</v>
      </c>
      <c r="U6" s="6">
        <f t="shared" si="0"/>
        <v>43878</v>
      </c>
      <c r="V6" s="6">
        <f t="shared" si="0"/>
        <v>43879</v>
      </c>
      <c r="W6" s="6">
        <f t="shared" si="0"/>
        <v>43880</v>
      </c>
      <c r="X6" s="6">
        <f t="shared" si="0"/>
        <v>43881</v>
      </c>
      <c r="Y6" s="6">
        <f t="shared" si="0"/>
        <v>43882</v>
      </c>
      <c r="Z6" s="6">
        <f t="shared" si="0"/>
        <v>43883</v>
      </c>
      <c r="AA6" s="6">
        <f t="shared" si="0"/>
        <v>43884</v>
      </c>
      <c r="AB6" s="6">
        <f t="shared" si="0"/>
        <v>43885</v>
      </c>
      <c r="AC6" s="6">
        <f t="shared" si="0"/>
        <v>43886</v>
      </c>
      <c r="AD6" s="6">
        <f t="shared" si="0"/>
        <v>43887</v>
      </c>
      <c r="AE6" s="6">
        <f t="shared" si="0"/>
        <v>43888</v>
      </c>
      <c r="AF6" s="6">
        <f t="shared" si="0"/>
        <v>43889</v>
      </c>
      <c r="AG6" s="6">
        <f t="shared" si="0"/>
        <v>43890</v>
      </c>
      <c r="AH6" s="6" t="str">
        <f t="shared" si="0"/>
        <v/>
      </c>
      <c r="AI6" s="6" t="str">
        <f t="shared" si="0"/>
        <v/>
      </c>
      <c r="AJ6" s="54" t="s">
        <v>24</v>
      </c>
      <c r="AK6" s="54"/>
      <c r="AL6" s="54"/>
      <c r="AM6" s="54"/>
      <c r="AN6" s="54"/>
      <c r="AO6" s="54" t="s">
        <v>9</v>
      </c>
      <c r="AP6" s="54"/>
      <c r="AQ6" s="54"/>
      <c r="AR6" s="54"/>
      <c r="AS6" s="54"/>
      <c r="AT6" s="51"/>
    </row>
    <row r="7" spans="1:46" s="10" customFormat="1" ht="211.5" customHeight="1" thickBot="1" x14ac:dyDescent="0.3">
      <c r="A7" s="57"/>
      <c r="B7" s="58"/>
      <c r="C7" s="54"/>
      <c r="D7" s="61"/>
      <c r="E7" s="8">
        <f>C5</f>
        <v>43862</v>
      </c>
      <c r="F7" s="8">
        <f t="shared" ref="F7:AF7" si="1">E7+1</f>
        <v>43863</v>
      </c>
      <c r="G7" s="8">
        <f t="shared" si="1"/>
        <v>43864</v>
      </c>
      <c r="H7" s="8">
        <f t="shared" si="1"/>
        <v>43865</v>
      </c>
      <c r="I7" s="8">
        <f t="shared" si="1"/>
        <v>43866</v>
      </c>
      <c r="J7" s="8">
        <f t="shared" si="1"/>
        <v>43867</v>
      </c>
      <c r="K7" s="8">
        <f t="shared" si="1"/>
        <v>43868</v>
      </c>
      <c r="L7" s="8">
        <f t="shared" si="1"/>
        <v>43869</v>
      </c>
      <c r="M7" s="8">
        <f t="shared" si="1"/>
        <v>43870</v>
      </c>
      <c r="N7" s="8">
        <f t="shared" si="1"/>
        <v>43871</v>
      </c>
      <c r="O7" s="8">
        <f t="shared" si="1"/>
        <v>43872</v>
      </c>
      <c r="P7" s="8">
        <f t="shared" si="1"/>
        <v>43873</v>
      </c>
      <c r="Q7" s="8">
        <f t="shared" si="1"/>
        <v>43874</v>
      </c>
      <c r="R7" s="8">
        <f t="shared" si="1"/>
        <v>43875</v>
      </c>
      <c r="S7" s="8">
        <f t="shared" si="1"/>
        <v>43876</v>
      </c>
      <c r="T7" s="8">
        <f t="shared" si="1"/>
        <v>43877</v>
      </c>
      <c r="U7" s="8">
        <f t="shared" si="1"/>
        <v>43878</v>
      </c>
      <c r="V7" s="8">
        <f t="shared" si="1"/>
        <v>43879</v>
      </c>
      <c r="W7" s="8">
        <f t="shared" si="1"/>
        <v>43880</v>
      </c>
      <c r="X7" s="8">
        <f t="shared" si="1"/>
        <v>43881</v>
      </c>
      <c r="Y7" s="8">
        <f t="shared" si="1"/>
        <v>43882</v>
      </c>
      <c r="Z7" s="8">
        <f t="shared" si="1"/>
        <v>43883</v>
      </c>
      <c r="AA7" s="8">
        <f t="shared" si="1"/>
        <v>43884</v>
      </c>
      <c r="AB7" s="8">
        <f t="shared" si="1"/>
        <v>43885</v>
      </c>
      <c r="AC7" s="8">
        <f t="shared" si="1"/>
        <v>43886</v>
      </c>
      <c r="AD7" s="8">
        <f t="shared" si="1"/>
        <v>43887</v>
      </c>
      <c r="AE7" s="8">
        <f t="shared" si="1"/>
        <v>43888</v>
      </c>
      <c r="AF7" s="8">
        <f t="shared" si="1"/>
        <v>43889</v>
      </c>
      <c r="AG7" s="8">
        <f>IF(DAY($AF7+1)&gt;DAY(AF7),$AF7+1,"")</f>
        <v>43890</v>
      </c>
      <c r="AH7" s="8" t="str">
        <f>IF(DAY($AF7+2)&gt;DAY(AF7),$AF7+2,"")</f>
        <v/>
      </c>
      <c r="AI7" s="8" t="str">
        <f>IF(DAY($AF7+3)&gt;DAY(AF7),$AF7+3,"")</f>
        <v/>
      </c>
      <c r="AJ7" s="53" t="s">
        <v>32</v>
      </c>
      <c r="AK7" s="53" t="s">
        <v>33</v>
      </c>
      <c r="AL7" s="9" t="s">
        <v>34</v>
      </c>
      <c r="AM7" s="9" t="s">
        <v>35</v>
      </c>
      <c r="AN7" s="9" t="s">
        <v>23</v>
      </c>
      <c r="AO7" s="9" t="s">
        <v>0</v>
      </c>
      <c r="AP7" s="9" t="s">
        <v>1</v>
      </c>
      <c r="AQ7" s="9" t="s">
        <v>36</v>
      </c>
      <c r="AR7" s="9" t="s">
        <v>5</v>
      </c>
      <c r="AS7" s="9" t="s">
        <v>3</v>
      </c>
      <c r="AT7" s="9" t="s">
        <v>38</v>
      </c>
    </row>
    <row r="8" spans="1:46" s="7" customFormat="1" ht="19.5" thickBot="1" x14ac:dyDescent="0.35">
      <c r="A8" s="21">
        <f>IF(C8="","",SUBTOTAL(103,$C$8:C8))</f>
        <v>1</v>
      </c>
      <c r="B8" s="37">
        <v>87</v>
      </c>
      <c r="C8" s="41" t="s">
        <v>15</v>
      </c>
      <c r="D8" s="49" t="s">
        <v>29</v>
      </c>
      <c r="E8" s="42">
        <v>5</v>
      </c>
      <c r="F8" s="22">
        <v>11</v>
      </c>
      <c r="G8" s="22">
        <v>11</v>
      </c>
      <c r="H8" s="22">
        <v>5</v>
      </c>
      <c r="I8" s="22">
        <v>5</v>
      </c>
      <c r="J8" s="22"/>
      <c r="K8" s="22"/>
      <c r="L8" s="22"/>
      <c r="M8" s="22"/>
      <c r="N8" s="22"/>
      <c r="O8" s="22"/>
      <c r="P8" s="22"/>
      <c r="Q8" s="22">
        <v>5</v>
      </c>
      <c r="R8" s="22">
        <v>5</v>
      </c>
      <c r="S8" s="22"/>
      <c r="T8" s="22"/>
      <c r="U8" s="22"/>
      <c r="V8" s="22">
        <v>5</v>
      </c>
      <c r="W8" s="22">
        <v>5</v>
      </c>
      <c r="X8" s="22"/>
      <c r="Y8" s="22"/>
      <c r="Z8" s="22"/>
      <c r="AA8" s="22"/>
      <c r="AB8" s="22"/>
      <c r="AC8" s="22"/>
      <c r="AD8" s="22"/>
      <c r="AE8" s="22">
        <v>5</v>
      </c>
      <c r="AF8" s="22">
        <v>5</v>
      </c>
      <c r="AG8" s="22"/>
      <c r="AH8" s="22"/>
      <c r="AI8" s="22"/>
      <c r="AJ8" s="11">
        <f t="shared" ref="AJ8:AJ9" si="2">COUNTIF($E8:$AI8,"&gt;0")</f>
        <v>11</v>
      </c>
      <c r="AK8" s="11">
        <f>SUMIF(E8:AI8,"&lt;=8")+COUNTIF(E8:AI8,"&gt;8")*8</f>
        <v>61</v>
      </c>
      <c r="AL8" s="11">
        <f>SUM(E8:AI8)-AK8</f>
        <v>6</v>
      </c>
      <c r="AM8" s="11"/>
      <c r="AN8" s="11" t="e">
        <f>SUMPRODUCT(((MOD($E$7:$AI$7-DATA!$B$1,14)+1&gt;7)*(MOD($E$7:$AI$7-DATA!$B$1,14)+1&lt;10)+(MOD($E$7:$AI$7-DATA!$B$1,14)+1&gt;12)*(MOD($E$7:$AI$7-DATA!$B$1,14)+1&lt;15)),E8:AI8)</f>
        <v>#VALUE!</v>
      </c>
      <c r="AO8" s="11">
        <f t="shared" ref="AO8:AO9" si="3">COUNTIF($E8:$AI8,"В")</f>
        <v>0</v>
      </c>
      <c r="AP8" s="11">
        <f t="shared" ref="AP8:AP9" si="4">COUNTIF($E8:$AI8,"О")</f>
        <v>0</v>
      </c>
      <c r="AQ8" s="11">
        <f>COUNTIF($E8:$AI8,"А")</f>
        <v>0</v>
      </c>
      <c r="AR8" s="11">
        <f t="shared" ref="AR8:AR9" si="5">COUNTIF($E8:$AI8,"У")</f>
        <v>0</v>
      </c>
      <c r="AS8" s="11">
        <f t="shared" ref="AS8:AS9" si="6">COUNTIF($E8:$AI8,"Б")</f>
        <v>0</v>
      </c>
      <c r="AT8" s="51">
        <f>NETWORKDAYS(E7,EOMONTH(E7,0))</f>
        <v>20</v>
      </c>
    </row>
    <row r="9" spans="1:46" s="7" customFormat="1" ht="19.5" thickBot="1" x14ac:dyDescent="0.35">
      <c r="A9" s="23">
        <f>IF(C9="","",SUBTOTAL(103,$C$8:C9))</f>
        <v>2</v>
      </c>
      <c r="B9" s="38">
        <v>88</v>
      </c>
      <c r="C9" s="40" t="s">
        <v>16</v>
      </c>
      <c r="D9" s="43" t="s">
        <v>27</v>
      </c>
      <c r="E9" s="42">
        <v>8</v>
      </c>
      <c r="F9" s="22">
        <v>11</v>
      </c>
      <c r="G9" s="22">
        <v>11</v>
      </c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11">
        <f t="shared" si="2"/>
        <v>3</v>
      </c>
      <c r="AK9" s="11">
        <f t="shared" ref="AK9" si="7">SUMIF(E9:AI9,"&lt;=8")+COUNTIF(E9:AI9,"&gt;8")*8</f>
        <v>24</v>
      </c>
      <c r="AL9" s="11">
        <f t="shared" ref="AL9" si="8">SUM(E9:AI9)-AK9</f>
        <v>6</v>
      </c>
      <c r="AM9" s="11"/>
      <c r="AN9" s="11"/>
      <c r="AO9" s="11">
        <f t="shared" si="3"/>
        <v>0</v>
      </c>
      <c r="AP9" s="11">
        <f t="shared" si="4"/>
        <v>0</v>
      </c>
      <c r="AQ9" s="11">
        <f t="shared" ref="AQ9" si="9">COUNTIF($E9:$AI9,"БС")</f>
        <v>0</v>
      </c>
      <c r="AR9" s="11">
        <f t="shared" si="5"/>
        <v>0</v>
      </c>
      <c r="AS9" s="11">
        <f t="shared" si="6"/>
        <v>0</v>
      </c>
      <c r="AT9" s="51"/>
    </row>
    <row r="10" spans="1:46" s="7" customFormat="1" ht="18.75" customHeight="1" thickBot="1" x14ac:dyDescent="0.35">
      <c r="A10" s="39" t="str">
        <f>IF(ISBLANK(C10),"",COUNTA($C$8:C10))</f>
        <v/>
      </c>
      <c r="B10" s="18"/>
      <c r="C10" s="18"/>
      <c r="D10" s="3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0"/>
      <c r="AH10" s="55" t="s">
        <v>8</v>
      </c>
      <c r="AI10" s="56"/>
      <c r="AJ10" s="11">
        <f t="shared" ref="AJ10:AS10" si="10">SUM(AJ8:AJ9)</f>
        <v>14</v>
      </c>
      <c r="AK10" s="11">
        <f t="shared" si="10"/>
        <v>85</v>
      </c>
      <c r="AL10" s="11">
        <f t="shared" si="10"/>
        <v>12</v>
      </c>
      <c r="AM10" s="11">
        <f t="shared" si="10"/>
        <v>0</v>
      </c>
      <c r="AN10" s="11" t="e">
        <f t="shared" si="10"/>
        <v>#VALUE!</v>
      </c>
      <c r="AO10" s="11">
        <f t="shared" si="10"/>
        <v>0</v>
      </c>
      <c r="AP10" s="11">
        <f t="shared" si="10"/>
        <v>0</v>
      </c>
      <c r="AQ10" s="11">
        <f t="shared" si="10"/>
        <v>0</v>
      </c>
      <c r="AR10" s="11">
        <f t="shared" si="10"/>
        <v>0</v>
      </c>
      <c r="AS10" s="11">
        <f t="shared" si="10"/>
        <v>0</v>
      </c>
      <c r="AT10" s="51"/>
    </row>
    <row r="11" spans="1:46" s="7" customFormat="1" ht="18.75" x14ac:dyDescent="0.3">
      <c r="A11" s="12"/>
      <c r="B11" s="12"/>
      <c r="C11" s="33"/>
      <c r="D11" s="33"/>
      <c r="E11" s="14"/>
      <c r="F11" s="1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4"/>
      <c r="AK11" s="14"/>
      <c r="AL11" s="15"/>
      <c r="AM11" s="15"/>
      <c r="AN11" s="15"/>
      <c r="AO11" s="15"/>
      <c r="AP11" s="15"/>
      <c r="AQ11" s="15"/>
    </row>
    <row r="12" spans="1:46" s="7" customFormat="1" ht="18.75" x14ac:dyDescent="0.3">
      <c r="B12" s="35" t="s">
        <v>2</v>
      </c>
      <c r="C12" s="30" t="s">
        <v>39</v>
      </c>
      <c r="D12" s="31"/>
      <c r="E12" s="27"/>
      <c r="F12" s="5"/>
      <c r="H12" s="13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4"/>
      <c r="AK12" s="14"/>
      <c r="AL12" s="15"/>
      <c r="AM12" s="15"/>
      <c r="AN12" s="15"/>
      <c r="AO12" s="15"/>
      <c r="AP12" s="15"/>
      <c r="AQ12" s="15"/>
    </row>
    <row r="13" spans="1:46" s="7" customFormat="1" ht="18.75" x14ac:dyDescent="0.3">
      <c r="B13" s="25" t="s">
        <v>13</v>
      </c>
      <c r="C13" s="26" t="s">
        <v>12</v>
      </c>
      <c r="D13" s="31"/>
      <c r="E13" s="27"/>
      <c r="F13" s="5"/>
      <c r="H13" s="13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4"/>
      <c r="AK13" s="14"/>
      <c r="AL13" s="15"/>
      <c r="AM13" s="15"/>
      <c r="AN13" s="15"/>
      <c r="AO13" s="15"/>
      <c r="AP13" s="15"/>
      <c r="AQ13" s="15"/>
    </row>
    <row r="14" spans="1:46" s="7" customFormat="1" ht="18.75" x14ac:dyDescent="0.3">
      <c r="B14" s="25" t="s">
        <v>6</v>
      </c>
      <c r="C14" s="26" t="s">
        <v>1</v>
      </c>
      <c r="D14" s="32"/>
      <c r="E14" s="27"/>
      <c r="F14" s="5"/>
      <c r="H14" s="13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4"/>
      <c r="AK14" s="14"/>
      <c r="AL14" s="15"/>
      <c r="AM14" s="15"/>
      <c r="AN14" s="15"/>
      <c r="AO14" s="15"/>
      <c r="AP14" s="15"/>
      <c r="AQ14" s="15"/>
    </row>
    <row r="15" spans="1:46" ht="18.75" x14ac:dyDescent="0.25">
      <c r="B15" s="25" t="s">
        <v>14</v>
      </c>
      <c r="C15" s="26" t="s">
        <v>7</v>
      </c>
      <c r="D15" s="34"/>
      <c r="E15" s="27"/>
      <c r="F15" s="28"/>
      <c r="H15" s="13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4"/>
      <c r="AK15" s="14"/>
      <c r="AL15" s="15"/>
      <c r="AM15" s="15"/>
      <c r="AN15" s="15"/>
      <c r="AO15" s="15"/>
      <c r="AP15" s="15"/>
      <c r="AQ15" s="15"/>
    </row>
    <row r="16" spans="1:46" ht="18.75" x14ac:dyDescent="0.25">
      <c r="B16" s="25" t="s">
        <v>19</v>
      </c>
      <c r="C16" s="26" t="s">
        <v>20</v>
      </c>
      <c r="D16" s="34"/>
      <c r="E16" s="27"/>
      <c r="F16" s="28"/>
      <c r="H16" s="13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4"/>
      <c r="AK16" s="14"/>
      <c r="AL16" s="15"/>
      <c r="AM16" s="15"/>
      <c r="AN16" s="15"/>
      <c r="AO16" s="15"/>
      <c r="AP16" s="15"/>
      <c r="AQ16" s="15"/>
    </row>
    <row r="17" spans="1:43" ht="18.75" x14ac:dyDescent="0.25">
      <c r="A17" s="17"/>
      <c r="B17" s="25" t="s">
        <v>37</v>
      </c>
      <c r="C17" s="30" t="s">
        <v>11</v>
      </c>
      <c r="D17" s="48"/>
      <c r="E17" s="29"/>
      <c r="F17" s="29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</row>
    <row r="18" spans="1:43" ht="18.75" x14ac:dyDescent="0.25">
      <c r="B18" s="25" t="s">
        <v>21</v>
      </c>
      <c r="C18" s="26" t="s">
        <v>22</v>
      </c>
      <c r="D18" s="34"/>
    </row>
  </sheetData>
  <sheetProtection selectLockedCells="1"/>
  <mergeCells count="8">
    <mergeCell ref="AO6:AS6"/>
    <mergeCell ref="AH10:AI10"/>
    <mergeCell ref="D5:I5"/>
    <mergeCell ref="A6:A7"/>
    <mergeCell ref="B6:B7"/>
    <mergeCell ref="C6:C7"/>
    <mergeCell ref="D6:D7"/>
    <mergeCell ref="AJ6:AN6"/>
  </mergeCells>
  <conditionalFormatting sqref="AJ8:AS10">
    <cfRule type="cellIs" dxfId="10" priority="10" operator="equal">
      <formula>0</formula>
    </cfRule>
  </conditionalFormatting>
  <conditionalFormatting sqref="E6:AI9">
    <cfRule type="cellIs" dxfId="9" priority="1" operator="equal">
      <formula>"В"</formula>
    </cfRule>
    <cfRule type="cellIs" dxfId="8" priority="2" operator="equal">
      <formula>"Б"</formula>
    </cfRule>
    <cfRule type="cellIs" dxfId="7" priority="3" operator="equal">
      <formula>"А"</formula>
    </cfRule>
    <cfRule type="cellIs" dxfId="6" priority="4" operator="equal">
      <formula>"ВВ"</formula>
    </cfRule>
    <cfRule type="cellIs" dxfId="5" priority="5" operator="equal">
      <formula>"К"</formula>
    </cfRule>
    <cfRule type="cellIs" dxfId="4" priority="6" operator="equal">
      <formula>"Н"</formula>
    </cfRule>
    <cfRule type="cellIs" dxfId="3" priority="7" operator="equal">
      <formula>"О"</formula>
    </cfRule>
    <cfRule type="cellIs" dxfId="2" priority="8" operator="equal">
      <formula>"У"</formula>
    </cfRule>
    <cfRule type="cellIs" dxfId="1" priority="9" operator="equal">
      <formula>"ОГ"</formula>
    </cfRule>
  </conditionalFormatting>
  <pageMargins left="0.25" right="0.25" top="0.75" bottom="0.75" header="0.3" footer="0.3"/>
  <pageSetup paperSize="9" scale="48" fitToHeight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07BDB1AA-CE8F-49BA-B579-DF5B344141B2}">
            <xm:f>OR(AND(MOD(E$7-DATA!$B$1,14)+1&gt;7,MOD(E$7-DATA!$B$1,14)+1&lt;10),AND(MOD(E$7-DATA!$B$1,14)+1&gt;12,MOD(E$7-DATA!$B$1,14)+1&lt;15))</xm:f>
            <x14:dxf>
              <fill>
                <patternFill>
                  <bgColor theme="9" tint="0.59996337778862885"/>
                </patternFill>
              </fill>
            </x14:dxf>
          </x14:cfRule>
          <xm:sqref>E6:AI9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04A220-0F58-42ED-9C08-C042DE1AD8E1}">
          <x14:formula1>
            <xm:f>DATA!$D$2:$D$10</xm:f>
          </x14:formula1>
          <xm:sqref>D8:D9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DATA</vt:lpstr>
      <vt:lpstr>Январь</vt:lpstr>
      <vt:lpstr>Февраль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2018-01-19T07:57:09Z</cp:lastPrinted>
  <dcterms:created xsi:type="dcterms:W3CDTF">2006-09-28T05:33:49Z</dcterms:created>
  <dcterms:modified xsi:type="dcterms:W3CDTF">2020-02-16T07:50:39Z</dcterms:modified>
</cp:coreProperties>
</file>