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showInkAnnotation="0" updateLinks="never" defaultThemeVersion="124226"/>
  <xr:revisionPtr revIDLastSave="0" documentId="13_ncr:1_{FE3F22F5-CA85-4513-B4CC-299BA69372FC}" xr6:coauthVersionLast="45" xr6:coauthVersionMax="45" xr10:uidLastSave="{00000000-0000-0000-0000-000000000000}"/>
  <bookViews>
    <workbookView xWindow="-120" yWindow="-120" windowWidth="29040" windowHeight="15840" tabRatio="694" xr2:uid="{00000000-000D-0000-FFFF-FFFF00000000}"/>
  </bookViews>
  <sheets>
    <sheet name="DATA" sheetId="70" r:id="rId1"/>
    <sheet name="Январь" sheetId="76" r:id="rId2"/>
    <sheet name="Февраль" sheetId="89" r:id="rId3"/>
    <sheet name="Март" sheetId="90" r:id="rId4"/>
  </sheets>
  <definedNames>
    <definedName name="_xlnm.Print_Area" localSheetId="3">Март!$A$1:$AS$11</definedName>
    <definedName name="_xlnm.Print_Area" localSheetId="2">Февраль!$A$1:$AS$11</definedName>
    <definedName name="_xlnm.Print_Area" localSheetId="1">Январь!$A$1:$AS$11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90" l="1"/>
  <c r="C1" i="89"/>
  <c r="A11" i="90"/>
  <c r="AS9" i="90"/>
  <c r="AR9" i="90"/>
  <c r="AQ9" i="90"/>
  <c r="AP9" i="90"/>
  <c r="AO9" i="90"/>
  <c r="AM9" i="90"/>
  <c r="AK9" i="90"/>
  <c r="AL9" i="90" s="1"/>
  <c r="AJ9" i="90"/>
  <c r="A9" i="90"/>
  <c r="AS8" i="90"/>
  <c r="AR8" i="90"/>
  <c r="AQ8" i="90"/>
  <c r="AP8" i="90"/>
  <c r="AO8" i="90"/>
  <c r="AL8" i="90"/>
  <c r="AK8" i="90"/>
  <c r="AJ8" i="90"/>
  <c r="A8" i="90"/>
  <c r="AS6" i="90"/>
  <c r="AR6" i="90"/>
  <c r="AQ6" i="90"/>
  <c r="AQ11" i="90" s="1"/>
  <c r="AP6" i="90"/>
  <c r="AP11" i="90" s="1"/>
  <c r="AO6" i="90"/>
  <c r="AM6" i="90"/>
  <c r="AM11" i="90" s="1"/>
  <c r="AL6" i="90"/>
  <c r="AK6" i="90"/>
  <c r="AJ6" i="90"/>
  <c r="A6" i="90"/>
  <c r="AS4" i="90"/>
  <c r="AS11" i="90" s="1"/>
  <c r="AR4" i="90"/>
  <c r="AR11" i="90" s="1"/>
  <c r="AQ4" i="90"/>
  <c r="AP4" i="90"/>
  <c r="AO4" i="90"/>
  <c r="AO11" i="90" s="1"/>
  <c r="AM4" i="90"/>
  <c r="AK4" i="90"/>
  <c r="AK11" i="90" s="1"/>
  <c r="AJ4" i="90"/>
  <c r="AJ11" i="90" s="1"/>
  <c r="A4" i="90"/>
  <c r="E3" i="90"/>
  <c r="A11" i="89"/>
  <c r="AS9" i="89"/>
  <c r="AR9" i="89"/>
  <c r="AQ9" i="89"/>
  <c r="AP9" i="89"/>
  <c r="AO9" i="89"/>
  <c r="AM9" i="89"/>
  <c r="AK9" i="89"/>
  <c r="AL9" i="89" s="1"/>
  <c r="AJ9" i="89"/>
  <c r="A9" i="89"/>
  <c r="AS8" i="89"/>
  <c r="AR8" i="89"/>
  <c r="AQ8" i="89"/>
  <c r="AP8" i="89"/>
  <c r="AO8" i="89"/>
  <c r="AK8" i="89"/>
  <c r="AL8" i="89" s="1"/>
  <c r="AJ8" i="89"/>
  <c r="A8" i="89"/>
  <c r="AS6" i="89"/>
  <c r="AR6" i="89"/>
  <c r="AQ6" i="89"/>
  <c r="AP6" i="89"/>
  <c r="AP11" i="89" s="1"/>
  <c r="AO6" i="89"/>
  <c r="AM6" i="89"/>
  <c r="AL6" i="89"/>
  <c r="AK6" i="89"/>
  <c r="AJ6" i="89"/>
  <c r="A6" i="89"/>
  <c r="AS4" i="89"/>
  <c r="AS11" i="89" s="1"/>
  <c r="AR4" i="89"/>
  <c r="AR11" i="89" s="1"/>
  <c r="AQ4" i="89"/>
  <c r="AQ11" i="89" s="1"/>
  <c r="AP4" i="89"/>
  <c r="AO4" i="89"/>
  <c r="AO11" i="89" s="1"/>
  <c r="AM4" i="89"/>
  <c r="AM11" i="89" s="1"/>
  <c r="AK4" i="89"/>
  <c r="AK11" i="89" s="1"/>
  <c r="AJ4" i="89"/>
  <c r="AJ11" i="89" s="1"/>
  <c r="A4" i="89"/>
  <c r="E3" i="89"/>
  <c r="F3" i="90" l="1"/>
  <c r="E2" i="90"/>
  <c r="AL4" i="90"/>
  <c r="AL11" i="90" s="1"/>
  <c r="F3" i="89"/>
  <c r="E2" i="89"/>
  <c r="AL4" i="89"/>
  <c r="AL11" i="89" s="1"/>
  <c r="AM9" i="76"/>
  <c r="AR6" i="76"/>
  <c r="AM6" i="76"/>
  <c r="AK6" i="76"/>
  <c r="AL6" i="76" s="1"/>
  <c r="AJ6" i="76"/>
  <c r="AO6" i="76"/>
  <c r="AP6" i="76"/>
  <c r="AQ6" i="76"/>
  <c r="AS6" i="76"/>
  <c r="G3" i="90" l="1"/>
  <c r="F2" i="90"/>
  <c r="G3" i="89"/>
  <c r="F2" i="89"/>
  <c r="A6" i="76"/>
  <c r="A11" i="76"/>
  <c r="AS9" i="76"/>
  <c r="AR9" i="76"/>
  <c r="AQ9" i="76"/>
  <c r="AP9" i="76"/>
  <c r="AO9" i="76"/>
  <c r="AK9" i="76"/>
  <c r="AL9" i="76" s="1"/>
  <c r="AJ9" i="76"/>
  <c r="A9" i="76"/>
  <c r="AR8" i="76"/>
  <c r="H3" i="90" l="1"/>
  <c r="G2" i="90"/>
  <c r="H3" i="89"/>
  <c r="G2" i="89"/>
  <c r="AM4" i="76"/>
  <c r="AM11" i="76" s="1"/>
  <c r="AO4" i="76"/>
  <c r="I3" i="90" l="1"/>
  <c r="H2" i="90"/>
  <c r="I3" i="89"/>
  <c r="H2" i="89"/>
  <c r="C1" i="76"/>
  <c r="E3" i="76" s="1"/>
  <c r="AS8" i="76"/>
  <c r="AQ8" i="76"/>
  <c r="AP8" i="76"/>
  <c r="AO8" i="76"/>
  <c r="AO11" i="76" s="1"/>
  <c r="AK8" i="76"/>
  <c r="AJ8" i="76"/>
  <c r="A8" i="76"/>
  <c r="AS4" i="76"/>
  <c r="AR4" i="76"/>
  <c r="AQ4" i="76"/>
  <c r="AP4" i="76"/>
  <c r="AK4" i="76"/>
  <c r="AJ4" i="76"/>
  <c r="A4" i="76"/>
  <c r="J3" i="90" l="1"/>
  <c r="I2" i="90"/>
  <c r="I2" i="89"/>
  <c r="J3" i="89"/>
  <c r="AP11" i="76"/>
  <c r="AJ11" i="76"/>
  <c r="AQ11" i="76"/>
  <c r="AS11" i="76"/>
  <c r="AR11" i="76"/>
  <c r="AL8" i="76"/>
  <c r="AK11" i="76"/>
  <c r="AL4" i="76"/>
  <c r="F3" i="76"/>
  <c r="E2" i="76"/>
  <c r="B1" i="70"/>
  <c r="K3" i="90" l="1"/>
  <c r="J2" i="90"/>
  <c r="K3" i="89"/>
  <c r="J2" i="89"/>
  <c r="AL11" i="76"/>
  <c r="F2" i="76"/>
  <c r="G3" i="76"/>
  <c r="C1" i="70"/>
  <c r="L3" i="90" l="1"/>
  <c r="K2" i="90"/>
  <c r="L3" i="89"/>
  <c r="K2" i="89"/>
  <c r="H3" i="76"/>
  <c r="G2" i="76"/>
  <c r="M3" i="90" l="1"/>
  <c r="L2" i="90"/>
  <c r="M3" i="89"/>
  <c r="L2" i="89"/>
  <c r="I3" i="76"/>
  <c r="H2" i="76"/>
  <c r="N3" i="90" l="1"/>
  <c r="M2" i="90"/>
  <c r="N3" i="89"/>
  <c r="M2" i="89"/>
  <c r="J3" i="76"/>
  <c r="I2" i="76"/>
  <c r="O3" i="90" l="1"/>
  <c r="N2" i="90"/>
  <c r="O3" i="89"/>
  <c r="N2" i="89"/>
  <c r="K3" i="76"/>
  <c r="J2" i="76"/>
  <c r="P3" i="90" l="1"/>
  <c r="O2" i="90"/>
  <c r="P3" i="89"/>
  <c r="O2" i="89"/>
  <c r="L3" i="76"/>
  <c r="K2" i="76"/>
  <c r="Q3" i="90" l="1"/>
  <c r="P2" i="90"/>
  <c r="Q3" i="89"/>
  <c r="P2" i="89"/>
  <c r="M3" i="76"/>
  <c r="L2" i="76"/>
  <c r="R3" i="90" l="1"/>
  <c r="Q2" i="90"/>
  <c r="R3" i="89"/>
  <c r="Q2" i="89"/>
  <c r="N3" i="76"/>
  <c r="M2" i="76"/>
  <c r="S3" i="90" l="1"/>
  <c r="R2" i="90"/>
  <c r="S3" i="89"/>
  <c r="R2" i="89"/>
  <c r="O3" i="76"/>
  <c r="N2" i="76"/>
  <c r="T3" i="90" l="1"/>
  <c r="S2" i="90"/>
  <c r="T3" i="89"/>
  <c r="S2" i="89"/>
  <c r="P3" i="76"/>
  <c r="O2" i="76"/>
  <c r="U3" i="90" l="1"/>
  <c r="T2" i="90"/>
  <c r="U3" i="89"/>
  <c r="T2" i="89"/>
  <c r="Q3" i="76"/>
  <c r="P2" i="76"/>
  <c r="V3" i="90" l="1"/>
  <c r="U2" i="90"/>
  <c r="U2" i="89"/>
  <c r="V3" i="89"/>
  <c r="R3" i="76"/>
  <c r="Q2" i="76"/>
  <c r="W3" i="90" l="1"/>
  <c r="V2" i="90"/>
  <c r="W3" i="89"/>
  <c r="V2" i="89"/>
  <c r="R2" i="76"/>
  <c r="S3" i="76"/>
  <c r="X3" i="90" l="1"/>
  <c r="W2" i="90"/>
  <c r="X3" i="89"/>
  <c r="W2" i="89"/>
  <c r="T3" i="76"/>
  <c r="S2" i="76"/>
  <c r="Y3" i="90" l="1"/>
  <c r="X2" i="90"/>
  <c r="Y3" i="89"/>
  <c r="X2" i="89"/>
  <c r="U3" i="76"/>
  <c r="T2" i="76"/>
  <c r="Z3" i="90" l="1"/>
  <c r="Y2" i="90"/>
  <c r="Z3" i="89"/>
  <c r="Y2" i="89"/>
  <c r="V3" i="76"/>
  <c r="U2" i="76"/>
  <c r="AA3" i="90" l="1"/>
  <c r="Z2" i="90"/>
  <c r="AA3" i="89"/>
  <c r="Z2" i="89"/>
  <c r="W3" i="76"/>
  <c r="V2" i="76"/>
  <c r="AB3" i="90" l="1"/>
  <c r="AA2" i="90"/>
  <c r="AB3" i="89"/>
  <c r="AA2" i="89"/>
  <c r="X3" i="76"/>
  <c r="W2" i="76"/>
  <c r="AC3" i="90" l="1"/>
  <c r="AB2" i="90"/>
  <c r="AC3" i="89"/>
  <c r="AB2" i="89"/>
  <c r="Y3" i="76"/>
  <c r="X2" i="76"/>
  <c r="AD3" i="90" l="1"/>
  <c r="AC2" i="90"/>
  <c r="AC2" i="89"/>
  <c r="AD3" i="89"/>
  <c r="Z3" i="76"/>
  <c r="Y2" i="76"/>
  <c r="AE3" i="90" l="1"/>
  <c r="AD2" i="90"/>
  <c r="AE3" i="89"/>
  <c r="AD2" i="89"/>
  <c r="AA3" i="76"/>
  <c r="Z2" i="76"/>
  <c r="AF3" i="90" l="1"/>
  <c r="AE2" i="90"/>
  <c r="AF3" i="89"/>
  <c r="AE2" i="89"/>
  <c r="AB3" i="76"/>
  <c r="AA2" i="76"/>
  <c r="AG3" i="90" l="1"/>
  <c r="AG2" i="90" s="1"/>
  <c r="AF2" i="90"/>
  <c r="AI3" i="90"/>
  <c r="AH3" i="90"/>
  <c r="AH2" i="90" s="1"/>
  <c r="AG3" i="89"/>
  <c r="AG2" i="89" s="1"/>
  <c r="AF2" i="89"/>
  <c r="AH3" i="89"/>
  <c r="AH2" i="89" s="1"/>
  <c r="AI3" i="89"/>
  <c r="AC3" i="76"/>
  <c r="AB2" i="76"/>
  <c r="AI2" i="90" l="1"/>
  <c r="AN8" i="90"/>
  <c r="AN6" i="90"/>
  <c r="AN4" i="90"/>
  <c r="AN9" i="90"/>
  <c r="AI2" i="89"/>
  <c r="AN6" i="89"/>
  <c r="AN8" i="89"/>
  <c r="AN9" i="89"/>
  <c r="AN4" i="89"/>
  <c r="AD3" i="76"/>
  <c r="AC2" i="76"/>
  <c r="AN11" i="90" l="1"/>
  <c r="AN11" i="89"/>
  <c r="AD2" i="76"/>
  <c r="AE3" i="76"/>
  <c r="AF3" i="76" l="1"/>
  <c r="AE2" i="76"/>
  <c r="AH3" i="76" l="1"/>
  <c r="AH2" i="76" s="1"/>
  <c r="AG3" i="76"/>
  <c r="AG2" i="76" s="1"/>
  <c r="AF2" i="76"/>
  <c r="AI3" i="76"/>
  <c r="AN9" i="76" l="1"/>
  <c r="AN6" i="76"/>
  <c r="AI2" i="76"/>
  <c r="AN8" i="76"/>
  <c r="AN4" i="76"/>
  <c r="AN11" i="76" l="1"/>
</calcChain>
</file>

<file path=xl/sharedStrings.xml><?xml version="1.0" encoding="utf-8"?>
<sst xmlns="http://schemas.openxmlformats.org/spreadsheetml/2006/main" count="131" uniqueCount="46">
  <si>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</si>
  <si>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</si>
  <si>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</si>
  <si>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</si>
  <si>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</si>
  <si>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</si>
  <si>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</si>
  <si>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</si>
  <si>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</si>
  <si>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</si>
  <si>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</si>
  <si>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Отпуск без сохранения заработной платы</t>
  </si>
  <si>
    <t>Учебный отпуск</t>
  </si>
  <si>
    <t>У</t>
  </si>
  <si>
    <t>Б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</si>
  <si>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</si>
  <si>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</si>
  <si>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</si>
  <si>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</si>
  <si>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</si>
  <si>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</si>
  <si>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</si>
  <si>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</si>
  <si>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</si>
  <si>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</si>
  <si>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</si>
  <si>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</si>
  <si>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</si>
  <si>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</si>
  <si>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</si>
  <si>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</si>
  <si>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</si>
  <si>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</si>
  <si>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</si>
  <si>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</si>
  <si>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</si>
  <si>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Головин Дминтрий Александрович</t>
  </si>
  <si>
    <t>Кузовёнков Николай Александрович</t>
  </si>
  <si>
    <t>Аринин Николай Фёдорович</t>
  </si>
  <si>
    <t>Механник гаража</t>
  </si>
  <si>
    <t>Слесарь по ремонту авто.</t>
  </si>
  <si>
    <t>Мед. Сестра</t>
  </si>
  <si>
    <t>Праздничные дни</t>
  </si>
  <si>
    <t>Новый год</t>
  </si>
  <si>
    <t>День защитника отечества</t>
  </si>
  <si>
    <t>8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</si>
</sst>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ddd"/>
    <numFmt numFmtId="166" formatCode="yyyy"/>
    <numFmt numFmtId="167" formatCode="d;;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8" fillId="0" borderId="5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4" xfId="0" applyFill="1" applyBorder="1" applyProtection="1">
      <protection hidden="1"/>
    </xf>
    <xf numFmtId="14" fontId="11" fillId="0" borderId="0" xfId="0" applyNumberFormat="1" applyFont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167" fontId="2" fillId="0" borderId="5" xfId="0" applyNumberFormat="1" applyFont="1" applyFill="1" applyBorder="1" applyAlignment="1">
      <alignment horizontal="center" vertical="center"/>
    </xf>
    <xf numFmtId="0" fontId="1" fillId="5" borderId="10" xfId="0" applyFont="1" applyFill="1" applyBorder="1" applyProtection="1">
      <protection hidden="1"/>
    </xf>
    <xf numFmtId="0" fontId="2" fillId="0" borderId="26" xfId="0" applyFont="1" applyFill="1" applyBorder="1" applyAlignment="1" applyProtection="1">
      <alignment horizontal="center" vertical="center" textRotation="90" wrapText="1"/>
      <protection hidden="1"/>
    </xf>
    <xf numFmtId="0" fontId="2" fillId="0" borderId="26" xfId="0" applyFont="1" applyFill="1" applyBorder="1" applyAlignment="1" applyProtection="1">
      <alignment horizontal="center" vertical="center" textRotation="90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23" xfId="0" applyNumberFormat="1" applyFont="1" applyFill="1" applyBorder="1" applyAlignment="1" applyProtection="1">
      <alignment horizontal="center" vertical="center"/>
      <protection hidden="1"/>
    </xf>
    <xf numFmtId="0" fontId="2" fillId="5" borderId="12" xfId="0" applyNumberFormat="1" applyFont="1" applyFill="1" applyBorder="1" applyAlignment="1" applyProtection="1">
      <alignment horizontal="center" vertical="center"/>
      <protection hidden="1"/>
    </xf>
    <xf numFmtId="0" fontId="2" fillId="5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6" borderId="5" xfId="0" applyNumberFormat="1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6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9" xfId="0" applyNumberFormat="1" applyFont="1" applyFill="1" applyBorder="1" applyAlignment="1" applyProtection="1">
      <alignment horizontal="left" vertical="center"/>
      <protection hidden="1"/>
    </xf>
    <xf numFmtId="0" fontId="2" fillId="0" borderId="27" xfId="0" applyNumberFormat="1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6" xfId="0" applyFont="1" applyFill="1" applyBorder="1" applyAlignment="1" applyProtection="1">
      <alignment horizontal="center" vertical="center" textRotation="90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6" borderId="13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6" borderId="11" xfId="0" applyNumberFormat="1" applyFont="1" applyFill="1" applyBorder="1" applyAlignment="1" applyProtection="1">
      <alignment horizontal="center" vertical="center"/>
      <protection hidden="1"/>
    </xf>
    <xf numFmtId="0" fontId="2" fillId="6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37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8" formatCode=";;;&quot;ОГ&quot;"/>
    </dxf>
    <dxf>
      <font>
        <b/>
        <i val="0"/>
      </font>
      <numFmt numFmtId="169" formatCode=";;;&quot;У&quot;"/>
    </dxf>
    <dxf>
      <font>
        <b/>
        <i val="0"/>
      </font>
      <numFmt numFmtId="170" formatCode=";;;&quot;О&quot;"/>
    </dxf>
    <dxf>
      <font>
        <b/>
        <i val="0"/>
      </font>
      <numFmt numFmtId="171" formatCode=";;;&quot;Н&quot;"/>
    </dxf>
    <dxf>
      <font>
        <b/>
        <i val="0"/>
      </font>
      <numFmt numFmtId="172" formatCode=";;;&quot;К&quot;"/>
    </dxf>
    <dxf>
      <font>
        <b/>
        <i val="0"/>
      </font>
      <numFmt numFmtId="173" formatCode=";;;&quot;В/В&quot;"/>
    </dxf>
    <dxf>
      <font>
        <b/>
        <i val="0"/>
      </font>
      <numFmt numFmtId="174" formatCode=";;;&quot;А&quot;"/>
    </dxf>
    <dxf>
      <font>
        <b/>
        <i val="0"/>
      </font>
      <numFmt numFmtId="175" formatCode=";;;&quot;Б&quot;"/>
    </dxf>
    <dxf>
      <font>
        <b/>
        <i val="0"/>
        <color auto="1"/>
      </font>
      <numFmt numFmtId="176" formatCode=";;;&quot;В&quot;"/>
      <fill>
        <patternFill>
          <bgColor theme="9" tint="0.59996337778862885"/>
        </patternFill>
      </fill>
    </dxf>
    <dxf>
      <numFmt numFmtId="177" formatCode="0;;;@"/>
    </dxf>
  </dxfs>
  <tableStyles count="0" defaultTableStyle="TableStyleMedium9" defaultPivotStyle="PivotStyleLight16"/>
  <colors>
    <mruColors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zoomScale="106" zoomScaleNormal="106" workbookViewId="0">
      <selection activeCell="J12" sqref="J12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1.7109375" customWidth="1"/>
  </cols>
  <sheetData>
    <row r="1" spans="1:6" ht="27" thickBot="1" x14ac:dyDescent="0.3">
      <c r="A1" s="27">
        <v>43831</v>
      </c>
      <c r="B1" s="30">
        <f>A1+MOD(2-A1,7)</f>
        <v>43836</v>
      </c>
      <c r="C1" s="30">
        <f>B1+7</f>
        <v>43843</v>
      </c>
      <c r="D1" s="28" t="s">
        <v>23</v>
      </c>
      <c r="E1" s="28" t="s">
        <v>42</v>
      </c>
      <c r="F1" s="28"/>
    </row>
    <row r="2" spans="1:6" x14ac:dyDescent="0.25">
      <c r="B2" s="26">
        <v>43831</v>
      </c>
      <c r="D2" t="s">
        <v>24</v>
      </c>
      <c r="E2" t="s">
        <v>43</v>
      </c>
      <c r="F2" s="26">
        <v>43831</v>
      </c>
    </row>
    <row r="3" spans="1:6" x14ac:dyDescent="0.25">
      <c r="B3" s="26">
        <v>44197</v>
      </c>
      <c r="D3" t="s">
        <v>25</v>
      </c>
      <c r="E3" t="s">
        <v>43</v>
      </c>
      <c r="F3" s="26">
        <v>43832</v>
      </c>
    </row>
    <row r="4" spans="1:6" x14ac:dyDescent="0.25">
      <c r="B4" s="26">
        <v>44562</v>
      </c>
      <c r="D4" t="s">
        <v>27</v>
      </c>
      <c r="E4" t="s">
        <v>43</v>
      </c>
      <c r="F4" s="26">
        <v>43833</v>
      </c>
    </row>
    <row r="5" spans="1:6" x14ac:dyDescent="0.25">
      <c r="B5" s="26">
        <v>44927</v>
      </c>
      <c r="D5" t="s">
        <v>28</v>
      </c>
      <c r="E5" t="s">
        <v>43</v>
      </c>
      <c r="F5" s="26">
        <v>43834</v>
      </c>
    </row>
    <row r="6" spans="1:6" x14ac:dyDescent="0.25">
      <c r="B6" s="26">
        <v>45292</v>
      </c>
      <c r="D6" t="s">
        <v>26</v>
      </c>
      <c r="E6" t="s">
        <v>43</v>
      </c>
      <c r="F6" s="26">
        <v>43835</v>
      </c>
    </row>
    <row r="7" spans="1:6" x14ac:dyDescent="0.25">
      <c r="B7" s="26">
        <v>45658</v>
      </c>
      <c r="D7" t="s">
        <v>39</v>
      </c>
      <c r="E7" t="s">
        <v>43</v>
      </c>
      <c r="F7" s="26">
        <v>43836</v>
      </c>
    </row>
    <row r="8" spans="1:6" x14ac:dyDescent="0.25">
      <c r="B8" s="26">
        <v>46023</v>
      </c>
      <c r="D8" t="s">
        <v>40</v>
      </c>
      <c r="E8" t="s">
        <v>43</v>
      </c>
      <c r="F8" s="26">
        <v>43837</v>
      </c>
    </row>
    <row r="9" spans="1:6" x14ac:dyDescent="0.25">
      <c r="B9" s="26">
        <v>46388</v>
      </c>
      <c r="D9" t="s">
        <v>41</v>
      </c>
      <c r="E9" t="s">
        <v>43</v>
      </c>
      <c r="F9" s="26">
        <v>43838</v>
      </c>
    </row>
    <row r="10" spans="1:6" x14ac:dyDescent="0.25">
      <c r="B10" s="26">
        <v>46753</v>
      </c>
      <c r="E10" t="s">
        <v>44</v>
      </c>
      <c r="F10" s="26">
        <v>43884</v>
      </c>
    </row>
    <row r="11" spans="1:6" x14ac:dyDescent="0.25">
      <c r="B11" s="26">
        <v>47119</v>
      </c>
      <c r="E11" t="s">
        <v>45</v>
      </c>
      <c r="F11" s="26">
        <v>43898</v>
      </c>
    </row>
    <row r="12" spans="1:6" x14ac:dyDescent="0.25">
      <c r="B12" s="26">
        <v>47484</v>
      </c>
    </row>
    <row r="15" spans="1:6" x14ac:dyDescent="0.25">
      <c r="D15" s="26"/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9"/>
  <sheetViews>
    <sheetView zoomScale="60" zoomScaleNormal="60" workbookViewId="0">
      <selection activeCell="C1" sqref="C1"/>
    </sheetView>
  </sheetViews>
  <sheetFormatPr defaultRowHeight="15" x14ac:dyDescent="0.25"/>
  <cols>
    <col min="1" max="2" width="6.140625" style="13" customWidth="1"/>
    <col min="3" max="3" width="49.42578125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53">
        <f>EDATE(DATA!A1,0)</f>
        <v>43831</v>
      </c>
      <c r="D1" s="65"/>
      <c r="E1" s="65"/>
      <c r="F1" s="65"/>
      <c r="G1" s="65"/>
      <c r="H1" s="65"/>
      <c r="I1" s="65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6" t="s">
        <v>3</v>
      </c>
      <c r="B2" s="66" t="s">
        <v>15</v>
      </c>
      <c r="C2" s="61" t="s">
        <v>16</v>
      </c>
      <c r="D2" s="61" t="s">
        <v>10</v>
      </c>
      <c r="E2" s="6">
        <f t="shared" ref="E2:AF2" si="0">E3</f>
        <v>43831</v>
      </c>
      <c r="F2" s="6">
        <f t="shared" si="0"/>
        <v>43832</v>
      </c>
      <c r="G2" s="6">
        <f t="shared" si="0"/>
        <v>43833</v>
      </c>
      <c r="H2" s="6">
        <f t="shared" si="0"/>
        <v>43834</v>
      </c>
      <c r="I2" s="6">
        <f t="shared" si="0"/>
        <v>43835</v>
      </c>
      <c r="J2" s="6">
        <f t="shared" si="0"/>
        <v>43836</v>
      </c>
      <c r="K2" s="6">
        <f t="shared" si="0"/>
        <v>43837</v>
      </c>
      <c r="L2" s="6">
        <f t="shared" si="0"/>
        <v>43838</v>
      </c>
      <c r="M2" s="6">
        <f t="shared" si="0"/>
        <v>43839</v>
      </c>
      <c r="N2" s="6">
        <f t="shared" si="0"/>
        <v>43840</v>
      </c>
      <c r="O2" s="6">
        <f t="shared" si="0"/>
        <v>43841</v>
      </c>
      <c r="P2" s="6">
        <f t="shared" si="0"/>
        <v>43842</v>
      </c>
      <c r="Q2" s="6">
        <f t="shared" si="0"/>
        <v>43843</v>
      </c>
      <c r="R2" s="6">
        <f t="shared" si="0"/>
        <v>43844</v>
      </c>
      <c r="S2" s="6">
        <f t="shared" si="0"/>
        <v>43845</v>
      </c>
      <c r="T2" s="6">
        <f t="shared" si="0"/>
        <v>43846</v>
      </c>
      <c r="U2" s="6">
        <f t="shared" si="0"/>
        <v>43847</v>
      </c>
      <c r="V2" s="6">
        <f t="shared" si="0"/>
        <v>43848</v>
      </c>
      <c r="W2" s="6">
        <f t="shared" si="0"/>
        <v>43849</v>
      </c>
      <c r="X2" s="6">
        <f t="shared" si="0"/>
        <v>43850</v>
      </c>
      <c r="Y2" s="6">
        <f t="shared" si="0"/>
        <v>43851</v>
      </c>
      <c r="Z2" s="6">
        <f t="shared" si="0"/>
        <v>43852</v>
      </c>
      <c r="AA2" s="6">
        <f t="shared" si="0"/>
        <v>43853</v>
      </c>
      <c r="AB2" s="6">
        <f t="shared" si="0"/>
        <v>43854</v>
      </c>
      <c r="AC2" s="6">
        <f t="shared" si="0"/>
        <v>43855</v>
      </c>
      <c r="AD2" s="6">
        <f t="shared" si="0"/>
        <v>43856</v>
      </c>
      <c r="AE2" s="6">
        <f t="shared" si="0"/>
        <v>43857</v>
      </c>
      <c r="AF2" s="6">
        <f t="shared" si="0"/>
        <v>43858</v>
      </c>
      <c r="AG2" s="6">
        <f>IF(AG3=0,"",AG3)</f>
        <v>43859</v>
      </c>
      <c r="AH2" s="6">
        <f t="shared" ref="AH2:AI2" si="1">IF(AH3=0,"",AH3)</f>
        <v>43860</v>
      </c>
      <c r="AI2" s="6">
        <f t="shared" si="1"/>
        <v>43861</v>
      </c>
      <c r="AJ2" s="61" t="s">
        <v>22</v>
      </c>
      <c r="AK2" s="61"/>
      <c r="AL2" s="61"/>
      <c r="AM2" s="61"/>
      <c r="AN2" s="61"/>
      <c r="AO2" s="61" t="s">
        <v>9</v>
      </c>
      <c r="AP2" s="61"/>
      <c r="AQ2" s="61"/>
      <c r="AR2" s="61"/>
      <c r="AS2" s="61"/>
    </row>
    <row r="3" spans="1:45" s="8" customFormat="1" ht="201" customHeight="1" thickBot="1" x14ac:dyDescent="0.3">
      <c r="A3" s="67"/>
      <c r="B3" s="67"/>
      <c r="C3" s="68"/>
      <c r="D3" s="68"/>
      <c r="E3" s="32">
        <f>C1</f>
        <v>43831</v>
      </c>
      <c r="F3" s="32">
        <f t="shared" ref="F3:AF3" si="2">E3+1</f>
        <v>43832</v>
      </c>
      <c r="G3" s="32">
        <f t="shared" si="2"/>
        <v>43833</v>
      </c>
      <c r="H3" s="32">
        <f t="shared" si="2"/>
        <v>43834</v>
      </c>
      <c r="I3" s="32">
        <f t="shared" si="2"/>
        <v>43835</v>
      </c>
      <c r="J3" s="32">
        <f t="shared" si="2"/>
        <v>43836</v>
      </c>
      <c r="K3" s="32">
        <f t="shared" si="2"/>
        <v>43837</v>
      </c>
      <c r="L3" s="32">
        <f t="shared" si="2"/>
        <v>43838</v>
      </c>
      <c r="M3" s="32">
        <f t="shared" si="2"/>
        <v>43839</v>
      </c>
      <c r="N3" s="32">
        <f t="shared" si="2"/>
        <v>43840</v>
      </c>
      <c r="O3" s="32">
        <f t="shared" si="2"/>
        <v>43841</v>
      </c>
      <c r="P3" s="32">
        <f t="shared" si="2"/>
        <v>43842</v>
      </c>
      <c r="Q3" s="32">
        <f t="shared" si="2"/>
        <v>43843</v>
      </c>
      <c r="R3" s="32">
        <f t="shared" si="2"/>
        <v>43844</v>
      </c>
      <c r="S3" s="32">
        <f t="shared" si="2"/>
        <v>43845</v>
      </c>
      <c r="T3" s="32">
        <f t="shared" si="2"/>
        <v>43846</v>
      </c>
      <c r="U3" s="32">
        <f t="shared" si="2"/>
        <v>43847</v>
      </c>
      <c r="V3" s="32">
        <f t="shared" si="2"/>
        <v>43848</v>
      </c>
      <c r="W3" s="32">
        <f t="shared" si="2"/>
        <v>43849</v>
      </c>
      <c r="X3" s="32">
        <f t="shared" si="2"/>
        <v>43850</v>
      </c>
      <c r="Y3" s="32">
        <f t="shared" si="2"/>
        <v>43851</v>
      </c>
      <c r="Z3" s="32">
        <f t="shared" si="2"/>
        <v>43852</v>
      </c>
      <c r="AA3" s="32">
        <f t="shared" si="2"/>
        <v>43853</v>
      </c>
      <c r="AB3" s="32">
        <f t="shared" si="2"/>
        <v>43854</v>
      </c>
      <c r="AC3" s="32">
        <f t="shared" si="2"/>
        <v>43855</v>
      </c>
      <c r="AD3" s="32">
        <f t="shared" si="2"/>
        <v>43856</v>
      </c>
      <c r="AE3" s="32">
        <f t="shared" si="2"/>
        <v>43857</v>
      </c>
      <c r="AF3" s="32">
        <f t="shared" si="2"/>
        <v>43858</v>
      </c>
      <c r="AG3" s="32">
        <f>IF(DAY($AF3+1)&gt;DAY(AF3),$AF3+1,0)</f>
        <v>43859</v>
      </c>
      <c r="AH3" s="32">
        <f>IF(DAY($AF3+2)&gt;DAY(AF3),$AF3+2,0)</f>
        <v>43860</v>
      </c>
      <c r="AI3" s="32">
        <f>IF(DAY($AF3+3)&gt;DAY(AF3),$AF3+3,0)</f>
        <v>43861</v>
      </c>
      <c r="AJ3" s="34" t="s">
        <v>29</v>
      </c>
      <c r="AK3" s="34" t="s">
        <v>30</v>
      </c>
      <c r="AL3" s="35" t="s">
        <v>31</v>
      </c>
      <c r="AM3" s="52" t="s">
        <v>32</v>
      </c>
      <c r="AN3" s="35" t="s">
        <v>21</v>
      </c>
      <c r="AO3" s="35" t="s">
        <v>34</v>
      </c>
      <c r="AP3" s="35" t="s">
        <v>0</v>
      </c>
      <c r="AQ3" s="35" t="s">
        <v>35</v>
      </c>
      <c r="AR3" s="35" t="s">
        <v>4</v>
      </c>
      <c r="AS3" s="35" t="s">
        <v>2</v>
      </c>
    </row>
    <row r="4" spans="1:45" s="7" customFormat="1" ht="18.75" x14ac:dyDescent="0.3">
      <c r="A4" s="55">
        <f>IF(C4="","",SUBTOTAL(103,$C$4:C4))</f>
        <v>1</v>
      </c>
      <c r="B4" s="56">
        <v>61</v>
      </c>
      <c r="C4" s="57" t="s">
        <v>36</v>
      </c>
      <c r="D4" s="57" t="s">
        <v>39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73">
        <f t="shared" ref="AJ4:AJ9" si="3">COUNTIF($E4:$AI4,"&gt;0")</f>
        <v>0</v>
      </c>
      <c r="AK4" s="71">
        <f>SUMIF(E4:AI4,"&lt;=8")+COUNTIF(E4:AI4,"&gt;8")*8</f>
        <v>0</v>
      </c>
      <c r="AL4" s="71">
        <f>SUM(E4:AI4)-AK4</f>
        <v>0</v>
      </c>
      <c r="AM4" s="69">
        <f>SUM(E5:AI5)</f>
        <v>0</v>
      </c>
      <c r="AN4" s="71">
        <f>SUMPRODUCT(--(WEEKDAY($E$3:$AI$3,2)&gt;5),E4:AI4)</f>
        <v>0</v>
      </c>
      <c r="AO4" s="71">
        <f>COUNTIF($E4:$AI4,"В")</f>
        <v>0</v>
      </c>
      <c r="AP4" s="71">
        <f t="shared" ref="AP4:AP9" si="4">COUNTIF($E4:$AI4,"О")</f>
        <v>0</v>
      </c>
      <c r="AQ4" s="71">
        <f>COUNTIF($E4:$AI4,"А")</f>
        <v>0</v>
      </c>
      <c r="AR4" s="71">
        <f t="shared" ref="AR4:AR9" si="5">COUNTIF($E4:$AI4,"У")</f>
        <v>0</v>
      </c>
      <c r="AS4" s="75">
        <f t="shared" ref="AS4:AS9" si="6">COUNTIF($E4:$AI4,"Б")</f>
        <v>0</v>
      </c>
    </row>
    <row r="5" spans="1:45" s="7" customFormat="1" ht="18.75" x14ac:dyDescent="0.3">
      <c r="A5" s="55"/>
      <c r="B5" s="56"/>
      <c r="C5" s="57"/>
      <c r="D5" s="5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74"/>
      <c r="AK5" s="72"/>
      <c r="AL5" s="72"/>
      <c r="AM5" s="70"/>
      <c r="AN5" s="72"/>
      <c r="AO5" s="72"/>
      <c r="AP5" s="72"/>
      <c r="AQ5" s="72"/>
      <c r="AR5" s="72"/>
      <c r="AS5" s="76"/>
    </row>
    <row r="6" spans="1:45" s="7" customFormat="1" ht="18.75" x14ac:dyDescent="0.3">
      <c r="A6" s="55">
        <f>IF(C6="","",SUBTOTAL(103,$C$4:C6))</f>
        <v>2</v>
      </c>
      <c r="B6" s="56">
        <v>84</v>
      </c>
      <c r="C6" s="57" t="s">
        <v>37</v>
      </c>
      <c r="D6" s="57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60">
        <f t="shared" si="3"/>
        <v>0</v>
      </c>
      <c r="AK6" s="59">
        <f t="shared" ref="AK6" si="7">SUMIF(E6:AI6,"&lt;=8")+COUNTIF(E6:AI6,"&gt;8")*8</f>
        <v>0</v>
      </c>
      <c r="AL6" s="59">
        <f t="shared" ref="AL6" si="8">SUM(E6:AI6)-AK6</f>
        <v>0</v>
      </c>
      <c r="AM6" s="58">
        <f t="shared" ref="AM6" si="9">SUM(E7:AI7)</f>
        <v>0</v>
      </c>
      <c r="AN6" s="59">
        <f t="shared" ref="AN6" si="10">SUMPRODUCT(--(WEEKDAY($E$3:$AI$3,2)&gt;5),E6:AI6)</f>
        <v>0</v>
      </c>
      <c r="AO6" s="59">
        <f t="shared" ref="AO6" si="11">COUNTIF($E6:$AI6,"В")</f>
        <v>0</v>
      </c>
      <c r="AP6" s="59">
        <f t="shared" si="4"/>
        <v>0</v>
      </c>
      <c r="AQ6" s="59">
        <f t="shared" ref="AQ6" si="12">COUNTIF($E6:$AI6,"А")</f>
        <v>0</v>
      </c>
      <c r="AR6" s="78">
        <f t="shared" si="5"/>
        <v>0</v>
      </c>
      <c r="AS6" s="77">
        <f t="shared" si="6"/>
        <v>0</v>
      </c>
    </row>
    <row r="7" spans="1:45" s="7" customFormat="1" ht="18.75" x14ac:dyDescent="0.3">
      <c r="A7" s="55"/>
      <c r="B7" s="56"/>
      <c r="C7" s="57"/>
      <c r="D7" s="5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60"/>
      <c r="AK7" s="59"/>
      <c r="AL7" s="59"/>
      <c r="AM7" s="58"/>
      <c r="AN7" s="59"/>
      <c r="AO7" s="59"/>
      <c r="AP7" s="59"/>
      <c r="AQ7" s="59"/>
      <c r="AR7" s="72"/>
      <c r="AS7" s="77"/>
    </row>
    <row r="8" spans="1:45" s="7" customFormat="1" ht="9" customHeight="1" x14ac:dyDescent="0.3">
      <c r="A8" s="33" t="str">
        <f>IF(C8="","",SUBTOTAL(103,$C$4:C8))</f>
        <v/>
      </c>
      <c r="B8" s="33"/>
      <c r="C8" s="33"/>
      <c r="D8" s="3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>
        <f t="shared" si="3"/>
        <v>0</v>
      </c>
      <c r="AK8" s="43">
        <f t="shared" ref="AK8:AK9" si="13">SUMIF(E8:AI8,"&lt;=8")+COUNTIF(E8:AI8,"&gt;8")*8</f>
        <v>0</v>
      </c>
      <c r="AL8" s="43">
        <f t="shared" ref="AL8:AL9" si="14">SUM(E8:AI8)-AK8</f>
        <v>0</v>
      </c>
      <c r="AM8" s="43"/>
      <c r="AN8" s="43">
        <f t="shared" ref="AN8" si="15">SUMPRODUCT(--(WEEKDAY($E$3:$AI$3,2)&gt;5),E8:AI8)</f>
        <v>0</v>
      </c>
      <c r="AO8" s="43">
        <f t="shared" ref="AO8:AO9" si="16">COUNTIF($E8:$AI8,"В")</f>
        <v>0</v>
      </c>
      <c r="AP8" s="43">
        <f t="shared" si="4"/>
        <v>0</v>
      </c>
      <c r="AQ8" s="43">
        <f t="shared" ref="AQ8:AQ9" si="17">COUNTIF($E8:$AI8,"А")</f>
        <v>0</v>
      </c>
      <c r="AR8" s="43">
        <f t="shared" si="5"/>
        <v>0</v>
      </c>
      <c r="AS8" s="44">
        <f t="shared" si="6"/>
        <v>0</v>
      </c>
    </row>
    <row r="9" spans="1:45" s="7" customFormat="1" ht="18.75" x14ac:dyDescent="0.3">
      <c r="A9" s="79">
        <f>IF(C9="","",SUBTOTAL(103,$C$4:C9))</f>
        <v>3</v>
      </c>
      <c r="B9" s="85">
        <v>87</v>
      </c>
      <c r="C9" s="83" t="s">
        <v>38</v>
      </c>
      <c r="D9" s="81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  <c r="AJ9" s="87">
        <f t="shared" si="3"/>
        <v>0</v>
      </c>
      <c r="AK9" s="89">
        <f t="shared" si="13"/>
        <v>0</v>
      </c>
      <c r="AL9" s="89">
        <f t="shared" si="14"/>
        <v>0</v>
      </c>
      <c r="AM9" s="91">
        <f>SUM(E10:AI10)</f>
        <v>0</v>
      </c>
      <c r="AN9" s="89">
        <f>SUMPRODUCT(((MOD($E$3:$AI$3-DATA!$C$1,14)+1&gt;7)*(MOD($E$3:$AI$3-DATA!$C$1,14)+1&lt;10)+(MOD($E$3:$AI$3-DATA!$C$1,14)+1&gt;12)*(MOD($E$3:$AI$3-DATA!$C$1,14)+1&lt;15)),E9:AI9)</f>
        <v>0</v>
      </c>
      <c r="AO9" s="89">
        <f t="shared" si="16"/>
        <v>0</v>
      </c>
      <c r="AP9" s="89">
        <f t="shared" si="4"/>
        <v>0</v>
      </c>
      <c r="AQ9" s="89">
        <f t="shared" si="17"/>
        <v>0</v>
      </c>
      <c r="AR9" s="89">
        <f t="shared" si="5"/>
        <v>0</v>
      </c>
      <c r="AS9" s="93">
        <f t="shared" si="6"/>
        <v>0</v>
      </c>
    </row>
    <row r="10" spans="1:45" s="7" customFormat="1" ht="19.5" thickBot="1" x14ac:dyDescent="0.35">
      <c r="A10" s="80"/>
      <c r="B10" s="86"/>
      <c r="C10" s="84"/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88"/>
      <c r="AK10" s="90"/>
      <c r="AL10" s="90"/>
      <c r="AM10" s="92"/>
      <c r="AN10" s="90"/>
      <c r="AO10" s="90"/>
      <c r="AP10" s="90"/>
      <c r="AQ10" s="90"/>
      <c r="AR10" s="90"/>
      <c r="AS10" s="94"/>
    </row>
    <row r="11" spans="1:45" s="7" customFormat="1" ht="24.75" customHeight="1" thickBot="1" x14ac:dyDescent="0.35">
      <c r="A11" s="25" t="str">
        <f>IF(ISBLANK(C11),"",COUNTA($C$4:C11))</f>
        <v/>
      </c>
      <c r="B11" s="25"/>
      <c r="C11" s="25"/>
      <c r="D11" s="2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8</v>
      </c>
      <c r="AF11" s="63"/>
      <c r="AG11" s="63"/>
      <c r="AH11" s="63"/>
      <c r="AI11" s="64"/>
      <c r="AJ11" s="50">
        <f>SUM(AJ4:AJ10)</f>
        <v>0</v>
      </c>
      <c r="AK11" s="50">
        <f>SUM(AK4:AK10)</f>
        <v>0</v>
      </c>
      <c r="AL11" s="50">
        <f>SUM(AL4:AL10)</f>
        <v>0</v>
      </c>
      <c r="AM11" s="51">
        <f>SUM(AM4:AM10)</f>
        <v>0</v>
      </c>
      <c r="AN11" s="50">
        <f>SUM(AN4:AN10)</f>
        <v>0</v>
      </c>
      <c r="AO11" s="50">
        <f>SUM(AO4:AO10)</f>
        <v>0</v>
      </c>
      <c r="AP11" s="50">
        <f>SUM(AP4:AP10)</f>
        <v>0</v>
      </c>
      <c r="AQ11" s="50">
        <f>SUM(AQ4:AQ10)</f>
        <v>0</v>
      </c>
      <c r="AR11" s="50">
        <f>SUM(AR4:AR10)</f>
        <v>0</v>
      </c>
      <c r="AS11" s="50">
        <f>SUM(AS4:AS10)</f>
        <v>0</v>
      </c>
    </row>
    <row r="12" spans="1:45" s="7" customFormat="1" ht="18.75" x14ac:dyDescent="0.3">
      <c r="A12" s="9"/>
      <c r="B12" s="9"/>
      <c r="C12" s="23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31" t="s">
        <v>1</v>
      </c>
      <c r="C13" s="20" t="s">
        <v>5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13</v>
      </c>
      <c r="C14" s="16" t="s">
        <v>12</v>
      </c>
      <c r="D14" s="21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s="7" customFormat="1" ht="18.75" x14ac:dyDescent="0.3">
      <c r="B15" s="15" t="s">
        <v>6</v>
      </c>
      <c r="C15" s="16" t="s">
        <v>0</v>
      </c>
      <c r="D15" s="22"/>
      <c r="E15" s="17"/>
      <c r="F15" s="5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14</v>
      </c>
      <c r="C16" s="16" t="s">
        <v>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B17" s="15" t="s">
        <v>17</v>
      </c>
      <c r="C17" s="16" t="s">
        <v>18</v>
      </c>
      <c r="D17" s="24"/>
      <c r="E17" s="17"/>
      <c r="F17" s="18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1"/>
      <c r="AK17" s="11"/>
      <c r="AL17" s="12"/>
      <c r="AM17" s="12"/>
      <c r="AN17" s="12"/>
      <c r="AO17" s="12"/>
      <c r="AP17" s="12"/>
      <c r="AQ17" s="12"/>
    </row>
    <row r="18" spans="1:43" ht="18.75" x14ac:dyDescent="0.25">
      <c r="A18" s="14"/>
      <c r="B18" s="15" t="s">
        <v>33</v>
      </c>
      <c r="C18" s="20" t="s">
        <v>11</v>
      </c>
      <c r="D18" s="29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x14ac:dyDescent="0.25">
      <c r="B19" s="15" t="s">
        <v>19</v>
      </c>
      <c r="C19" s="16" t="s">
        <v>20</v>
      </c>
      <c r="D19" s="24"/>
    </row>
  </sheetData>
  <sheetProtection selectLockedCells="1"/>
  <mergeCells count="50">
    <mergeCell ref="AS9:AS10"/>
    <mergeCell ref="A9:A10"/>
    <mergeCell ref="D9:D10"/>
    <mergeCell ref="C9:C10"/>
    <mergeCell ref="B9:B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R4:AR5"/>
    <mergeCell ref="AR6:AR7"/>
    <mergeCell ref="AO6:AO7"/>
    <mergeCell ref="AP6:AP7"/>
    <mergeCell ref="AQ6:AQ7"/>
    <mergeCell ref="AS6:AS7"/>
    <mergeCell ref="AN6:AN7"/>
    <mergeCell ref="B6:B7"/>
    <mergeCell ref="AO2:AS2"/>
    <mergeCell ref="AE11:AI11"/>
    <mergeCell ref="D1:I1"/>
    <mergeCell ref="A2:A3"/>
    <mergeCell ref="B2:B3"/>
    <mergeCell ref="C2:C3"/>
    <mergeCell ref="D2:D3"/>
    <mergeCell ref="AJ2:AN2"/>
    <mergeCell ref="AM4:AM5"/>
    <mergeCell ref="AL4:AL5"/>
    <mergeCell ref="AJ4:AJ5"/>
    <mergeCell ref="AK4:AK5"/>
    <mergeCell ref="D4:D5"/>
    <mergeCell ref="C4:C5"/>
    <mergeCell ref="AN4:AN5"/>
    <mergeCell ref="AO4:AO5"/>
    <mergeCell ref="AP4:AP5"/>
    <mergeCell ref="AQ4:AQ5"/>
    <mergeCell ref="AS4:AS5"/>
    <mergeCell ref="A4:A5"/>
    <mergeCell ref="B4:B5"/>
    <mergeCell ref="C6:C7"/>
    <mergeCell ref="D6:D7"/>
    <mergeCell ref="A6:A7"/>
    <mergeCell ref="AJ6:AJ7"/>
    <mergeCell ref="AK6:AK7"/>
    <mergeCell ref="AL6:AL7"/>
    <mergeCell ref="AM6:AM7"/>
  </mergeCells>
  <conditionalFormatting sqref="AJ4:AS4 AJ6:AS6 AJ11:AS11 AJ8:AS9">
    <cfRule type="cellIs" dxfId="36" priority="13" operator="equal">
      <formula>0</formula>
    </cfRule>
  </conditionalFormatting>
  <conditionalFormatting sqref="E2:AI10">
    <cfRule type="cellIs" dxfId="35" priority="4" operator="equal">
      <formula>"В"</formula>
    </cfRule>
    <cfRule type="cellIs" dxfId="34" priority="5" operator="equal">
      <formula>"Б"</formula>
    </cfRule>
    <cfRule type="cellIs" dxfId="33" priority="6" operator="equal">
      <formula>"А"</formula>
    </cfRule>
    <cfRule type="cellIs" dxfId="32" priority="7" operator="equal">
      <formula>"ВВ"</formula>
    </cfRule>
    <cfRule type="cellIs" dxfId="31" priority="8" operator="equal">
      <formula>"К"</formula>
    </cfRule>
    <cfRule type="cellIs" dxfId="30" priority="9" operator="equal">
      <formula>"Н"</formula>
    </cfRule>
    <cfRule type="cellIs" dxfId="29" priority="10" operator="equal">
      <formula>"О"</formula>
    </cfRule>
    <cfRule type="cellIs" dxfId="28" priority="11" operator="equal">
      <formula>"У"</formula>
    </cfRule>
    <cfRule type="cellIs" dxfId="27" priority="12" operator="equal">
      <formula>"ОГ"</formula>
    </cfRule>
  </conditionalFormatting>
  <conditionalFormatting sqref="E2:AI7">
    <cfRule type="expression" dxfId="26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37E0A73-0E3D-4274-8F5D-3AF82FFBF0F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D4 D6 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B2EC-EEA2-435C-976E-EAB979B5220C}">
  <sheetPr>
    <pageSetUpPr fitToPage="1"/>
  </sheetPr>
  <dimension ref="A1:AS19"/>
  <sheetViews>
    <sheetView zoomScale="60" zoomScaleNormal="60" workbookViewId="0">
      <selection activeCell="C1" sqref="C1"/>
    </sheetView>
  </sheetViews>
  <sheetFormatPr defaultRowHeight="15" x14ac:dyDescent="0.25"/>
  <cols>
    <col min="1" max="2" width="6.140625" style="13" customWidth="1"/>
    <col min="3" max="3" width="49.42578125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53">
        <f>EDATE(DATA!A1,1)</f>
        <v>43862</v>
      </c>
      <c r="D1" s="65"/>
      <c r="E1" s="65"/>
      <c r="F1" s="65"/>
      <c r="G1" s="65"/>
      <c r="H1" s="65"/>
      <c r="I1" s="65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6" t="s">
        <v>3</v>
      </c>
      <c r="B2" s="66" t="s">
        <v>15</v>
      </c>
      <c r="C2" s="61" t="s">
        <v>16</v>
      </c>
      <c r="D2" s="61" t="s">
        <v>10</v>
      </c>
      <c r="E2" s="6">
        <f t="shared" ref="E2:AF2" si="0">E3</f>
        <v>43862</v>
      </c>
      <c r="F2" s="6">
        <f t="shared" si="0"/>
        <v>43863</v>
      </c>
      <c r="G2" s="6">
        <f t="shared" si="0"/>
        <v>43864</v>
      </c>
      <c r="H2" s="6">
        <f t="shared" si="0"/>
        <v>43865</v>
      </c>
      <c r="I2" s="6">
        <f t="shared" si="0"/>
        <v>43866</v>
      </c>
      <c r="J2" s="6">
        <f t="shared" si="0"/>
        <v>43867</v>
      </c>
      <c r="K2" s="6">
        <f t="shared" si="0"/>
        <v>43868</v>
      </c>
      <c r="L2" s="6">
        <f t="shared" si="0"/>
        <v>43869</v>
      </c>
      <c r="M2" s="6">
        <f t="shared" si="0"/>
        <v>43870</v>
      </c>
      <c r="N2" s="6">
        <f t="shared" si="0"/>
        <v>43871</v>
      </c>
      <c r="O2" s="6">
        <f t="shared" si="0"/>
        <v>43872</v>
      </c>
      <c r="P2" s="6">
        <f t="shared" si="0"/>
        <v>43873</v>
      </c>
      <c r="Q2" s="6">
        <f t="shared" si="0"/>
        <v>43874</v>
      </c>
      <c r="R2" s="6">
        <f t="shared" si="0"/>
        <v>43875</v>
      </c>
      <c r="S2" s="6">
        <f t="shared" si="0"/>
        <v>43876</v>
      </c>
      <c r="T2" s="6">
        <f t="shared" si="0"/>
        <v>43877</v>
      </c>
      <c r="U2" s="6">
        <f t="shared" si="0"/>
        <v>43878</v>
      </c>
      <c r="V2" s="6">
        <f t="shared" si="0"/>
        <v>43879</v>
      </c>
      <c r="W2" s="6">
        <f t="shared" si="0"/>
        <v>43880</v>
      </c>
      <c r="X2" s="6">
        <f t="shared" si="0"/>
        <v>43881</v>
      </c>
      <c r="Y2" s="6">
        <f t="shared" si="0"/>
        <v>43882</v>
      </c>
      <c r="Z2" s="6">
        <f t="shared" si="0"/>
        <v>43883</v>
      </c>
      <c r="AA2" s="6">
        <f t="shared" si="0"/>
        <v>43884</v>
      </c>
      <c r="AB2" s="6">
        <f t="shared" si="0"/>
        <v>43885</v>
      </c>
      <c r="AC2" s="6">
        <f t="shared" si="0"/>
        <v>43886</v>
      </c>
      <c r="AD2" s="6">
        <f t="shared" si="0"/>
        <v>43887</v>
      </c>
      <c r="AE2" s="6">
        <f t="shared" si="0"/>
        <v>43888</v>
      </c>
      <c r="AF2" s="6">
        <f t="shared" si="0"/>
        <v>43889</v>
      </c>
      <c r="AG2" s="6">
        <f>IF(AG3=0,"",AG3)</f>
        <v>43890</v>
      </c>
      <c r="AH2" s="6" t="str">
        <f t="shared" ref="AH2:AI2" si="1">IF(AH3=0,"",AH3)</f>
        <v/>
      </c>
      <c r="AI2" s="6" t="str">
        <f t="shared" si="1"/>
        <v/>
      </c>
      <c r="AJ2" s="61" t="s">
        <v>22</v>
      </c>
      <c r="AK2" s="61"/>
      <c r="AL2" s="61"/>
      <c r="AM2" s="61"/>
      <c r="AN2" s="61"/>
      <c r="AO2" s="61" t="s">
        <v>9</v>
      </c>
      <c r="AP2" s="61"/>
      <c r="AQ2" s="61"/>
      <c r="AR2" s="61"/>
      <c r="AS2" s="61"/>
    </row>
    <row r="3" spans="1:45" s="8" customFormat="1" ht="201" customHeight="1" thickBot="1" x14ac:dyDescent="0.3">
      <c r="A3" s="67"/>
      <c r="B3" s="67"/>
      <c r="C3" s="68"/>
      <c r="D3" s="68"/>
      <c r="E3" s="32">
        <f>C1</f>
        <v>43862</v>
      </c>
      <c r="F3" s="32">
        <f t="shared" ref="F3:AF3" si="2">E3+1</f>
        <v>43863</v>
      </c>
      <c r="G3" s="32">
        <f t="shared" si="2"/>
        <v>43864</v>
      </c>
      <c r="H3" s="32">
        <f t="shared" si="2"/>
        <v>43865</v>
      </c>
      <c r="I3" s="32">
        <f t="shared" si="2"/>
        <v>43866</v>
      </c>
      <c r="J3" s="32">
        <f t="shared" si="2"/>
        <v>43867</v>
      </c>
      <c r="K3" s="32">
        <f t="shared" si="2"/>
        <v>43868</v>
      </c>
      <c r="L3" s="32">
        <f t="shared" si="2"/>
        <v>43869</v>
      </c>
      <c r="M3" s="32">
        <f t="shared" si="2"/>
        <v>43870</v>
      </c>
      <c r="N3" s="32">
        <f t="shared" si="2"/>
        <v>43871</v>
      </c>
      <c r="O3" s="32">
        <f t="shared" si="2"/>
        <v>43872</v>
      </c>
      <c r="P3" s="32">
        <f t="shared" si="2"/>
        <v>43873</v>
      </c>
      <c r="Q3" s="32">
        <f t="shared" si="2"/>
        <v>43874</v>
      </c>
      <c r="R3" s="32">
        <f t="shared" si="2"/>
        <v>43875</v>
      </c>
      <c r="S3" s="32">
        <f t="shared" si="2"/>
        <v>43876</v>
      </c>
      <c r="T3" s="32">
        <f t="shared" si="2"/>
        <v>43877</v>
      </c>
      <c r="U3" s="32">
        <f t="shared" si="2"/>
        <v>43878</v>
      </c>
      <c r="V3" s="32">
        <f t="shared" si="2"/>
        <v>43879</v>
      </c>
      <c r="W3" s="32">
        <f t="shared" si="2"/>
        <v>43880</v>
      </c>
      <c r="X3" s="32">
        <f t="shared" si="2"/>
        <v>43881</v>
      </c>
      <c r="Y3" s="32">
        <f t="shared" si="2"/>
        <v>43882</v>
      </c>
      <c r="Z3" s="32">
        <f t="shared" si="2"/>
        <v>43883</v>
      </c>
      <c r="AA3" s="32">
        <f t="shared" si="2"/>
        <v>43884</v>
      </c>
      <c r="AB3" s="32">
        <f t="shared" si="2"/>
        <v>43885</v>
      </c>
      <c r="AC3" s="32">
        <f t="shared" si="2"/>
        <v>43886</v>
      </c>
      <c r="AD3" s="32">
        <f t="shared" si="2"/>
        <v>43887</v>
      </c>
      <c r="AE3" s="32">
        <f t="shared" si="2"/>
        <v>43888</v>
      </c>
      <c r="AF3" s="32">
        <f t="shared" si="2"/>
        <v>43889</v>
      </c>
      <c r="AG3" s="32">
        <f>IF(DAY($AF3+1)&gt;DAY(AF3),$AF3+1,0)</f>
        <v>43890</v>
      </c>
      <c r="AH3" s="32">
        <f>IF(DAY($AF3+2)&gt;DAY(AF3),$AF3+2,0)</f>
        <v>0</v>
      </c>
      <c r="AI3" s="32">
        <f>IF(DAY($AF3+3)&gt;DAY(AF3),$AF3+3,0)</f>
        <v>0</v>
      </c>
      <c r="AJ3" s="54" t="s">
        <v>29</v>
      </c>
      <c r="AK3" s="54" t="s">
        <v>30</v>
      </c>
      <c r="AL3" s="35" t="s">
        <v>31</v>
      </c>
      <c r="AM3" s="52" t="s">
        <v>32</v>
      </c>
      <c r="AN3" s="35" t="s">
        <v>21</v>
      </c>
      <c r="AO3" s="35" t="s">
        <v>34</v>
      </c>
      <c r="AP3" s="35" t="s">
        <v>0</v>
      </c>
      <c r="AQ3" s="35" t="s">
        <v>35</v>
      </c>
      <c r="AR3" s="35" t="s">
        <v>4</v>
      </c>
      <c r="AS3" s="35" t="s">
        <v>2</v>
      </c>
    </row>
    <row r="4" spans="1:45" s="7" customFormat="1" ht="18.75" x14ac:dyDescent="0.3">
      <c r="A4" s="55">
        <f>IF(C4="","",SUBTOTAL(103,$C$4:C4))</f>
        <v>1</v>
      </c>
      <c r="B4" s="56">
        <v>61</v>
      </c>
      <c r="C4" s="57" t="s">
        <v>36</v>
      </c>
      <c r="D4" s="57" t="s">
        <v>39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73">
        <f t="shared" ref="AJ4:AJ9" si="3">COUNTIF($E4:$AI4,"&gt;0")</f>
        <v>0</v>
      </c>
      <c r="AK4" s="71">
        <f>SUMIF(E4:AI4,"&lt;=8")+COUNTIF(E4:AI4,"&gt;8")*8</f>
        <v>0</v>
      </c>
      <c r="AL4" s="71">
        <f>SUM(E4:AI4)-AK4</f>
        <v>0</v>
      </c>
      <c r="AM4" s="69">
        <f>SUM(E5:AI5)</f>
        <v>0</v>
      </c>
      <c r="AN4" s="71">
        <f>SUMPRODUCT(--(WEEKDAY($E$3:$AI$3,2)&gt;5),E4:AI4)</f>
        <v>0</v>
      </c>
      <c r="AO4" s="71">
        <f>COUNTIF($E4:$AI4,"В")</f>
        <v>0</v>
      </c>
      <c r="AP4" s="71">
        <f t="shared" ref="AP4:AP9" si="4">COUNTIF($E4:$AI4,"О")</f>
        <v>0</v>
      </c>
      <c r="AQ4" s="71">
        <f>COUNTIF($E4:$AI4,"А")</f>
        <v>0</v>
      </c>
      <c r="AR4" s="71">
        <f t="shared" ref="AR4:AR9" si="5">COUNTIF($E4:$AI4,"У")</f>
        <v>0</v>
      </c>
      <c r="AS4" s="75">
        <f t="shared" ref="AS4:AS9" si="6">COUNTIF($E4:$AI4,"Б")</f>
        <v>0</v>
      </c>
    </row>
    <row r="5" spans="1:45" s="7" customFormat="1" ht="18.75" x14ac:dyDescent="0.3">
      <c r="A5" s="55"/>
      <c r="B5" s="56"/>
      <c r="C5" s="57"/>
      <c r="D5" s="5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74"/>
      <c r="AK5" s="72"/>
      <c r="AL5" s="72"/>
      <c r="AM5" s="70"/>
      <c r="AN5" s="72"/>
      <c r="AO5" s="72"/>
      <c r="AP5" s="72"/>
      <c r="AQ5" s="72"/>
      <c r="AR5" s="72"/>
      <c r="AS5" s="76"/>
    </row>
    <row r="6" spans="1:45" s="7" customFormat="1" ht="18.75" x14ac:dyDescent="0.3">
      <c r="A6" s="55">
        <f>IF(C6="","",SUBTOTAL(103,$C$4:C6))</f>
        <v>2</v>
      </c>
      <c r="B6" s="56">
        <v>84</v>
      </c>
      <c r="C6" s="57" t="s">
        <v>37</v>
      </c>
      <c r="D6" s="57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60">
        <f t="shared" si="3"/>
        <v>0</v>
      </c>
      <c r="AK6" s="59">
        <f t="shared" ref="AK6" si="7">SUMIF(E6:AI6,"&lt;=8")+COUNTIF(E6:AI6,"&gt;8")*8</f>
        <v>0</v>
      </c>
      <c r="AL6" s="59">
        <f t="shared" ref="AL6" si="8">SUM(E6:AI6)-AK6</f>
        <v>0</v>
      </c>
      <c r="AM6" s="58">
        <f t="shared" ref="AM6" si="9">SUM(E7:AI7)</f>
        <v>0</v>
      </c>
      <c r="AN6" s="59">
        <f t="shared" ref="AN6" si="10">SUMPRODUCT(--(WEEKDAY($E$3:$AI$3,2)&gt;5),E6:AI6)</f>
        <v>0</v>
      </c>
      <c r="AO6" s="59">
        <f t="shared" ref="AO6" si="11">COUNTIF($E6:$AI6,"В")</f>
        <v>0</v>
      </c>
      <c r="AP6" s="59">
        <f t="shared" si="4"/>
        <v>0</v>
      </c>
      <c r="AQ6" s="59">
        <f t="shared" ref="AQ6" si="12">COUNTIF($E6:$AI6,"А")</f>
        <v>0</v>
      </c>
      <c r="AR6" s="78">
        <f t="shared" si="5"/>
        <v>0</v>
      </c>
      <c r="AS6" s="77">
        <f t="shared" si="6"/>
        <v>0</v>
      </c>
    </row>
    <row r="7" spans="1:45" s="7" customFormat="1" ht="18.75" x14ac:dyDescent="0.3">
      <c r="A7" s="55"/>
      <c r="B7" s="56"/>
      <c r="C7" s="57"/>
      <c r="D7" s="5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60"/>
      <c r="AK7" s="59"/>
      <c r="AL7" s="59"/>
      <c r="AM7" s="58"/>
      <c r="AN7" s="59"/>
      <c r="AO7" s="59"/>
      <c r="AP7" s="59"/>
      <c r="AQ7" s="59"/>
      <c r="AR7" s="72"/>
      <c r="AS7" s="77"/>
    </row>
    <row r="8" spans="1:45" s="7" customFormat="1" ht="9" customHeight="1" x14ac:dyDescent="0.3">
      <c r="A8" s="33" t="str">
        <f>IF(C8="","",SUBTOTAL(103,$C$4:C8))</f>
        <v/>
      </c>
      <c r="B8" s="33"/>
      <c r="C8" s="33"/>
      <c r="D8" s="3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>
        <f t="shared" si="3"/>
        <v>0</v>
      </c>
      <c r="AK8" s="43">
        <f t="shared" ref="AK8:AK9" si="13">SUMIF(E8:AI8,"&lt;=8")+COUNTIF(E8:AI8,"&gt;8")*8</f>
        <v>0</v>
      </c>
      <c r="AL8" s="43">
        <f t="shared" ref="AL8:AL9" si="14">SUM(E8:AI8)-AK8</f>
        <v>0</v>
      </c>
      <c r="AM8" s="43"/>
      <c r="AN8" s="43">
        <f t="shared" ref="AN8" si="15">SUMPRODUCT(--(WEEKDAY($E$3:$AI$3,2)&gt;5),E8:AI8)</f>
        <v>0</v>
      </c>
      <c r="AO8" s="43">
        <f t="shared" ref="AO8:AO9" si="16">COUNTIF($E8:$AI8,"В")</f>
        <v>0</v>
      </c>
      <c r="AP8" s="43">
        <f t="shared" si="4"/>
        <v>0</v>
      </c>
      <c r="AQ8" s="43">
        <f t="shared" ref="AQ8:AQ9" si="17">COUNTIF($E8:$AI8,"А")</f>
        <v>0</v>
      </c>
      <c r="AR8" s="43">
        <f t="shared" si="5"/>
        <v>0</v>
      </c>
      <c r="AS8" s="44">
        <f t="shared" si="6"/>
        <v>0</v>
      </c>
    </row>
    <row r="9" spans="1:45" s="7" customFormat="1" ht="18.75" x14ac:dyDescent="0.3">
      <c r="A9" s="79">
        <f>IF(C9="","",SUBTOTAL(103,$C$4:C9))</f>
        <v>3</v>
      </c>
      <c r="B9" s="85">
        <v>87</v>
      </c>
      <c r="C9" s="83" t="s">
        <v>38</v>
      </c>
      <c r="D9" s="81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  <c r="AJ9" s="87">
        <f t="shared" si="3"/>
        <v>0</v>
      </c>
      <c r="AK9" s="89">
        <f t="shared" si="13"/>
        <v>0</v>
      </c>
      <c r="AL9" s="89">
        <f t="shared" si="14"/>
        <v>0</v>
      </c>
      <c r="AM9" s="91">
        <f>SUM(E10:AI10)</f>
        <v>0</v>
      </c>
      <c r="AN9" s="89">
        <f>SUMPRODUCT(((MOD($E$3:$AI$3-DATA!$C$1,14)+1&gt;7)*(MOD($E$3:$AI$3-DATA!$C$1,14)+1&lt;10)+(MOD($E$3:$AI$3-DATA!$C$1,14)+1&gt;12)*(MOD($E$3:$AI$3-DATA!$C$1,14)+1&lt;15)),E9:AI9)</f>
        <v>0</v>
      </c>
      <c r="AO9" s="89">
        <f t="shared" si="16"/>
        <v>0</v>
      </c>
      <c r="AP9" s="89">
        <f t="shared" si="4"/>
        <v>0</v>
      </c>
      <c r="AQ9" s="89">
        <f t="shared" si="17"/>
        <v>0</v>
      </c>
      <c r="AR9" s="89">
        <f t="shared" si="5"/>
        <v>0</v>
      </c>
      <c r="AS9" s="93">
        <f t="shared" si="6"/>
        <v>0</v>
      </c>
    </row>
    <row r="10" spans="1:45" s="7" customFormat="1" ht="19.5" thickBot="1" x14ac:dyDescent="0.35">
      <c r="A10" s="80"/>
      <c r="B10" s="86"/>
      <c r="C10" s="84"/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88"/>
      <c r="AK10" s="90"/>
      <c r="AL10" s="90"/>
      <c r="AM10" s="92"/>
      <c r="AN10" s="90"/>
      <c r="AO10" s="90"/>
      <c r="AP10" s="90"/>
      <c r="AQ10" s="90"/>
      <c r="AR10" s="90"/>
      <c r="AS10" s="94"/>
    </row>
    <row r="11" spans="1:45" s="7" customFormat="1" ht="24.75" customHeight="1" thickBot="1" x14ac:dyDescent="0.35">
      <c r="A11" s="25" t="str">
        <f>IF(ISBLANK(C11),"",COUNTA($C$4:C11))</f>
        <v/>
      </c>
      <c r="B11" s="25"/>
      <c r="C11" s="25"/>
      <c r="D11" s="2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8</v>
      </c>
      <c r="AF11" s="63"/>
      <c r="AG11" s="63"/>
      <c r="AH11" s="63"/>
      <c r="AI11" s="64"/>
      <c r="AJ11" s="50">
        <f>SUM(AJ4:AJ10)</f>
        <v>0</v>
      </c>
      <c r="AK11" s="50">
        <f>SUM(AK4:AK10)</f>
        <v>0</v>
      </c>
      <c r="AL11" s="50">
        <f>SUM(AL4:AL10)</f>
        <v>0</v>
      </c>
      <c r="AM11" s="51">
        <f>SUM(AM4:AM10)</f>
        <v>0</v>
      </c>
      <c r="AN11" s="50">
        <f>SUM(AN4:AN10)</f>
        <v>0</v>
      </c>
      <c r="AO11" s="50">
        <f>SUM(AO4:AO10)</f>
        <v>0</v>
      </c>
      <c r="AP11" s="50">
        <f>SUM(AP4:AP10)</f>
        <v>0</v>
      </c>
      <c r="AQ11" s="50">
        <f>SUM(AQ4:AQ10)</f>
        <v>0</v>
      </c>
      <c r="AR11" s="50">
        <f>SUM(AR4:AR10)</f>
        <v>0</v>
      </c>
      <c r="AS11" s="50">
        <f>SUM(AS4:AS10)</f>
        <v>0</v>
      </c>
    </row>
    <row r="12" spans="1:45" s="7" customFormat="1" ht="18.75" x14ac:dyDescent="0.3">
      <c r="A12" s="9"/>
      <c r="B12" s="9"/>
      <c r="C12" s="23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31" t="s">
        <v>1</v>
      </c>
      <c r="C13" s="20" t="s">
        <v>5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13</v>
      </c>
      <c r="C14" s="16" t="s">
        <v>12</v>
      </c>
      <c r="D14" s="21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s="7" customFormat="1" ht="18.75" x14ac:dyDescent="0.3">
      <c r="B15" s="15" t="s">
        <v>6</v>
      </c>
      <c r="C15" s="16" t="s">
        <v>0</v>
      </c>
      <c r="D15" s="22"/>
      <c r="E15" s="17"/>
      <c r="F15" s="5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14</v>
      </c>
      <c r="C16" s="16" t="s">
        <v>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B17" s="15" t="s">
        <v>17</v>
      </c>
      <c r="C17" s="16" t="s">
        <v>18</v>
      </c>
      <c r="D17" s="24"/>
      <c r="E17" s="17"/>
      <c r="F17" s="18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1"/>
      <c r="AK17" s="11"/>
      <c r="AL17" s="12"/>
      <c r="AM17" s="12"/>
      <c r="AN17" s="12"/>
      <c r="AO17" s="12"/>
      <c r="AP17" s="12"/>
      <c r="AQ17" s="12"/>
    </row>
    <row r="18" spans="1:43" ht="18.75" x14ac:dyDescent="0.25">
      <c r="A18" s="14"/>
      <c r="B18" s="15" t="s">
        <v>33</v>
      </c>
      <c r="C18" s="20" t="s">
        <v>11</v>
      </c>
      <c r="D18" s="29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x14ac:dyDescent="0.25">
      <c r="B19" s="15" t="s">
        <v>19</v>
      </c>
      <c r="C19" s="16" t="s">
        <v>20</v>
      </c>
      <c r="D19" s="24"/>
    </row>
  </sheetData>
  <sheetProtection selectLockedCells="1"/>
  <mergeCells count="50">
    <mergeCell ref="AS9:AS10"/>
    <mergeCell ref="AE11:AI11"/>
    <mergeCell ref="AM9:AM10"/>
    <mergeCell ref="AN9:AN10"/>
    <mergeCell ref="AO9:AO10"/>
    <mergeCell ref="AP9:AP10"/>
    <mergeCell ref="AQ9:AQ10"/>
    <mergeCell ref="AR9:AR10"/>
    <mergeCell ref="AQ6:AQ7"/>
    <mergeCell ref="AR6:AR7"/>
    <mergeCell ref="AS6:AS7"/>
    <mergeCell ref="A9:A10"/>
    <mergeCell ref="B9:B10"/>
    <mergeCell ref="C9:C10"/>
    <mergeCell ref="D9:D10"/>
    <mergeCell ref="AJ9:AJ10"/>
    <mergeCell ref="AK9:AK10"/>
    <mergeCell ref="AL9:AL10"/>
    <mergeCell ref="AK6:AK7"/>
    <mergeCell ref="AL6:AL7"/>
    <mergeCell ref="AM6:AM7"/>
    <mergeCell ref="AN6:AN7"/>
    <mergeCell ref="AO6:AO7"/>
    <mergeCell ref="AP6:AP7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D1:I1"/>
    <mergeCell ref="A2:A3"/>
    <mergeCell ref="B2:B3"/>
    <mergeCell ref="C2:C3"/>
    <mergeCell ref="D2:D3"/>
    <mergeCell ref="AJ2:AN2"/>
  </mergeCells>
  <conditionalFormatting sqref="AJ4:AS4 AJ6:AS6 AJ11:AS11 AJ8:AS9">
    <cfRule type="cellIs" dxfId="23" priority="12" operator="equal">
      <formula>0</formula>
    </cfRule>
  </conditionalFormatting>
  <conditionalFormatting sqref="E2:AI10">
    <cfRule type="cellIs" dxfId="22" priority="3" operator="equal">
      <formula>"В"</formula>
    </cfRule>
    <cfRule type="cellIs" dxfId="21" priority="4" operator="equal">
      <formula>"Б"</formula>
    </cfRule>
    <cfRule type="cellIs" dxfId="20" priority="5" operator="equal">
      <formula>"А"</formula>
    </cfRule>
    <cfRule type="cellIs" dxfId="19" priority="6" operator="equal">
      <formula>"ВВ"</formula>
    </cfRule>
    <cfRule type="cellIs" dxfId="18" priority="7" operator="equal">
      <formula>"К"</formula>
    </cfRule>
    <cfRule type="cellIs" dxfId="17" priority="8" operator="equal">
      <formula>"Н"</formula>
    </cfRule>
    <cfRule type="cellIs" dxfId="16" priority="9" operator="equal">
      <formula>"О"</formula>
    </cfRule>
    <cfRule type="cellIs" dxfId="15" priority="10" operator="equal">
      <formula>"У"</formula>
    </cfRule>
    <cfRule type="cellIs" dxfId="14" priority="11" operator="equal">
      <formula>"ОГ"</formula>
    </cfRule>
  </conditionalFormatting>
  <conditionalFormatting sqref="E2:AI7">
    <cfRule type="expression" dxfId="13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3B98B37-7429-4C97-98C7-8FC5D44DF409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FB83D4-DA9B-429D-A876-CBE3DCB79B7F}">
          <x14:formula1>
            <xm:f>DATA!$D$2:$D$10</xm:f>
          </x14:formula1>
          <xm:sqref>D4 D6 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E819-6D24-409A-B9FC-A3AED1018F6A}">
  <sheetPr>
    <pageSetUpPr fitToPage="1"/>
  </sheetPr>
  <dimension ref="A1:AS19"/>
  <sheetViews>
    <sheetView zoomScale="60" zoomScaleNormal="60" workbookViewId="0">
      <selection activeCell="C2" sqref="C2:C3"/>
    </sheetView>
  </sheetViews>
  <sheetFormatPr defaultRowHeight="15" x14ac:dyDescent="0.25"/>
  <cols>
    <col min="1" max="2" width="6.140625" style="13" customWidth="1"/>
    <col min="3" max="3" width="49.42578125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53">
        <f>EDATE(DATA!A1,2)</f>
        <v>43891</v>
      </c>
      <c r="D1" s="65"/>
      <c r="E1" s="65"/>
      <c r="F1" s="65"/>
      <c r="G1" s="65"/>
      <c r="H1" s="65"/>
      <c r="I1" s="65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6" t="s">
        <v>3</v>
      </c>
      <c r="B2" s="66" t="s">
        <v>15</v>
      </c>
      <c r="C2" s="61" t="s">
        <v>16</v>
      </c>
      <c r="D2" s="61" t="s">
        <v>10</v>
      </c>
      <c r="E2" s="6">
        <f t="shared" ref="E2:AF2" si="0">E3</f>
        <v>43891</v>
      </c>
      <c r="F2" s="6">
        <f t="shared" si="0"/>
        <v>43892</v>
      </c>
      <c r="G2" s="6">
        <f t="shared" si="0"/>
        <v>43893</v>
      </c>
      <c r="H2" s="6">
        <f t="shared" si="0"/>
        <v>43894</v>
      </c>
      <c r="I2" s="6">
        <f t="shared" si="0"/>
        <v>43895</v>
      </c>
      <c r="J2" s="6">
        <f t="shared" si="0"/>
        <v>43896</v>
      </c>
      <c r="K2" s="6">
        <f t="shared" si="0"/>
        <v>43897</v>
      </c>
      <c r="L2" s="6">
        <f t="shared" si="0"/>
        <v>43898</v>
      </c>
      <c r="M2" s="6">
        <f t="shared" si="0"/>
        <v>43899</v>
      </c>
      <c r="N2" s="6">
        <f t="shared" si="0"/>
        <v>43900</v>
      </c>
      <c r="O2" s="6">
        <f t="shared" si="0"/>
        <v>43901</v>
      </c>
      <c r="P2" s="6">
        <f t="shared" si="0"/>
        <v>43902</v>
      </c>
      <c r="Q2" s="6">
        <f t="shared" si="0"/>
        <v>43903</v>
      </c>
      <c r="R2" s="6">
        <f t="shared" si="0"/>
        <v>43904</v>
      </c>
      <c r="S2" s="6">
        <f t="shared" si="0"/>
        <v>43905</v>
      </c>
      <c r="T2" s="6">
        <f t="shared" si="0"/>
        <v>43906</v>
      </c>
      <c r="U2" s="6">
        <f t="shared" si="0"/>
        <v>43907</v>
      </c>
      <c r="V2" s="6">
        <f t="shared" si="0"/>
        <v>43908</v>
      </c>
      <c r="W2" s="6">
        <f t="shared" si="0"/>
        <v>43909</v>
      </c>
      <c r="X2" s="6">
        <f t="shared" si="0"/>
        <v>43910</v>
      </c>
      <c r="Y2" s="6">
        <f t="shared" si="0"/>
        <v>43911</v>
      </c>
      <c r="Z2" s="6">
        <f t="shared" si="0"/>
        <v>43912</v>
      </c>
      <c r="AA2" s="6">
        <f t="shared" si="0"/>
        <v>43913</v>
      </c>
      <c r="AB2" s="6">
        <f t="shared" si="0"/>
        <v>43914</v>
      </c>
      <c r="AC2" s="6">
        <f t="shared" si="0"/>
        <v>43915</v>
      </c>
      <c r="AD2" s="6">
        <f t="shared" si="0"/>
        <v>43916</v>
      </c>
      <c r="AE2" s="6">
        <f t="shared" si="0"/>
        <v>43917</v>
      </c>
      <c r="AF2" s="6">
        <f t="shared" si="0"/>
        <v>43918</v>
      </c>
      <c r="AG2" s="6">
        <f>IF(AG3=0,"",AG3)</f>
        <v>43919</v>
      </c>
      <c r="AH2" s="6">
        <f t="shared" ref="AH2:AI2" si="1">IF(AH3=0,"",AH3)</f>
        <v>43920</v>
      </c>
      <c r="AI2" s="6">
        <f t="shared" si="1"/>
        <v>43921</v>
      </c>
      <c r="AJ2" s="61" t="s">
        <v>22</v>
      </c>
      <c r="AK2" s="61"/>
      <c r="AL2" s="61"/>
      <c r="AM2" s="61"/>
      <c r="AN2" s="61"/>
      <c r="AO2" s="61" t="s">
        <v>9</v>
      </c>
      <c r="AP2" s="61"/>
      <c r="AQ2" s="61"/>
      <c r="AR2" s="61"/>
      <c r="AS2" s="61"/>
    </row>
    <row r="3" spans="1:45" s="8" customFormat="1" ht="201" customHeight="1" thickBot="1" x14ac:dyDescent="0.3">
      <c r="A3" s="67"/>
      <c r="B3" s="67"/>
      <c r="C3" s="68"/>
      <c r="D3" s="68"/>
      <c r="E3" s="32">
        <f>C1</f>
        <v>43891</v>
      </c>
      <c r="F3" s="32">
        <f t="shared" ref="F3:AF3" si="2">E3+1</f>
        <v>43892</v>
      </c>
      <c r="G3" s="32">
        <f t="shared" si="2"/>
        <v>43893</v>
      </c>
      <c r="H3" s="32">
        <f t="shared" si="2"/>
        <v>43894</v>
      </c>
      <c r="I3" s="32">
        <f t="shared" si="2"/>
        <v>43895</v>
      </c>
      <c r="J3" s="32">
        <f t="shared" si="2"/>
        <v>43896</v>
      </c>
      <c r="K3" s="32">
        <f t="shared" si="2"/>
        <v>43897</v>
      </c>
      <c r="L3" s="32">
        <f t="shared" si="2"/>
        <v>43898</v>
      </c>
      <c r="M3" s="32">
        <f t="shared" si="2"/>
        <v>43899</v>
      </c>
      <c r="N3" s="32">
        <f t="shared" si="2"/>
        <v>43900</v>
      </c>
      <c r="O3" s="32">
        <f t="shared" si="2"/>
        <v>43901</v>
      </c>
      <c r="P3" s="32">
        <f t="shared" si="2"/>
        <v>43902</v>
      </c>
      <c r="Q3" s="32">
        <f t="shared" si="2"/>
        <v>43903</v>
      </c>
      <c r="R3" s="32">
        <f t="shared" si="2"/>
        <v>43904</v>
      </c>
      <c r="S3" s="32">
        <f t="shared" si="2"/>
        <v>43905</v>
      </c>
      <c r="T3" s="32">
        <f t="shared" si="2"/>
        <v>43906</v>
      </c>
      <c r="U3" s="32">
        <f t="shared" si="2"/>
        <v>43907</v>
      </c>
      <c r="V3" s="32">
        <f t="shared" si="2"/>
        <v>43908</v>
      </c>
      <c r="W3" s="32">
        <f t="shared" si="2"/>
        <v>43909</v>
      </c>
      <c r="X3" s="32">
        <f t="shared" si="2"/>
        <v>43910</v>
      </c>
      <c r="Y3" s="32">
        <f t="shared" si="2"/>
        <v>43911</v>
      </c>
      <c r="Z3" s="32">
        <f t="shared" si="2"/>
        <v>43912</v>
      </c>
      <c r="AA3" s="32">
        <f t="shared" si="2"/>
        <v>43913</v>
      </c>
      <c r="AB3" s="32">
        <f t="shared" si="2"/>
        <v>43914</v>
      </c>
      <c r="AC3" s="32">
        <f t="shared" si="2"/>
        <v>43915</v>
      </c>
      <c r="AD3" s="32">
        <f t="shared" si="2"/>
        <v>43916</v>
      </c>
      <c r="AE3" s="32">
        <f t="shared" si="2"/>
        <v>43917</v>
      </c>
      <c r="AF3" s="32">
        <f t="shared" si="2"/>
        <v>43918</v>
      </c>
      <c r="AG3" s="32">
        <f>IF(DAY($AF3+1)&gt;DAY(AF3),$AF3+1,0)</f>
        <v>43919</v>
      </c>
      <c r="AH3" s="32">
        <f>IF(DAY($AF3+2)&gt;DAY(AF3),$AF3+2,0)</f>
        <v>43920</v>
      </c>
      <c r="AI3" s="32">
        <f>IF(DAY($AF3+3)&gt;DAY(AF3),$AF3+3,0)</f>
        <v>43921</v>
      </c>
      <c r="AJ3" s="54" t="s">
        <v>29</v>
      </c>
      <c r="AK3" s="54" t="s">
        <v>30</v>
      </c>
      <c r="AL3" s="35" t="s">
        <v>31</v>
      </c>
      <c r="AM3" s="52" t="s">
        <v>32</v>
      </c>
      <c r="AN3" s="35" t="s">
        <v>21</v>
      </c>
      <c r="AO3" s="35" t="s">
        <v>34</v>
      </c>
      <c r="AP3" s="35" t="s">
        <v>0</v>
      </c>
      <c r="AQ3" s="35" t="s">
        <v>35</v>
      </c>
      <c r="AR3" s="35" t="s">
        <v>4</v>
      </c>
      <c r="AS3" s="35" t="s">
        <v>2</v>
      </c>
    </row>
    <row r="4" spans="1:45" s="7" customFormat="1" ht="18.75" x14ac:dyDescent="0.3">
      <c r="A4" s="55">
        <f>IF(C4="","",SUBTOTAL(103,$C$4:C4))</f>
        <v>1</v>
      </c>
      <c r="B4" s="56">
        <v>61</v>
      </c>
      <c r="C4" s="57" t="s">
        <v>36</v>
      </c>
      <c r="D4" s="57" t="s">
        <v>39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73">
        <f t="shared" ref="AJ4:AJ9" si="3">COUNTIF($E4:$AI4,"&gt;0")</f>
        <v>0</v>
      </c>
      <c r="AK4" s="71">
        <f>SUMIF(E4:AI4,"&lt;=8")+COUNTIF(E4:AI4,"&gt;8")*8</f>
        <v>0</v>
      </c>
      <c r="AL4" s="71">
        <f>SUM(E4:AI4)-AK4</f>
        <v>0</v>
      </c>
      <c r="AM4" s="69">
        <f>SUM(E5:AI5)</f>
        <v>0</v>
      </c>
      <c r="AN4" s="71">
        <f>SUMPRODUCT(--(WEEKDAY($E$3:$AI$3,2)&gt;5),E4:AI4)</f>
        <v>0</v>
      </c>
      <c r="AO4" s="71">
        <f>COUNTIF($E4:$AI4,"В")</f>
        <v>0</v>
      </c>
      <c r="AP4" s="71">
        <f t="shared" ref="AP4:AP9" si="4">COUNTIF($E4:$AI4,"О")</f>
        <v>0</v>
      </c>
      <c r="AQ4" s="71">
        <f>COUNTIF($E4:$AI4,"А")</f>
        <v>0</v>
      </c>
      <c r="AR4" s="71">
        <f t="shared" ref="AR4:AR9" si="5">COUNTIF($E4:$AI4,"У")</f>
        <v>0</v>
      </c>
      <c r="AS4" s="75">
        <f t="shared" ref="AS4:AS9" si="6">COUNTIF($E4:$AI4,"Б")</f>
        <v>0</v>
      </c>
    </row>
    <row r="5" spans="1:45" s="7" customFormat="1" ht="18.75" x14ac:dyDescent="0.3">
      <c r="A5" s="55"/>
      <c r="B5" s="56"/>
      <c r="C5" s="57"/>
      <c r="D5" s="5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9"/>
      <c r="AJ5" s="74"/>
      <c r="AK5" s="72"/>
      <c r="AL5" s="72"/>
      <c r="AM5" s="70"/>
      <c r="AN5" s="72"/>
      <c r="AO5" s="72"/>
      <c r="AP5" s="72"/>
      <c r="AQ5" s="72"/>
      <c r="AR5" s="72"/>
      <c r="AS5" s="76"/>
    </row>
    <row r="6" spans="1:45" s="7" customFormat="1" ht="18.75" x14ac:dyDescent="0.3">
      <c r="A6" s="55">
        <f>IF(C6="","",SUBTOTAL(103,$C$4:C6))</f>
        <v>2</v>
      </c>
      <c r="B6" s="56">
        <v>84</v>
      </c>
      <c r="C6" s="57" t="s">
        <v>37</v>
      </c>
      <c r="D6" s="57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  <c r="AJ6" s="60">
        <f t="shared" si="3"/>
        <v>0</v>
      </c>
      <c r="AK6" s="59">
        <f t="shared" ref="AK6" si="7">SUMIF(E6:AI6,"&lt;=8")+COUNTIF(E6:AI6,"&gt;8")*8</f>
        <v>0</v>
      </c>
      <c r="AL6" s="59">
        <f t="shared" ref="AL6" si="8">SUM(E6:AI6)-AK6</f>
        <v>0</v>
      </c>
      <c r="AM6" s="58">
        <f t="shared" ref="AM6" si="9">SUM(E7:AI7)</f>
        <v>0</v>
      </c>
      <c r="AN6" s="59">
        <f t="shared" ref="AN6" si="10">SUMPRODUCT(--(WEEKDAY($E$3:$AI$3,2)&gt;5),E6:AI6)</f>
        <v>0</v>
      </c>
      <c r="AO6" s="59">
        <f t="shared" ref="AO6" si="11">COUNTIF($E6:$AI6,"В")</f>
        <v>0</v>
      </c>
      <c r="AP6" s="59">
        <f t="shared" si="4"/>
        <v>0</v>
      </c>
      <c r="AQ6" s="59">
        <f t="shared" ref="AQ6" si="12">COUNTIF($E6:$AI6,"А")</f>
        <v>0</v>
      </c>
      <c r="AR6" s="78">
        <f t="shared" si="5"/>
        <v>0</v>
      </c>
      <c r="AS6" s="77">
        <f t="shared" si="6"/>
        <v>0</v>
      </c>
    </row>
    <row r="7" spans="1:45" s="7" customFormat="1" ht="18.75" x14ac:dyDescent="0.3">
      <c r="A7" s="55"/>
      <c r="B7" s="56"/>
      <c r="C7" s="57"/>
      <c r="D7" s="5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9"/>
      <c r="AJ7" s="60"/>
      <c r="AK7" s="59"/>
      <c r="AL7" s="59"/>
      <c r="AM7" s="58"/>
      <c r="AN7" s="59"/>
      <c r="AO7" s="59"/>
      <c r="AP7" s="59"/>
      <c r="AQ7" s="59"/>
      <c r="AR7" s="72"/>
      <c r="AS7" s="77"/>
    </row>
    <row r="8" spans="1:45" s="7" customFormat="1" ht="9" customHeight="1" x14ac:dyDescent="0.3">
      <c r="A8" s="33" t="str">
        <f>IF(C8="","",SUBTOTAL(103,$C$4:C8))</f>
        <v/>
      </c>
      <c r="B8" s="33"/>
      <c r="C8" s="33"/>
      <c r="D8" s="3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2">
        <f t="shared" si="3"/>
        <v>0</v>
      </c>
      <c r="AK8" s="43">
        <f t="shared" ref="AK8:AK9" si="13">SUMIF(E8:AI8,"&lt;=8")+COUNTIF(E8:AI8,"&gt;8")*8</f>
        <v>0</v>
      </c>
      <c r="AL8" s="43">
        <f t="shared" ref="AL8:AL9" si="14">SUM(E8:AI8)-AK8</f>
        <v>0</v>
      </c>
      <c r="AM8" s="43"/>
      <c r="AN8" s="43">
        <f t="shared" ref="AN8" si="15">SUMPRODUCT(--(WEEKDAY($E$3:$AI$3,2)&gt;5),E8:AI8)</f>
        <v>0</v>
      </c>
      <c r="AO8" s="43">
        <f t="shared" ref="AO8:AO9" si="16">COUNTIF($E8:$AI8,"В")</f>
        <v>0</v>
      </c>
      <c r="AP8" s="43">
        <f t="shared" si="4"/>
        <v>0</v>
      </c>
      <c r="AQ8" s="43">
        <f t="shared" ref="AQ8:AQ9" si="17">COUNTIF($E8:$AI8,"А")</f>
        <v>0</v>
      </c>
      <c r="AR8" s="43">
        <f t="shared" si="5"/>
        <v>0</v>
      </c>
      <c r="AS8" s="44">
        <f t="shared" si="6"/>
        <v>0</v>
      </c>
    </row>
    <row r="9" spans="1:45" s="7" customFormat="1" ht="18.75" x14ac:dyDescent="0.3">
      <c r="A9" s="79">
        <f>IF(C9="","",SUBTOTAL(103,$C$4:C9))</f>
        <v>3</v>
      </c>
      <c r="B9" s="85">
        <v>87</v>
      </c>
      <c r="C9" s="83" t="s">
        <v>38</v>
      </c>
      <c r="D9" s="81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  <c r="AJ9" s="87">
        <f t="shared" si="3"/>
        <v>0</v>
      </c>
      <c r="AK9" s="89">
        <f t="shared" si="13"/>
        <v>0</v>
      </c>
      <c r="AL9" s="89">
        <f t="shared" si="14"/>
        <v>0</v>
      </c>
      <c r="AM9" s="91">
        <f>SUM(E10:AI10)</f>
        <v>0</v>
      </c>
      <c r="AN9" s="89">
        <f>SUMPRODUCT(((MOD($E$3:$AI$3-DATA!$C$1,14)+1&gt;7)*(MOD($E$3:$AI$3-DATA!$C$1,14)+1&lt;10)+(MOD($E$3:$AI$3-DATA!$C$1,14)+1&gt;12)*(MOD($E$3:$AI$3-DATA!$C$1,14)+1&lt;15)),E9:AI9)</f>
        <v>0</v>
      </c>
      <c r="AO9" s="89">
        <f t="shared" si="16"/>
        <v>0</v>
      </c>
      <c r="AP9" s="89">
        <f t="shared" si="4"/>
        <v>0</v>
      </c>
      <c r="AQ9" s="89">
        <f t="shared" si="17"/>
        <v>0</v>
      </c>
      <c r="AR9" s="89">
        <f t="shared" si="5"/>
        <v>0</v>
      </c>
      <c r="AS9" s="93">
        <f t="shared" si="6"/>
        <v>0</v>
      </c>
    </row>
    <row r="10" spans="1:45" s="7" customFormat="1" ht="19.5" thickBot="1" x14ac:dyDescent="0.35">
      <c r="A10" s="80"/>
      <c r="B10" s="86"/>
      <c r="C10" s="84"/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J10" s="88"/>
      <c r="AK10" s="90"/>
      <c r="AL10" s="90"/>
      <c r="AM10" s="92"/>
      <c r="AN10" s="90"/>
      <c r="AO10" s="90"/>
      <c r="AP10" s="90"/>
      <c r="AQ10" s="90"/>
      <c r="AR10" s="90"/>
      <c r="AS10" s="94"/>
    </row>
    <row r="11" spans="1:45" s="7" customFormat="1" ht="24.75" customHeight="1" thickBot="1" x14ac:dyDescent="0.35">
      <c r="A11" s="25" t="str">
        <f>IF(ISBLANK(C11),"",COUNTA($C$4:C11))</f>
        <v/>
      </c>
      <c r="B11" s="25"/>
      <c r="C11" s="25"/>
      <c r="D11" s="2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62" t="s">
        <v>8</v>
      </c>
      <c r="AF11" s="63"/>
      <c r="AG11" s="63"/>
      <c r="AH11" s="63"/>
      <c r="AI11" s="64"/>
      <c r="AJ11" s="50">
        <f>SUM(AJ4:AJ10)</f>
        <v>0</v>
      </c>
      <c r="AK11" s="50">
        <f>SUM(AK4:AK10)</f>
        <v>0</v>
      </c>
      <c r="AL11" s="50">
        <f>SUM(AL4:AL10)</f>
        <v>0</v>
      </c>
      <c r="AM11" s="51">
        <f>SUM(AM4:AM10)</f>
        <v>0</v>
      </c>
      <c r="AN11" s="50">
        <f>SUM(AN4:AN10)</f>
        <v>0</v>
      </c>
      <c r="AO11" s="50">
        <f>SUM(AO4:AO10)</f>
        <v>0</v>
      </c>
      <c r="AP11" s="50">
        <f>SUM(AP4:AP10)</f>
        <v>0</v>
      </c>
      <c r="AQ11" s="50">
        <f>SUM(AQ4:AQ10)</f>
        <v>0</v>
      </c>
      <c r="AR11" s="50">
        <f>SUM(AR4:AR10)</f>
        <v>0</v>
      </c>
      <c r="AS11" s="50">
        <f>SUM(AS4:AS10)</f>
        <v>0</v>
      </c>
    </row>
    <row r="12" spans="1:45" s="7" customFormat="1" ht="18.75" x14ac:dyDescent="0.3">
      <c r="A12" s="9"/>
      <c r="B12" s="9"/>
      <c r="C12" s="23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31" t="s">
        <v>1</v>
      </c>
      <c r="C13" s="20" t="s">
        <v>5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13</v>
      </c>
      <c r="C14" s="16" t="s">
        <v>12</v>
      </c>
      <c r="D14" s="21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s="7" customFormat="1" ht="18.75" x14ac:dyDescent="0.3">
      <c r="B15" s="15" t="s">
        <v>6</v>
      </c>
      <c r="C15" s="16" t="s">
        <v>0</v>
      </c>
      <c r="D15" s="22"/>
      <c r="E15" s="17"/>
      <c r="F15" s="5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14</v>
      </c>
      <c r="C16" s="16" t="s">
        <v>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B17" s="15" t="s">
        <v>17</v>
      </c>
      <c r="C17" s="16" t="s">
        <v>18</v>
      </c>
      <c r="D17" s="24"/>
      <c r="E17" s="17"/>
      <c r="F17" s="18"/>
      <c r="H17" s="10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1"/>
      <c r="AK17" s="11"/>
      <c r="AL17" s="12"/>
      <c r="AM17" s="12"/>
      <c r="AN17" s="12"/>
      <c r="AO17" s="12"/>
      <c r="AP17" s="12"/>
      <c r="AQ17" s="12"/>
    </row>
    <row r="18" spans="1:43" ht="18.75" x14ac:dyDescent="0.25">
      <c r="A18" s="14"/>
      <c r="B18" s="15" t="s">
        <v>33</v>
      </c>
      <c r="C18" s="20" t="s">
        <v>11</v>
      </c>
      <c r="D18" s="29"/>
      <c r="E18" s="19"/>
      <c r="F18" s="19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8.75" x14ac:dyDescent="0.25">
      <c r="B19" s="15" t="s">
        <v>19</v>
      </c>
      <c r="C19" s="16" t="s">
        <v>20</v>
      </c>
      <c r="D19" s="24"/>
    </row>
  </sheetData>
  <sheetProtection selectLockedCells="1"/>
  <mergeCells count="50">
    <mergeCell ref="AS9:AS10"/>
    <mergeCell ref="AE11:AI11"/>
    <mergeCell ref="AM9:AM10"/>
    <mergeCell ref="AN9:AN10"/>
    <mergeCell ref="AO9:AO10"/>
    <mergeCell ref="AP9:AP10"/>
    <mergeCell ref="AQ9:AQ10"/>
    <mergeCell ref="AR9:AR10"/>
    <mergeCell ref="AQ6:AQ7"/>
    <mergeCell ref="AR6:AR7"/>
    <mergeCell ref="AS6:AS7"/>
    <mergeCell ref="A9:A10"/>
    <mergeCell ref="B9:B10"/>
    <mergeCell ref="C9:C10"/>
    <mergeCell ref="D9:D10"/>
    <mergeCell ref="AJ9:AJ10"/>
    <mergeCell ref="AK9:AK10"/>
    <mergeCell ref="AL9:AL10"/>
    <mergeCell ref="AK6:AK7"/>
    <mergeCell ref="AL6:AL7"/>
    <mergeCell ref="AM6:AM7"/>
    <mergeCell ref="AN6:AN7"/>
    <mergeCell ref="AO6:AO7"/>
    <mergeCell ref="AP6:AP7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D1:I1"/>
    <mergeCell ref="A2:A3"/>
    <mergeCell ref="B2:B3"/>
    <mergeCell ref="C2:C3"/>
    <mergeCell ref="D2:D3"/>
    <mergeCell ref="AJ2:AN2"/>
  </mergeCells>
  <conditionalFormatting sqref="AJ4:AS4 AJ6:AS6 AJ11:AS11 AJ8:AS9">
    <cfRule type="cellIs" dxfId="11" priority="12" operator="equal">
      <formula>0</formula>
    </cfRule>
  </conditionalFormatting>
  <conditionalFormatting sqref="E2:AI10">
    <cfRule type="cellIs" dxfId="10" priority="3" operator="equal">
      <formula>"В"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"О"</formula>
    </cfRule>
    <cfRule type="cellIs" dxfId="3" priority="10" operator="equal">
      <formula>"У"</formula>
    </cfRule>
    <cfRule type="cellIs" dxfId="2" priority="11" operator="equal">
      <formula>"ОГ"</formula>
    </cfRule>
  </conditionalFormatting>
  <conditionalFormatting sqref="E2:AI7">
    <cfRule type="expression" dxfId="1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000D47-F963-487F-B513-7C277BA9556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E9:AI10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ADB362-5433-43BB-80A0-D371BE15644F}">
          <x14:formula1>
            <xm:f>DATA!$D$2:$D$10</xm:f>
          </x14:formula1>
          <xm:sqref>D4 D6 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DATA</vt:lpstr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2020-02-28T07:21:38Z</dcterms:modified>
</cp:coreProperties>
</file>