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showInkAnnotation="0" updateLinks="never" defaultThemeVersion="124226"/>
  <xr:revisionPtr revIDLastSave="0" documentId="13_ncr:1_{9C4C2B07-AF9D-43D2-B3AD-1B4E24B65DBB}" xr6:coauthVersionLast="45" xr6:coauthVersionMax="45" xr10:uidLastSave="{00000000-0000-0000-0000-000000000000}"/>
  <bookViews>
    <workbookView xWindow="-120" yWindow="-120" windowWidth="19440" windowHeight="15000" tabRatio="694" activeTab="2" xr2:uid="{00000000-000D-0000-FFFF-FFFF00000000}"/>
  </bookViews>
  <sheets>
    <sheet name="DATA" sheetId="70" r:id="rId1"/>
    <sheet name="Январь" sheetId="76" r:id="rId2"/>
    <sheet name="Так надо" sheetId="90" r:id="rId3"/>
  </sheets>
  <definedNames>
    <definedName name="_xlnm.Print_Area" localSheetId="2">'Так надо'!$A$1:$AS$10</definedName>
    <definedName name="_xlnm.Print_Area" localSheetId="1">Январь!$A$1:$AS$10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0" i="90" l="1"/>
  <c r="A10" i="90"/>
  <c r="AS8" i="90"/>
  <c r="AR8" i="90"/>
  <c r="AQ8" i="90"/>
  <c r="AP8" i="90"/>
  <c r="AO8" i="90"/>
  <c r="AM8" i="90"/>
  <c r="AL8" i="90"/>
  <c r="AK8" i="90"/>
  <c r="AJ8" i="90"/>
  <c r="A8" i="90"/>
  <c r="AS6" i="90"/>
  <c r="AR6" i="90"/>
  <c r="AQ6" i="90"/>
  <c r="AP6" i="90"/>
  <c r="AO6" i="90"/>
  <c r="AM6" i="90"/>
  <c r="AK6" i="90"/>
  <c r="AL6" i="90" s="1"/>
  <c r="AJ6" i="90"/>
  <c r="A6" i="90"/>
  <c r="AS4" i="90"/>
  <c r="AS10" i="90" s="1"/>
  <c r="AR4" i="90"/>
  <c r="AR10" i="90" s="1"/>
  <c r="AQ4" i="90"/>
  <c r="AQ10" i="90" s="1"/>
  <c r="AP4" i="90"/>
  <c r="AO4" i="90"/>
  <c r="AO10" i="90" s="1"/>
  <c r="AM4" i="90"/>
  <c r="AM10" i="90" s="1"/>
  <c r="AK4" i="90"/>
  <c r="AK10" i="90" s="1"/>
  <c r="AJ4" i="90"/>
  <c r="AJ10" i="90" s="1"/>
  <c r="A4" i="90"/>
  <c r="C1" i="90"/>
  <c r="E3" i="90" s="1"/>
  <c r="F3" i="90" l="1"/>
  <c r="E2" i="90"/>
  <c r="AL4" i="90"/>
  <c r="AL10" i="90" s="1"/>
  <c r="AJ8" i="76"/>
  <c r="AK8" i="76"/>
  <c r="AL8" i="76" s="1"/>
  <c r="AM8" i="76"/>
  <c r="AO8" i="76"/>
  <c r="AP8" i="76"/>
  <c r="AQ8" i="76"/>
  <c r="AR8" i="76"/>
  <c r="AS8" i="76"/>
  <c r="AM6" i="76"/>
  <c r="A8" i="76"/>
  <c r="G3" i="90" l="1"/>
  <c r="F2" i="90"/>
  <c r="A10" i="76"/>
  <c r="AS6" i="76"/>
  <c r="AR6" i="76"/>
  <c r="AQ6" i="76"/>
  <c r="AP6" i="76"/>
  <c r="AO6" i="76"/>
  <c r="AK6" i="76"/>
  <c r="AL6" i="76" s="1"/>
  <c r="AJ6" i="76"/>
  <c r="A6" i="76"/>
  <c r="H3" i="90" l="1"/>
  <c r="G2" i="90"/>
  <c r="AM4" i="76"/>
  <c r="AM10" i="76" s="1"/>
  <c r="AO4" i="76"/>
  <c r="I3" i="90" l="1"/>
  <c r="H2" i="90"/>
  <c r="C1" i="76"/>
  <c r="E3" i="76" s="1"/>
  <c r="AO10" i="76"/>
  <c r="AS4" i="76"/>
  <c r="AR4" i="76"/>
  <c r="AQ4" i="76"/>
  <c r="AP4" i="76"/>
  <c r="AK4" i="76"/>
  <c r="AJ4" i="76"/>
  <c r="A4" i="76"/>
  <c r="J3" i="90" l="1"/>
  <c r="I2" i="90"/>
  <c r="AP10" i="76"/>
  <c r="AJ10" i="76"/>
  <c r="AQ10" i="76"/>
  <c r="AS10" i="76"/>
  <c r="AR10" i="76"/>
  <c r="AK10" i="76"/>
  <c r="AL4" i="76"/>
  <c r="F3" i="76"/>
  <c r="E2" i="76"/>
  <c r="B1" i="70"/>
  <c r="K3" i="90" l="1"/>
  <c r="J2" i="90"/>
  <c r="AL10" i="76"/>
  <c r="F2" i="76"/>
  <c r="G3" i="76"/>
  <c r="C1" i="70"/>
  <c r="L3" i="90" l="1"/>
  <c r="K2" i="90"/>
  <c r="H3" i="76"/>
  <c r="G2" i="76"/>
  <c r="M3" i="90" l="1"/>
  <c r="L2" i="90"/>
  <c r="I3" i="76"/>
  <c r="H2" i="76"/>
  <c r="M2" i="90" l="1"/>
  <c r="N3" i="90"/>
  <c r="J3" i="76"/>
  <c r="I2" i="76"/>
  <c r="O3" i="90" l="1"/>
  <c r="N2" i="90"/>
  <c r="K3" i="76"/>
  <c r="J2" i="76"/>
  <c r="P3" i="90" l="1"/>
  <c r="O2" i="90"/>
  <c r="L3" i="76"/>
  <c r="K2" i="76"/>
  <c r="P2" i="90" l="1"/>
  <c r="Q3" i="90"/>
  <c r="M3" i="76"/>
  <c r="L2" i="76"/>
  <c r="R3" i="90" l="1"/>
  <c r="Q2" i="90"/>
  <c r="N3" i="76"/>
  <c r="M2" i="76"/>
  <c r="S3" i="90" l="1"/>
  <c r="R2" i="90"/>
  <c r="O3" i="76"/>
  <c r="N2" i="76"/>
  <c r="T3" i="90" l="1"/>
  <c r="S2" i="90"/>
  <c r="P3" i="76"/>
  <c r="O2" i="76"/>
  <c r="T2" i="90" l="1"/>
  <c r="U3" i="90"/>
  <c r="Q3" i="76"/>
  <c r="P2" i="76"/>
  <c r="U2" i="90" l="1"/>
  <c r="V3" i="90"/>
  <c r="R3" i="76"/>
  <c r="Q2" i="76"/>
  <c r="W3" i="90" l="1"/>
  <c r="V2" i="90"/>
  <c r="R2" i="76"/>
  <c r="S3" i="76"/>
  <c r="X3" i="90" l="1"/>
  <c r="W2" i="90"/>
  <c r="T3" i="76"/>
  <c r="S2" i="76"/>
  <c r="Y3" i="90" l="1"/>
  <c r="X2" i="90"/>
  <c r="U3" i="76"/>
  <c r="T2" i="76"/>
  <c r="Z3" i="90" l="1"/>
  <c r="Y2" i="90"/>
  <c r="V3" i="76"/>
  <c r="U2" i="76"/>
  <c r="AA3" i="90" l="1"/>
  <c r="Z2" i="90"/>
  <c r="W3" i="76"/>
  <c r="V2" i="76"/>
  <c r="AB3" i="90" l="1"/>
  <c r="AA2" i="90"/>
  <c r="X3" i="76"/>
  <c r="W2" i="76"/>
  <c r="AC3" i="90" l="1"/>
  <c r="AB2" i="90"/>
  <c r="Y3" i="76"/>
  <c r="X2" i="76"/>
  <c r="AC2" i="90" l="1"/>
  <c r="AD3" i="90"/>
  <c r="Z3" i="76"/>
  <c r="Y2" i="76"/>
  <c r="AE3" i="90" l="1"/>
  <c r="AD2" i="90"/>
  <c r="AA3" i="76"/>
  <c r="Z2" i="76"/>
  <c r="AF3" i="90" l="1"/>
  <c r="AE2" i="90"/>
  <c r="AB3" i="76"/>
  <c r="AA2" i="76"/>
  <c r="AF2" i="90" l="1"/>
  <c r="AG3" i="90"/>
  <c r="AG2" i="90" s="1"/>
  <c r="AI3" i="90"/>
  <c r="AH3" i="90"/>
  <c r="AH2" i="90" s="1"/>
  <c r="AC3" i="76"/>
  <c r="AB2" i="76"/>
  <c r="AI2" i="90" l="1"/>
  <c r="AN8" i="90" a="1"/>
  <c r="AN8" i="90" s="1"/>
  <c r="AN4" i="90" a="1"/>
  <c r="AN4" i="90" s="1"/>
  <c r="AN6" i="90" a="1"/>
  <c r="AN6" i="90" s="1"/>
  <c r="AD3" i="76"/>
  <c r="AC2" i="76"/>
  <c r="AN10" i="90" l="1"/>
  <c r="AD2" i="76"/>
  <c r="AE3" i="76"/>
  <c r="AF3" i="76" l="1"/>
  <c r="AE2" i="76"/>
  <c r="AH3" i="76" l="1"/>
  <c r="AH2" i="76" s="1"/>
  <c r="AG3" i="76"/>
  <c r="AG2" i="76" s="1"/>
  <c r="AF2" i="76"/>
  <c r="AI3" i="76"/>
  <c r="AN8" i="76" l="1" a="1"/>
  <c r="AN8" i="76" s="1"/>
  <c r="AN4" i="76" a="1"/>
  <c r="AN4" i="76" s="1"/>
  <c r="AN6" i="76" a="1"/>
  <c r="AN6" i="76" s="1"/>
  <c r="AI2" i="76"/>
  <c r="AN10" i="76" l="1"/>
</calcChain>
</file>

<file path=xl/sharedStrings.xml><?xml version="1.0" encoding="utf-8"?>
<sst xmlns="http://schemas.openxmlformats.org/spreadsheetml/2006/main" count="99" uniqueCount="48">
  <si>
    <t>Отпуск</t>
  </si>
  <si>
    <t>В</t>
  </si>
  <si>
    <t>Больничн.</t>
  </si>
  <si>
    <t>№   П/П</t>
  </si>
  <si>
    <t>Уч. отп.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</si>
  <si>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</si>
  <si>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</si>
  <si>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</si>
  <si>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</si>
  <si>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</si>
  <si>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</si>
  <si>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</si>
  <si>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</si>
  <si>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Б</t>
  </si>
  <si>
    <t>Табельный №</t>
  </si>
  <si>
    <t>ФИО</t>
  </si>
  <si>
    <t>Н</t>
  </si>
  <si>
    <t>Ночные</t>
  </si>
  <si>
    <t>ВВ</t>
  </si>
  <si>
    <t>Вызов в выходной</t>
  </si>
  <si>
    <t>Выходные и праздничные часы</t>
  </si>
  <si>
    <t>Отработано</t>
  </si>
  <si>
    <t>Профессия/разряд</t>
  </si>
  <si>
    <t>Водитель 4 разр.</t>
  </si>
  <si>
    <t>Водитель 5 разр.</t>
  </si>
  <si>
    <t>Тракторист 6 разр.</t>
  </si>
  <si>
    <t>Маш. экск. 6 разр.</t>
  </si>
  <si>
    <t>Маш. бар.уст. 5 разр.</t>
  </si>
  <si>
    <t>Всего дней</t>
  </si>
  <si>
    <t>Всего часов</t>
  </si>
  <si>
    <t>Сверх урочные часы</t>
  </si>
  <si>
    <t>Ночные часы</t>
  </si>
  <si>
    <t>А</t>
  </si>
  <si>
    <t>Выходные дни</t>
  </si>
  <si>
    <t>С разрешения администрации</t>
  </si>
  <si>
    <t>Механник гаража</t>
  </si>
  <si>
    <t>Слесарь по ремонту авто.</t>
  </si>
  <si>
    <t>Мед. Сестра</t>
  </si>
  <si>
    <t>в</t>
  </si>
  <si>
    <t>Праздничные дни</t>
  </si>
  <si>
    <t>Дата</t>
  </si>
  <si>
    <t>Новый год</t>
  </si>
  <si>
    <t>День защитника отечества</t>
  </si>
  <si>
    <t>8 марта</t>
  </si>
  <si>
    <t>Отпуск с разрешения администрации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</si>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</sst>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mmmm\ yyyy;@"/>
    <numFmt numFmtId="165" formatCode="ddd"/>
    <numFmt numFmtId="166" formatCode="yyyy"/>
    <numFmt numFmtId="167" formatCode="d;;"/>
    <numFmt numFmtId="168" formatCode="0;;;@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45">
        <stop position="0">
          <color theme="3" tint="0.59999389629810485"/>
        </stop>
        <stop position="0.5">
          <color theme="9" tint="0.59999389629810485"/>
        </stop>
        <stop position="1">
          <color theme="3" tint="0.59999389629810485"/>
        </stop>
      </gradient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165" fontId="2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3" xfId="0" applyFont="1" applyFill="1" applyBorder="1" applyAlignment="1" applyProtection="1">
      <alignment vertical="center"/>
      <protection hidden="1"/>
    </xf>
    <xf numFmtId="0" fontId="0" fillId="0" borderId="3" xfId="0" applyFill="1" applyBorder="1"/>
    <xf numFmtId="0" fontId="1" fillId="0" borderId="0" xfId="0" applyFont="1" applyFill="1" applyBorder="1" applyAlignment="1" applyProtection="1">
      <protection hidden="1"/>
    </xf>
    <xf numFmtId="14" fontId="0" fillId="0" borderId="0" xfId="0" applyNumberFormat="1"/>
    <xf numFmtId="166" fontId="8" fillId="0" borderId="5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0" borderId="4" xfId="0" applyFill="1" applyBorder="1" applyProtection="1">
      <protection hidden="1"/>
    </xf>
    <xf numFmtId="14" fontId="11" fillId="0" borderId="0" xfId="0" applyNumberFormat="1" applyFont="1" applyAlignment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167" fontId="2" fillId="0" borderId="5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center" vertical="center" textRotation="90" wrapText="1"/>
      <protection hidden="1"/>
    </xf>
    <xf numFmtId="0" fontId="2" fillId="0" borderId="25" xfId="0" applyFont="1" applyFill="1" applyBorder="1" applyAlignment="1" applyProtection="1">
      <alignment horizontal="center" vertical="center" textRotation="90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5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1" fillId="5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2" fillId="5" borderId="25" xfId="0" applyFont="1" applyFill="1" applyBorder="1" applyAlignment="1" applyProtection="1">
      <alignment horizontal="center" vertical="center" textRotation="90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Font="1" applyFill="1" applyBorder="1" applyAlignment="1" applyProtection="1">
      <alignment horizontal="center" vertical="center" textRotation="90" wrapText="1"/>
      <protection hidden="1"/>
    </xf>
    <xf numFmtId="168" fontId="2" fillId="0" borderId="5" xfId="0" applyNumberFormat="1" applyFont="1" applyFill="1" applyBorder="1" applyAlignment="1" applyProtection="1">
      <alignment horizontal="center" vertical="center"/>
      <protection hidden="1"/>
    </xf>
    <xf numFmtId="168" fontId="2" fillId="5" borderId="5" xfId="0" applyNumberFormat="1" applyFont="1" applyFill="1" applyBorder="1" applyAlignment="1" applyProtection="1">
      <alignment horizontal="center" vertical="center"/>
      <protection hidden="1"/>
    </xf>
    <xf numFmtId="0" fontId="11" fillId="6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68" fontId="2" fillId="5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left" vertical="center"/>
      <protection hidden="1"/>
    </xf>
    <xf numFmtId="0" fontId="2" fillId="0" borderId="9" xfId="0" applyNumberFormat="1" applyFont="1" applyFill="1" applyBorder="1" applyAlignment="1" applyProtection="1">
      <alignment horizontal="left" vertical="center"/>
      <protection hidden="1"/>
    </xf>
    <xf numFmtId="0" fontId="2" fillId="0" borderId="26" xfId="0" applyNumberFormat="1" applyFont="1" applyFill="1" applyBorder="1" applyAlignment="1" applyProtection="1">
      <alignment horizontal="left" vertical="center"/>
      <protection hidden="1"/>
    </xf>
    <xf numFmtId="164" fontId="6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25" xfId="0" applyFont="1" applyFill="1" applyBorder="1" applyAlignment="1" applyProtection="1">
      <alignment horizontal="center" vertical="center" textRotation="90" wrapText="1"/>
      <protection hidden="1"/>
    </xf>
    <xf numFmtId="0" fontId="2" fillId="0" borderId="25" xfId="0" applyFont="1" applyFill="1" applyBorder="1" applyAlignment="1" applyProtection="1">
      <alignment horizontal="center" vertical="center" wrapText="1"/>
      <protection hidden="1"/>
    </xf>
    <xf numFmtId="168" fontId="2" fillId="5" borderId="13" xfId="0" applyNumberFormat="1" applyFont="1" applyFill="1" applyBorder="1" applyAlignment="1" applyProtection="1">
      <alignment horizontal="center" vertical="center"/>
      <protection hidden="1"/>
    </xf>
    <xf numFmtId="168" fontId="2" fillId="5" borderId="15" xfId="0" applyNumberFormat="1" applyFont="1" applyFill="1" applyBorder="1" applyAlignment="1" applyProtection="1">
      <alignment horizontal="center" vertical="center"/>
      <protection hidden="1"/>
    </xf>
    <xf numFmtId="168" fontId="2" fillId="0" borderId="13" xfId="0" applyNumberFormat="1" applyFont="1" applyFill="1" applyBorder="1" applyAlignment="1" applyProtection="1">
      <alignment horizontal="center" vertical="center"/>
      <protection hidden="1"/>
    </xf>
    <xf numFmtId="168" fontId="2" fillId="0" borderId="15" xfId="0" applyNumberFormat="1" applyFont="1" applyFill="1" applyBorder="1" applyAlignment="1" applyProtection="1">
      <alignment horizontal="center" vertical="center"/>
      <protection hidden="1"/>
    </xf>
    <xf numFmtId="168" fontId="2" fillId="0" borderId="20" xfId="0" applyNumberFormat="1" applyFont="1" applyFill="1" applyBorder="1" applyAlignment="1" applyProtection="1">
      <alignment horizontal="center" vertical="center"/>
      <protection hidden="1"/>
    </xf>
    <xf numFmtId="168" fontId="2" fillId="0" borderId="22" xfId="0" applyNumberFormat="1" applyFont="1" applyFill="1" applyBorder="1" applyAlignment="1" applyProtection="1">
      <alignment horizontal="center" vertical="center"/>
      <protection hidden="1"/>
    </xf>
    <xf numFmtId="168" fontId="2" fillId="0" borderId="24" xfId="0" applyNumberFormat="1" applyFont="1" applyFill="1" applyBorder="1" applyAlignment="1" applyProtection="1">
      <alignment horizontal="center" vertical="center"/>
      <protection hidden="1"/>
    </xf>
    <xf numFmtId="168" fontId="2" fillId="0" borderId="21" xfId="0" applyNumberFormat="1" applyFont="1" applyFill="1" applyBorder="1" applyAlignment="1" applyProtection="1">
      <alignment horizontal="center" vertical="center"/>
      <protection hidden="1"/>
    </xf>
    <xf numFmtId="168" fontId="2" fillId="0" borderId="23" xfId="0" applyNumberFormat="1" applyFont="1" applyFill="1" applyBorder="1" applyAlignment="1" applyProtection="1">
      <alignment horizontal="center" vertical="center"/>
      <protection hidden="1"/>
    </xf>
    <xf numFmtId="168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165" fontId="2" fillId="7" borderId="5" xfId="0" applyNumberFormat="1" applyFont="1" applyFill="1" applyBorder="1" applyAlignment="1">
      <alignment horizontal="center" vertical="center"/>
    </xf>
    <xf numFmtId="167" fontId="2" fillId="7" borderId="5" xfId="0" applyNumberFormat="1" applyFont="1" applyFill="1" applyBorder="1" applyAlignment="1">
      <alignment horizontal="center" vertical="center"/>
    </xf>
    <xf numFmtId="0" fontId="1" fillId="7" borderId="12" xfId="0" applyNumberFormat="1" applyFont="1" applyFill="1" applyBorder="1" applyAlignment="1" applyProtection="1">
      <alignment horizontal="center" vertical="center"/>
      <protection locked="0"/>
    </xf>
    <xf numFmtId="0" fontId="1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7" borderId="10" xfId="0" applyNumberFormat="1" applyFont="1" applyFill="1" applyBorder="1" applyAlignment="1" applyProtection="1">
      <alignment horizontal="center" vertical="center"/>
      <protection locked="0"/>
    </xf>
    <xf numFmtId="0" fontId="1" fillId="7" borderId="11" xfId="0" applyNumberFormat="1" applyFont="1" applyFill="1" applyBorder="1" applyAlignment="1" applyProtection="1">
      <alignment horizontal="center" vertical="center"/>
      <protection locked="0"/>
    </xf>
    <xf numFmtId="0" fontId="1" fillId="8" borderId="10" xfId="0" applyNumberFormat="1" applyFont="1" applyFill="1" applyBorder="1" applyAlignment="1" applyProtection="1">
      <alignment horizontal="center" vertical="center"/>
      <protection locked="0"/>
    </xf>
    <xf numFmtId="0" fontId="1" fillId="8" borderId="12" xfId="0" applyNumberFormat="1" applyFont="1" applyFill="1" applyBorder="1" applyAlignment="1" applyProtection="1">
      <alignment horizontal="center" vertical="center"/>
      <protection locked="0"/>
    </xf>
    <xf numFmtId="0" fontId="1" fillId="8" borderId="14" xfId="0" applyNumberFormat="1" applyFont="1" applyFill="1" applyBorder="1" applyAlignment="1" applyProtection="1">
      <alignment horizontal="center" vertical="center"/>
      <protection locked="0"/>
    </xf>
    <xf numFmtId="0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48"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66FF99"/>
      <color rgb="FF00FF00"/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zoomScale="106" zoomScaleNormal="106" workbookViewId="0">
      <selection activeCell="I12" sqref="I12"/>
    </sheetView>
  </sheetViews>
  <sheetFormatPr defaultRowHeight="15" x14ac:dyDescent="0.25"/>
  <cols>
    <col min="1" max="1" width="9.5703125" bestFit="1" customWidth="1"/>
    <col min="2" max="2" width="11" hidden="1" customWidth="1"/>
    <col min="3" max="3" width="10.5703125" hidden="1" customWidth="1"/>
    <col min="4" max="4" width="34.7109375" bestFit="1" customWidth="1"/>
    <col min="5" max="5" width="26.28515625" bestFit="1" customWidth="1"/>
    <col min="6" max="6" width="11.7109375" customWidth="1"/>
  </cols>
  <sheetData>
    <row r="1" spans="1:6" ht="27" thickBot="1" x14ac:dyDescent="0.3">
      <c r="A1" s="27">
        <v>43831</v>
      </c>
      <c r="B1" s="30">
        <f>A1+MOD(2-A1,7)</f>
        <v>43836</v>
      </c>
      <c r="C1" s="30">
        <f>B1+7</f>
        <v>43843</v>
      </c>
      <c r="D1" s="28" t="s">
        <v>22</v>
      </c>
      <c r="E1" s="51" t="s">
        <v>39</v>
      </c>
      <c r="F1" s="51" t="s">
        <v>40</v>
      </c>
    </row>
    <row r="2" spans="1:6" x14ac:dyDescent="0.25">
      <c r="B2" s="26">
        <v>43831</v>
      </c>
      <c r="D2" t="s">
        <v>23</v>
      </c>
      <c r="E2" t="s">
        <v>41</v>
      </c>
      <c r="F2" s="26">
        <v>43831</v>
      </c>
    </row>
    <row r="3" spans="1:6" x14ac:dyDescent="0.25">
      <c r="B3" s="26">
        <v>44197</v>
      </c>
      <c r="D3" t="s">
        <v>24</v>
      </c>
      <c r="E3" t="s">
        <v>41</v>
      </c>
      <c r="F3" s="26">
        <v>43832</v>
      </c>
    </row>
    <row r="4" spans="1:6" x14ac:dyDescent="0.25">
      <c r="B4" s="26">
        <v>44562</v>
      </c>
      <c r="D4" t="s">
        <v>26</v>
      </c>
      <c r="E4" t="s">
        <v>41</v>
      </c>
      <c r="F4" s="26">
        <v>43833</v>
      </c>
    </row>
    <row r="5" spans="1:6" x14ac:dyDescent="0.25">
      <c r="B5" s="26">
        <v>44927</v>
      </c>
      <c r="D5" t="s">
        <v>27</v>
      </c>
      <c r="E5" t="s">
        <v>41</v>
      </c>
      <c r="F5" s="26">
        <v>43834</v>
      </c>
    </row>
    <row r="6" spans="1:6" x14ac:dyDescent="0.25">
      <c r="B6" s="26">
        <v>45292</v>
      </c>
      <c r="D6" t="s">
        <v>25</v>
      </c>
      <c r="E6" t="s">
        <v>41</v>
      </c>
      <c r="F6" s="26"/>
    </row>
    <row r="7" spans="1:6" x14ac:dyDescent="0.25">
      <c r="B7" s="26">
        <v>45658</v>
      </c>
      <c r="D7" t="s">
        <v>35</v>
      </c>
      <c r="E7" t="s">
        <v>41</v>
      </c>
      <c r="F7" s="26">
        <v>43836</v>
      </c>
    </row>
    <row r="8" spans="1:6" x14ac:dyDescent="0.25">
      <c r="B8" s="26">
        <v>46023</v>
      </c>
      <c r="D8" t="s">
        <v>36</v>
      </c>
      <c r="E8" t="s">
        <v>41</v>
      </c>
      <c r="F8" s="26">
        <v>43837</v>
      </c>
    </row>
    <row r="9" spans="1:6" x14ac:dyDescent="0.25">
      <c r="B9" s="26">
        <v>46388</v>
      </c>
      <c r="D9" t="s">
        <v>37</v>
      </c>
      <c r="E9" t="s">
        <v>41</v>
      </c>
      <c r="F9" s="26">
        <v>43838</v>
      </c>
    </row>
    <row r="10" spans="1:6" x14ac:dyDescent="0.25">
      <c r="B10" s="26">
        <v>46753</v>
      </c>
      <c r="E10" t="s">
        <v>42</v>
      </c>
      <c r="F10" s="26">
        <v>43884</v>
      </c>
    </row>
    <row r="11" spans="1:6" x14ac:dyDescent="0.25">
      <c r="B11" s="26">
        <v>47119</v>
      </c>
      <c r="E11" t="s">
        <v>43</v>
      </c>
      <c r="F11" s="26">
        <v>43898</v>
      </c>
    </row>
    <row r="12" spans="1:6" x14ac:dyDescent="0.25">
      <c r="B12" s="26">
        <v>47484</v>
      </c>
      <c r="F12" s="26">
        <v>43899</v>
      </c>
    </row>
    <row r="13" spans="1:6" x14ac:dyDescent="0.25">
      <c r="F13" s="26">
        <v>43900</v>
      </c>
    </row>
    <row r="14" spans="1:6" x14ac:dyDescent="0.25">
      <c r="F14" s="26">
        <v>43901</v>
      </c>
    </row>
    <row r="15" spans="1:6" x14ac:dyDescent="0.25">
      <c r="D15" s="26"/>
      <c r="F15" s="26">
        <v>43902</v>
      </c>
    </row>
    <row r="16" spans="1:6" x14ac:dyDescent="0.25">
      <c r="F16" s="26">
        <v>43903</v>
      </c>
    </row>
    <row r="17" spans="6:6" x14ac:dyDescent="0.25">
      <c r="F17" s="26">
        <v>43904</v>
      </c>
    </row>
    <row r="18" spans="6:6" x14ac:dyDescent="0.25">
      <c r="F18" s="26">
        <v>43905</v>
      </c>
    </row>
    <row r="19" spans="6:6" x14ac:dyDescent="0.25">
      <c r="F19" s="26">
        <v>43906</v>
      </c>
    </row>
    <row r="20" spans="6:6" x14ac:dyDescent="0.25">
      <c r="F20" s="26">
        <v>43907</v>
      </c>
    </row>
    <row r="21" spans="6:6" x14ac:dyDescent="0.25">
      <c r="F21" s="26">
        <v>43908</v>
      </c>
    </row>
  </sheetData>
  <dataValidations count="1">
    <dataValidation type="list" allowBlank="1" showInputMessage="1" showErrorMessage="1" sqref="A1" xr:uid="{00000000-0002-0000-0100-000000000000}">
      <formula1>$B$2:$B$12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18"/>
  <sheetViews>
    <sheetView zoomScale="50" zoomScaleNormal="50" workbookViewId="0">
      <selection activeCell="U23" sqref="U23"/>
    </sheetView>
  </sheetViews>
  <sheetFormatPr defaultRowHeight="15" x14ac:dyDescent="0.25"/>
  <cols>
    <col min="1" max="2" width="6.140625" style="13" customWidth="1"/>
    <col min="3" max="3" width="43" style="13" customWidth="1"/>
    <col min="4" max="4" width="27.7109375" style="13" bestFit="1" customWidth="1"/>
    <col min="5" max="35" width="6.7109375" style="13" customWidth="1"/>
    <col min="36" max="43" width="8.42578125" style="13" customWidth="1"/>
    <col min="44" max="44" width="8.42578125" style="13" hidden="1" customWidth="1"/>
    <col min="45" max="45" width="8.42578125" style="13" customWidth="1"/>
    <col min="46" max="16384" width="9.140625" style="13"/>
  </cols>
  <sheetData>
    <row r="1" spans="1:45" s="5" customFormat="1" ht="32.25" customHeight="1" thickBot="1" x14ac:dyDescent="0.35">
      <c r="A1" s="1"/>
      <c r="B1" s="1"/>
      <c r="C1" s="47">
        <f>EDATE(DATA!A1,0)</f>
        <v>43831</v>
      </c>
      <c r="D1" s="62"/>
      <c r="E1" s="62"/>
      <c r="F1" s="62"/>
      <c r="G1" s="62"/>
      <c r="H1" s="62"/>
      <c r="I1" s="62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5" s="7" customFormat="1" ht="27" customHeight="1" thickBot="1" x14ac:dyDescent="0.35">
      <c r="A2" s="63" t="s">
        <v>3</v>
      </c>
      <c r="B2" s="63" t="s">
        <v>14</v>
      </c>
      <c r="C2" s="58" t="s">
        <v>15</v>
      </c>
      <c r="D2" s="58" t="s">
        <v>10</v>
      </c>
      <c r="E2" s="6">
        <f t="shared" ref="E2:AF2" si="0">E3</f>
        <v>43831</v>
      </c>
      <c r="F2" s="6">
        <f t="shared" si="0"/>
        <v>43832</v>
      </c>
      <c r="G2" s="6">
        <f t="shared" si="0"/>
        <v>43833</v>
      </c>
      <c r="H2" s="6">
        <f t="shared" si="0"/>
        <v>43834</v>
      </c>
      <c r="I2" s="6">
        <f t="shared" si="0"/>
        <v>43835</v>
      </c>
      <c r="J2" s="6">
        <f t="shared" si="0"/>
        <v>43836</v>
      </c>
      <c r="K2" s="6">
        <f t="shared" si="0"/>
        <v>43837</v>
      </c>
      <c r="L2" s="6">
        <f t="shared" si="0"/>
        <v>43838</v>
      </c>
      <c r="M2" s="6">
        <f t="shared" si="0"/>
        <v>43839</v>
      </c>
      <c r="N2" s="6">
        <f t="shared" si="0"/>
        <v>43840</v>
      </c>
      <c r="O2" s="6">
        <f t="shared" si="0"/>
        <v>43841</v>
      </c>
      <c r="P2" s="6">
        <f t="shared" si="0"/>
        <v>43842</v>
      </c>
      <c r="Q2" s="6">
        <f t="shared" si="0"/>
        <v>43843</v>
      </c>
      <c r="R2" s="6">
        <f t="shared" si="0"/>
        <v>43844</v>
      </c>
      <c r="S2" s="6">
        <f t="shared" si="0"/>
        <v>43845</v>
      </c>
      <c r="T2" s="6">
        <f t="shared" si="0"/>
        <v>43846</v>
      </c>
      <c r="U2" s="6">
        <f t="shared" si="0"/>
        <v>43847</v>
      </c>
      <c r="V2" s="6">
        <f t="shared" si="0"/>
        <v>43848</v>
      </c>
      <c r="W2" s="6">
        <f t="shared" si="0"/>
        <v>43849</v>
      </c>
      <c r="X2" s="6">
        <f t="shared" si="0"/>
        <v>43850</v>
      </c>
      <c r="Y2" s="6">
        <f t="shared" si="0"/>
        <v>43851</v>
      </c>
      <c r="Z2" s="6">
        <f t="shared" si="0"/>
        <v>43852</v>
      </c>
      <c r="AA2" s="6">
        <f t="shared" si="0"/>
        <v>43853</v>
      </c>
      <c r="AB2" s="6">
        <f t="shared" si="0"/>
        <v>43854</v>
      </c>
      <c r="AC2" s="6">
        <f t="shared" si="0"/>
        <v>43855</v>
      </c>
      <c r="AD2" s="6">
        <f t="shared" si="0"/>
        <v>43856</v>
      </c>
      <c r="AE2" s="6">
        <f t="shared" si="0"/>
        <v>43857</v>
      </c>
      <c r="AF2" s="6">
        <f t="shared" si="0"/>
        <v>43858</v>
      </c>
      <c r="AG2" s="6">
        <f>IF(AG3=0,"",AG3)</f>
        <v>43859</v>
      </c>
      <c r="AH2" s="6">
        <f t="shared" ref="AH2:AI2" si="1">IF(AH3=0,"",AH3)</f>
        <v>43860</v>
      </c>
      <c r="AI2" s="6">
        <f t="shared" si="1"/>
        <v>43861</v>
      </c>
      <c r="AJ2" s="58" t="s">
        <v>21</v>
      </c>
      <c r="AK2" s="58"/>
      <c r="AL2" s="58"/>
      <c r="AM2" s="58"/>
      <c r="AN2" s="58"/>
      <c r="AO2" s="58" t="s">
        <v>9</v>
      </c>
      <c r="AP2" s="58"/>
      <c r="AQ2" s="58"/>
      <c r="AR2" s="58"/>
      <c r="AS2" s="58"/>
    </row>
    <row r="3" spans="1:45" s="8" customFormat="1" ht="201" customHeight="1" thickBot="1" x14ac:dyDescent="0.3">
      <c r="A3" s="64"/>
      <c r="B3" s="64"/>
      <c r="C3" s="65"/>
      <c r="D3" s="65"/>
      <c r="E3" s="32">
        <f>C1</f>
        <v>43831</v>
      </c>
      <c r="F3" s="32">
        <f t="shared" ref="F3:AF3" si="2">E3+1</f>
        <v>43832</v>
      </c>
      <c r="G3" s="32">
        <f t="shared" si="2"/>
        <v>43833</v>
      </c>
      <c r="H3" s="32">
        <f t="shared" si="2"/>
        <v>43834</v>
      </c>
      <c r="I3" s="32">
        <f t="shared" si="2"/>
        <v>43835</v>
      </c>
      <c r="J3" s="32">
        <f t="shared" si="2"/>
        <v>43836</v>
      </c>
      <c r="K3" s="32">
        <f t="shared" si="2"/>
        <v>43837</v>
      </c>
      <c r="L3" s="32">
        <f t="shared" si="2"/>
        <v>43838</v>
      </c>
      <c r="M3" s="32">
        <f t="shared" si="2"/>
        <v>43839</v>
      </c>
      <c r="N3" s="32">
        <f t="shared" si="2"/>
        <v>43840</v>
      </c>
      <c r="O3" s="32">
        <f t="shared" si="2"/>
        <v>43841</v>
      </c>
      <c r="P3" s="32">
        <f t="shared" si="2"/>
        <v>43842</v>
      </c>
      <c r="Q3" s="32">
        <f t="shared" si="2"/>
        <v>43843</v>
      </c>
      <c r="R3" s="32">
        <f t="shared" si="2"/>
        <v>43844</v>
      </c>
      <c r="S3" s="32">
        <f t="shared" si="2"/>
        <v>43845</v>
      </c>
      <c r="T3" s="32">
        <f t="shared" si="2"/>
        <v>43846</v>
      </c>
      <c r="U3" s="32">
        <f t="shared" si="2"/>
        <v>43847</v>
      </c>
      <c r="V3" s="32">
        <f t="shared" si="2"/>
        <v>43848</v>
      </c>
      <c r="W3" s="32">
        <f t="shared" si="2"/>
        <v>43849</v>
      </c>
      <c r="X3" s="32">
        <f t="shared" si="2"/>
        <v>43850</v>
      </c>
      <c r="Y3" s="32">
        <f t="shared" si="2"/>
        <v>43851</v>
      </c>
      <c r="Z3" s="32">
        <f t="shared" si="2"/>
        <v>43852</v>
      </c>
      <c r="AA3" s="32">
        <f t="shared" si="2"/>
        <v>43853</v>
      </c>
      <c r="AB3" s="32">
        <f t="shared" si="2"/>
        <v>43854</v>
      </c>
      <c r="AC3" s="32">
        <f t="shared" si="2"/>
        <v>43855</v>
      </c>
      <c r="AD3" s="32">
        <f t="shared" si="2"/>
        <v>43856</v>
      </c>
      <c r="AE3" s="32">
        <f t="shared" si="2"/>
        <v>43857</v>
      </c>
      <c r="AF3" s="32">
        <f t="shared" si="2"/>
        <v>43858</v>
      </c>
      <c r="AG3" s="32">
        <f>IF(DAY($AF3+1)&gt;DAY(AF3),$AF3+1,0)</f>
        <v>43859</v>
      </c>
      <c r="AH3" s="32">
        <f>IF(DAY($AF3+2)&gt;DAY(AF3),$AF3+2,0)</f>
        <v>43860</v>
      </c>
      <c r="AI3" s="32">
        <f>IF(DAY($AF3+3)&gt;DAY(AF3),$AF3+3,0)</f>
        <v>43861</v>
      </c>
      <c r="AJ3" s="33" t="s">
        <v>28</v>
      </c>
      <c r="AK3" s="33" t="s">
        <v>29</v>
      </c>
      <c r="AL3" s="34" t="s">
        <v>30</v>
      </c>
      <c r="AM3" s="46" t="s">
        <v>31</v>
      </c>
      <c r="AN3" s="34" t="s">
        <v>20</v>
      </c>
      <c r="AO3" s="34" t="s">
        <v>33</v>
      </c>
      <c r="AP3" s="34" t="s">
        <v>0</v>
      </c>
      <c r="AQ3" s="34" t="s">
        <v>34</v>
      </c>
      <c r="AR3" s="34" t="s">
        <v>4</v>
      </c>
      <c r="AS3" s="34" t="s">
        <v>2</v>
      </c>
    </row>
    <row r="4" spans="1:45" s="7" customFormat="1" ht="18.75" x14ac:dyDescent="0.3">
      <c r="A4" s="52">
        <f>IF(C4="","",SUBTOTAL(103,$C$4:C4))</f>
        <v>1</v>
      </c>
      <c r="B4" s="53">
        <v>61</v>
      </c>
      <c r="C4" s="54" t="s">
        <v>45</v>
      </c>
      <c r="D4" s="54" t="s">
        <v>35</v>
      </c>
      <c r="E4" s="35">
        <v>5</v>
      </c>
      <c r="F4" s="35">
        <v>5</v>
      </c>
      <c r="G4" s="35"/>
      <c r="H4" s="35">
        <v>5</v>
      </c>
      <c r="I4" s="35">
        <v>5</v>
      </c>
      <c r="J4" s="35">
        <v>5</v>
      </c>
      <c r="K4" s="35">
        <v>5</v>
      </c>
      <c r="L4" s="35">
        <v>5</v>
      </c>
      <c r="M4" s="35">
        <v>8</v>
      </c>
      <c r="N4" s="35">
        <v>12</v>
      </c>
      <c r="O4" s="35" t="s">
        <v>38</v>
      </c>
      <c r="P4" s="35" t="s">
        <v>38</v>
      </c>
      <c r="Q4" s="35">
        <v>8</v>
      </c>
      <c r="R4" s="35">
        <v>12</v>
      </c>
      <c r="S4" s="35">
        <v>8</v>
      </c>
      <c r="T4" s="35">
        <v>8</v>
      </c>
      <c r="U4" s="35">
        <v>8</v>
      </c>
      <c r="V4" s="35">
        <v>5</v>
      </c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6"/>
      <c r="AJ4" s="70">
        <f t="shared" ref="AJ4:AJ8" si="3">COUNTIF($E4:$AI4,"&gt;0")</f>
        <v>15</v>
      </c>
      <c r="AK4" s="68">
        <f>SUMIF(E4:AI4,"&lt;=8")+COUNTIF(E4:AI4,"&gt;8")*8</f>
        <v>96</v>
      </c>
      <c r="AL4" s="68">
        <f>SUM(E4:AI4)-AK4</f>
        <v>8</v>
      </c>
      <c r="AM4" s="66">
        <f>SUM(E5:AI5)</f>
        <v>3</v>
      </c>
      <c r="AN4" s="72">
        <f t="array" ref="AN4">SUM(IFERROR((((WEEKDAY($E$3:$AI$3,2)&gt;5)+ISNUMBER(MATCH($E$3:$AI$3,DATA!$F$2:$F$100,)))&gt;0)*$E4:$AI4,))</f>
        <v>40</v>
      </c>
      <c r="AO4" s="68">
        <f>COUNTIF($E4:$AI4,"В")</f>
        <v>2</v>
      </c>
      <c r="AP4" s="68">
        <f t="shared" ref="AP4:AP8" si="4">COUNTIF($E4:$AI4,"О")</f>
        <v>0</v>
      </c>
      <c r="AQ4" s="68">
        <f>COUNTIF($E4:$AI4,"А")</f>
        <v>0</v>
      </c>
      <c r="AR4" s="68">
        <f t="shared" ref="AR4:AR8" si="5">COUNTIF($E4:$AI4,"У")</f>
        <v>0</v>
      </c>
      <c r="AS4" s="73">
        <f t="shared" ref="AS4:AS8" si="6">COUNTIF($E4:$AI4,"Б")</f>
        <v>0</v>
      </c>
    </row>
    <row r="5" spans="1:45" s="7" customFormat="1" ht="18.75" x14ac:dyDescent="0.3">
      <c r="A5" s="52"/>
      <c r="B5" s="53"/>
      <c r="C5" s="54"/>
      <c r="D5" s="54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>
        <v>3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8"/>
      <c r="AJ5" s="71"/>
      <c r="AK5" s="69"/>
      <c r="AL5" s="69"/>
      <c r="AM5" s="67"/>
      <c r="AN5" s="69"/>
      <c r="AO5" s="69"/>
      <c r="AP5" s="69"/>
      <c r="AQ5" s="69"/>
      <c r="AR5" s="69"/>
      <c r="AS5" s="74"/>
    </row>
    <row r="6" spans="1:45" s="7" customFormat="1" ht="18.75" x14ac:dyDescent="0.3">
      <c r="A6" s="76">
        <f>IF(C6="","",SUBTOTAL(103,$C$4:C6))</f>
        <v>2</v>
      </c>
      <c r="B6" s="82">
        <v>87</v>
      </c>
      <c r="C6" s="80" t="s">
        <v>46</v>
      </c>
      <c r="D6" s="78" t="s">
        <v>23</v>
      </c>
      <c r="E6" s="39">
        <v>5</v>
      </c>
      <c r="F6" s="39"/>
      <c r="G6" s="39"/>
      <c r="H6" s="39">
        <v>5</v>
      </c>
      <c r="I6" s="39">
        <v>12</v>
      </c>
      <c r="J6" s="39"/>
      <c r="K6" s="39">
        <v>5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40"/>
      <c r="AJ6" s="57">
        <f t="shared" si="3"/>
        <v>4</v>
      </c>
      <c r="AK6" s="56">
        <f t="shared" ref="AK6" si="7">SUMIF(E6:AI6,"&lt;=8")+COUNTIF(E6:AI6,"&gt;8")*8</f>
        <v>23</v>
      </c>
      <c r="AL6" s="56">
        <f t="shared" ref="AL6" si="8">SUM(E6:AI6)-AK6</f>
        <v>4</v>
      </c>
      <c r="AM6" s="55">
        <f>SUM(E7:AI7)</f>
        <v>4</v>
      </c>
      <c r="AN6" s="72">
        <f t="array" ref="AN6">SUM(IFERROR(((TRANSPOSE(MMULT(TRANSPOSE(--(MOD($E$3:$AI$3-DATA!$C$1,14)={7;8;12;13})),{1;1;1;1}))+ISNUMBER(MATCH($E$3:$AI$3,DATA!$F$1:$F$100,)))&gt;0)*$E6:$AI6,))</f>
        <v>15</v>
      </c>
      <c r="AO6" s="56">
        <f t="shared" ref="AO6:AO8" si="9">COUNTIF($E6:$AI6,"В")</f>
        <v>0</v>
      </c>
      <c r="AP6" s="56">
        <f t="shared" si="4"/>
        <v>0</v>
      </c>
      <c r="AQ6" s="56">
        <f t="shared" ref="AQ6:AQ8" si="10">COUNTIF($E6:$AI6,"А")</f>
        <v>0</v>
      </c>
      <c r="AR6" s="56">
        <f t="shared" si="5"/>
        <v>0</v>
      </c>
      <c r="AS6" s="75">
        <f t="shared" si="6"/>
        <v>0</v>
      </c>
    </row>
    <row r="7" spans="1:45" s="7" customFormat="1" ht="18.75" x14ac:dyDescent="0.3">
      <c r="A7" s="77"/>
      <c r="B7" s="83"/>
      <c r="C7" s="81"/>
      <c r="D7" s="79"/>
      <c r="E7" s="41"/>
      <c r="F7" s="41"/>
      <c r="G7" s="41"/>
      <c r="H7" s="41"/>
      <c r="I7" s="41">
        <v>4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2"/>
      <c r="AJ7" s="57"/>
      <c r="AK7" s="56"/>
      <c r="AL7" s="56"/>
      <c r="AM7" s="55"/>
      <c r="AN7" s="69"/>
      <c r="AO7" s="56"/>
      <c r="AP7" s="56"/>
      <c r="AQ7" s="56"/>
      <c r="AR7" s="56"/>
      <c r="AS7" s="75"/>
    </row>
    <row r="8" spans="1:45" s="7" customFormat="1" ht="18.75" x14ac:dyDescent="0.3">
      <c r="A8" s="76">
        <f>IF(C8="","",SUBTOTAL(103,$C$4:C8))</f>
        <v>3</v>
      </c>
      <c r="B8" s="82">
        <v>88</v>
      </c>
      <c r="C8" s="80" t="s">
        <v>47</v>
      </c>
      <c r="D8" s="78" t="s">
        <v>23</v>
      </c>
      <c r="E8" s="39">
        <v>5</v>
      </c>
      <c r="F8" s="39"/>
      <c r="G8" s="39"/>
      <c r="H8" s="39">
        <v>5</v>
      </c>
      <c r="I8" s="39"/>
      <c r="J8" s="39">
        <v>5</v>
      </c>
      <c r="K8" s="39">
        <v>5</v>
      </c>
      <c r="L8" s="39">
        <v>5</v>
      </c>
      <c r="M8" s="39">
        <v>5</v>
      </c>
      <c r="N8" s="39">
        <v>5</v>
      </c>
      <c r="O8" s="39">
        <v>5</v>
      </c>
      <c r="P8" s="39">
        <v>5</v>
      </c>
      <c r="Q8" s="39">
        <v>5</v>
      </c>
      <c r="R8" s="39"/>
      <c r="S8" s="39"/>
      <c r="T8" s="39">
        <v>5</v>
      </c>
      <c r="U8" s="39">
        <v>5</v>
      </c>
      <c r="V8" s="39">
        <v>5</v>
      </c>
      <c r="W8" s="39">
        <v>5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40"/>
      <c r="AJ8" s="57">
        <f t="shared" si="3"/>
        <v>14</v>
      </c>
      <c r="AK8" s="56">
        <f t="shared" ref="AK8" si="11">SUMIF(E8:AI8,"&lt;=8")+COUNTIF(E8:AI8,"&gt;8")*8</f>
        <v>70</v>
      </c>
      <c r="AL8" s="56">
        <f t="shared" ref="AL8" si="12">SUM(E8:AI8)-AK8</f>
        <v>0</v>
      </c>
      <c r="AM8" s="55">
        <f t="shared" ref="AM8" si="13">SUM(E9:AI9)</f>
        <v>0</v>
      </c>
      <c r="AN8" s="72">
        <f t="array" ref="AN8">SUM(IFERROR(((TRANSPOSE(MMULT(TRANSPOSE(--(MOD($E$3:$AI$3-DATA!$B$1,14)={7;8;12;13})),{1;1;1;1}))+ISNUMBER(MATCH($E$3:$AI$3,DATA!$F$1:$F$100,)))&gt;0)*$E8:$AI8,))</f>
        <v>40</v>
      </c>
      <c r="AO8" s="56">
        <f t="shared" si="9"/>
        <v>0</v>
      </c>
      <c r="AP8" s="56">
        <f t="shared" si="4"/>
        <v>0</v>
      </c>
      <c r="AQ8" s="56">
        <f t="shared" si="10"/>
        <v>0</v>
      </c>
      <c r="AR8" s="56">
        <f t="shared" si="5"/>
        <v>0</v>
      </c>
      <c r="AS8" s="75">
        <f t="shared" si="6"/>
        <v>0</v>
      </c>
    </row>
    <row r="9" spans="1:45" s="7" customFormat="1" ht="19.5" thickBot="1" x14ac:dyDescent="0.35">
      <c r="A9" s="77"/>
      <c r="B9" s="83"/>
      <c r="C9" s="81"/>
      <c r="D9" s="79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3"/>
      <c r="AF9" s="43"/>
      <c r="AG9" s="43"/>
      <c r="AH9" s="43"/>
      <c r="AI9" s="44"/>
      <c r="AJ9" s="57"/>
      <c r="AK9" s="56"/>
      <c r="AL9" s="56"/>
      <c r="AM9" s="55"/>
      <c r="AN9" s="69"/>
      <c r="AO9" s="56"/>
      <c r="AP9" s="56"/>
      <c r="AQ9" s="56"/>
      <c r="AR9" s="56"/>
      <c r="AS9" s="75"/>
    </row>
    <row r="10" spans="1:45" s="7" customFormat="1" ht="24.75" customHeight="1" thickBot="1" x14ac:dyDescent="0.35">
      <c r="A10" s="25" t="str">
        <f>IF(ISBLANK(C10),"",COUNTA($C$4:C10))</f>
        <v/>
      </c>
      <c r="B10" s="25"/>
      <c r="C10" s="25"/>
      <c r="D10" s="2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59" t="s">
        <v>8</v>
      </c>
      <c r="AF10" s="60"/>
      <c r="AG10" s="60"/>
      <c r="AH10" s="60"/>
      <c r="AI10" s="61"/>
      <c r="AJ10" s="49">
        <f>SUM(AJ4:AJ9)</f>
        <v>33</v>
      </c>
      <c r="AK10" s="49">
        <f>SUM(AK4:AK9)</f>
        <v>189</v>
      </c>
      <c r="AL10" s="49">
        <f>SUM(AL4:AL9)</f>
        <v>12</v>
      </c>
      <c r="AM10" s="50">
        <f>SUM(AM4:AM9)</f>
        <v>7</v>
      </c>
      <c r="AN10" s="49">
        <f>SUM(AN4:AN9)</f>
        <v>95</v>
      </c>
      <c r="AO10" s="49">
        <f>SUM(AO4:AO9)</f>
        <v>2</v>
      </c>
      <c r="AP10" s="49">
        <f>SUM(AP4:AP9)</f>
        <v>0</v>
      </c>
      <c r="AQ10" s="49">
        <f>SUM(AQ4:AQ9)</f>
        <v>0</v>
      </c>
      <c r="AR10" s="49">
        <f>SUM(AR4:AR9)</f>
        <v>0</v>
      </c>
      <c r="AS10" s="49">
        <f>SUM(AS4:AS9)</f>
        <v>0</v>
      </c>
    </row>
    <row r="11" spans="1:45" s="7" customFormat="1" ht="18.75" x14ac:dyDescent="0.3">
      <c r="A11" s="9"/>
      <c r="B11" s="9"/>
      <c r="C11" s="23"/>
      <c r="D11" s="23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1"/>
      <c r="AK11" s="11"/>
      <c r="AL11" s="12"/>
      <c r="AM11" s="12"/>
      <c r="AN11" s="12"/>
      <c r="AO11" s="12"/>
      <c r="AP11" s="12"/>
      <c r="AQ11" s="12"/>
    </row>
    <row r="12" spans="1:45" s="7" customFormat="1" ht="18.75" x14ac:dyDescent="0.3">
      <c r="B12" s="31" t="s">
        <v>1</v>
      </c>
      <c r="C12" s="20" t="s">
        <v>5</v>
      </c>
      <c r="D12" s="21"/>
      <c r="E12" s="17"/>
      <c r="F12" s="5"/>
      <c r="H12" s="10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1"/>
      <c r="AK12" s="11"/>
      <c r="AL12" s="12"/>
      <c r="AM12" s="12"/>
      <c r="AN12" s="12"/>
      <c r="AO12" s="12"/>
      <c r="AP12" s="12"/>
      <c r="AQ12" s="12"/>
    </row>
    <row r="13" spans="1:45" s="7" customFormat="1" ht="18.75" x14ac:dyDescent="0.3">
      <c r="B13" s="15" t="s">
        <v>12</v>
      </c>
      <c r="C13" s="16" t="s">
        <v>11</v>
      </c>
      <c r="D13" s="21"/>
      <c r="E13" s="17"/>
      <c r="F13" s="5"/>
      <c r="H13" s="1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  <c r="AK13" s="11"/>
      <c r="AL13" s="12"/>
      <c r="AM13" s="12"/>
      <c r="AN13" s="12"/>
      <c r="AO13" s="12"/>
      <c r="AP13" s="12"/>
      <c r="AQ13" s="12"/>
    </row>
    <row r="14" spans="1:45" s="7" customFormat="1" ht="18.75" x14ac:dyDescent="0.3">
      <c r="B14" s="15" t="s">
        <v>6</v>
      </c>
      <c r="C14" s="16" t="s">
        <v>0</v>
      </c>
      <c r="D14" s="22"/>
      <c r="E14" s="17"/>
      <c r="F14" s="5"/>
      <c r="H14" s="1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  <c r="AK14" s="11"/>
      <c r="AL14" s="12"/>
      <c r="AM14" s="12"/>
      <c r="AN14" s="12"/>
      <c r="AO14" s="12"/>
      <c r="AP14" s="12"/>
      <c r="AQ14" s="12"/>
    </row>
    <row r="15" spans="1:45" ht="18.75" x14ac:dyDescent="0.25">
      <c r="B15" s="15" t="s">
        <v>13</v>
      </c>
      <c r="C15" s="16" t="s">
        <v>7</v>
      </c>
      <c r="D15" s="24"/>
      <c r="E15" s="17"/>
      <c r="F15" s="18"/>
      <c r="H15" s="10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  <c r="AK15" s="11"/>
      <c r="AL15" s="12"/>
      <c r="AM15" s="12"/>
      <c r="AN15" s="12"/>
      <c r="AO15" s="12"/>
      <c r="AP15" s="12"/>
      <c r="AQ15" s="12"/>
    </row>
    <row r="16" spans="1:45" ht="18.75" x14ac:dyDescent="0.25">
      <c r="B16" s="15" t="s">
        <v>16</v>
      </c>
      <c r="C16" s="16" t="s">
        <v>17</v>
      </c>
      <c r="D16" s="24"/>
      <c r="E16" s="17"/>
      <c r="F16" s="18"/>
      <c r="H16" s="10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2"/>
      <c r="AM16" s="12"/>
      <c r="AN16" s="12"/>
      <c r="AO16" s="12"/>
      <c r="AP16" s="12"/>
      <c r="AQ16" s="12"/>
    </row>
    <row r="17" spans="1:43" ht="18.75" x14ac:dyDescent="0.25">
      <c r="A17" s="14"/>
      <c r="B17" s="15" t="s">
        <v>32</v>
      </c>
      <c r="C17" s="20" t="s">
        <v>44</v>
      </c>
      <c r="D17" s="29"/>
      <c r="E17" s="19"/>
      <c r="F17" s="19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ht="18.75" x14ac:dyDescent="0.25">
      <c r="B18" s="15" t="s">
        <v>18</v>
      </c>
      <c r="C18" s="16" t="s">
        <v>19</v>
      </c>
      <c r="D18" s="24"/>
    </row>
  </sheetData>
  <sheetProtection selectLockedCells="1"/>
  <mergeCells count="50">
    <mergeCell ref="AO8:AO9"/>
    <mergeCell ref="AP8:AP9"/>
    <mergeCell ref="AQ8:AQ9"/>
    <mergeCell ref="AR8:AR9"/>
    <mergeCell ref="AS8:AS9"/>
    <mergeCell ref="AJ8:AJ9"/>
    <mergeCell ref="AK8:AK9"/>
    <mergeCell ref="AL8:AL9"/>
    <mergeCell ref="AM8:AM9"/>
    <mergeCell ref="AN8:AN9"/>
    <mergeCell ref="AS6:AS7"/>
    <mergeCell ref="B8:B9"/>
    <mergeCell ref="C8:C9"/>
    <mergeCell ref="D8:D9"/>
    <mergeCell ref="A6:A7"/>
    <mergeCell ref="A8:A9"/>
    <mergeCell ref="D6:D7"/>
    <mergeCell ref="C6:C7"/>
    <mergeCell ref="B6:B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R4:AR5"/>
    <mergeCell ref="AO2:AS2"/>
    <mergeCell ref="AE10:AI10"/>
    <mergeCell ref="D1:I1"/>
    <mergeCell ref="A2:A3"/>
    <mergeCell ref="B2:B3"/>
    <mergeCell ref="C2:C3"/>
    <mergeCell ref="D2:D3"/>
    <mergeCell ref="AJ2:AN2"/>
    <mergeCell ref="AM4:AM5"/>
    <mergeCell ref="AL4:AL5"/>
    <mergeCell ref="AJ4:AJ5"/>
    <mergeCell ref="AK4:AK5"/>
    <mergeCell ref="D4:D5"/>
    <mergeCell ref="C4:C5"/>
    <mergeCell ref="AN4:AN5"/>
    <mergeCell ref="AO4:AO5"/>
    <mergeCell ref="AP4:AP5"/>
    <mergeCell ref="AQ4:AQ5"/>
    <mergeCell ref="AS4:AS5"/>
    <mergeCell ref="A4:A5"/>
    <mergeCell ref="B4:B5"/>
  </mergeCells>
  <conditionalFormatting sqref="E2:AI9">
    <cfRule type="cellIs" dxfId="25" priority="5" operator="equal">
      <formula>"В"</formula>
    </cfRule>
    <cfRule type="cellIs" dxfId="24" priority="6" operator="equal">
      <formula>"Б"</formula>
    </cfRule>
    <cfRule type="cellIs" dxfId="23" priority="7" operator="equal">
      <formula>"А"</formula>
    </cfRule>
    <cfRule type="cellIs" dxfId="22" priority="8" operator="equal">
      <formula>"ВВ"</formula>
    </cfRule>
    <cfRule type="cellIs" dxfId="21" priority="9" operator="equal">
      <formula>"К"</formula>
    </cfRule>
    <cfRule type="cellIs" dxfId="20" priority="10" operator="equal">
      <formula>"Н"</formula>
    </cfRule>
    <cfRule type="cellIs" dxfId="19" priority="11" operator="equal">
      <formula>"О"</formula>
    </cfRule>
    <cfRule type="cellIs" dxfId="18" priority="12" operator="equal">
      <formula>"У"</formula>
    </cfRule>
    <cfRule type="cellIs" dxfId="17" priority="13" operator="equal">
      <formula>"ОГ"</formula>
    </cfRule>
  </conditionalFormatting>
  <conditionalFormatting sqref="E2:AI5">
    <cfRule type="expression" dxfId="16" priority="1">
      <formula>(WEEKDAY(E$3,2)&gt;5)*(E$3&lt;&gt;0)</formula>
    </cfRule>
  </conditionalFormatting>
  <pageMargins left="0.25" right="0.25" top="0.75" bottom="0.75" header="0.3" footer="0.3"/>
  <pageSetup paperSize="9" scale="3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DAC3B34-8474-4B5C-8F91-1767FF9315E4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E8:AI9</xm:sqref>
        </x14:conditionalFormatting>
        <x14:conditionalFormatting xmlns:xm="http://schemas.microsoft.com/office/excel/2006/main">
          <x14:cfRule type="expression" priority="2" id="{637E0A73-0E3D-4274-8F5D-3AF82FFBF0FE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E6:AI7</xm:sqref>
        </x14:conditionalFormatting>
        <x14:conditionalFormatting xmlns:xm="http://schemas.microsoft.com/office/excel/2006/main">
          <x14:cfRule type="expression" priority="4" id="{0AC2431E-0FC2-4269-94B9-7CE53016E4B5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E4:AI9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DATA!$D$2:$D$10</xm:f>
          </x14:formula1>
          <xm:sqref>D4 D6 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7F2E-A672-4543-A497-9ADE412F48FC}">
  <sheetPr>
    <tabColor rgb="FFFF0000"/>
    <pageSetUpPr fitToPage="1"/>
  </sheetPr>
  <dimension ref="A1:AS18"/>
  <sheetViews>
    <sheetView tabSelected="1" zoomScale="50" zoomScaleNormal="50" workbookViewId="0">
      <selection activeCell="D35" sqref="D35"/>
    </sheetView>
  </sheetViews>
  <sheetFormatPr defaultRowHeight="15" x14ac:dyDescent="0.25"/>
  <cols>
    <col min="1" max="2" width="6.140625" style="13" customWidth="1"/>
    <col min="3" max="3" width="43" style="13" customWidth="1"/>
    <col min="4" max="4" width="27.7109375" style="13" bestFit="1" customWidth="1"/>
    <col min="5" max="35" width="6.7109375" style="13" customWidth="1"/>
    <col min="36" max="43" width="8.42578125" style="13" customWidth="1"/>
    <col min="44" max="44" width="8.42578125" style="13" hidden="1" customWidth="1"/>
    <col min="45" max="45" width="8.42578125" style="13" customWidth="1"/>
    <col min="46" max="16384" width="9.140625" style="13"/>
  </cols>
  <sheetData>
    <row r="1" spans="1:45" s="5" customFormat="1" ht="32.25" customHeight="1" thickBot="1" x14ac:dyDescent="0.35">
      <c r="A1" s="1"/>
      <c r="B1" s="1"/>
      <c r="C1" s="47">
        <f>EDATE(DATA!A1,0)</f>
        <v>43831</v>
      </c>
      <c r="D1" s="62"/>
      <c r="E1" s="62"/>
      <c r="F1" s="62"/>
      <c r="G1" s="62"/>
      <c r="H1" s="62"/>
      <c r="I1" s="62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5" s="7" customFormat="1" ht="27" customHeight="1" thickBot="1" x14ac:dyDescent="0.35">
      <c r="A2" s="63" t="s">
        <v>3</v>
      </c>
      <c r="B2" s="63" t="s">
        <v>14</v>
      </c>
      <c r="C2" s="58" t="s">
        <v>15</v>
      </c>
      <c r="D2" s="58" t="s">
        <v>10</v>
      </c>
      <c r="E2" s="6">
        <f t="shared" ref="E2:AF2" si="0">E3</f>
        <v>43831</v>
      </c>
      <c r="F2" s="6">
        <f t="shared" si="0"/>
        <v>43832</v>
      </c>
      <c r="G2" s="6">
        <f t="shared" si="0"/>
        <v>43833</v>
      </c>
      <c r="H2" s="84">
        <f t="shared" si="0"/>
        <v>43834</v>
      </c>
      <c r="I2" s="84">
        <f t="shared" si="0"/>
        <v>43835</v>
      </c>
      <c r="J2" s="6">
        <f t="shared" si="0"/>
        <v>43836</v>
      </c>
      <c r="K2" s="6">
        <f t="shared" si="0"/>
        <v>43837</v>
      </c>
      <c r="L2" s="6">
        <f t="shared" si="0"/>
        <v>43838</v>
      </c>
      <c r="M2" s="6">
        <f t="shared" si="0"/>
        <v>43839</v>
      </c>
      <c r="N2" s="6">
        <f t="shared" si="0"/>
        <v>43840</v>
      </c>
      <c r="O2" s="84">
        <f t="shared" si="0"/>
        <v>43841</v>
      </c>
      <c r="P2" s="84">
        <f t="shared" si="0"/>
        <v>43842</v>
      </c>
      <c r="Q2" s="6">
        <f t="shared" si="0"/>
        <v>43843</v>
      </c>
      <c r="R2" s="6">
        <f t="shared" si="0"/>
        <v>43844</v>
      </c>
      <c r="S2" s="6">
        <f t="shared" si="0"/>
        <v>43845</v>
      </c>
      <c r="T2" s="6">
        <f t="shared" si="0"/>
        <v>43846</v>
      </c>
      <c r="U2" s="6">
        <f t="shared" si="0"/>
        <v>43847</v>
      </c>
      <c r="V2" s="84">
        <f t="shared" si="0"/>
        <v>43848</v>
      </c>
      <c r="W2" s="84">
        <f t="shared" si="0"/>
        <v>43849</v>
      </c>
      <c r="X2" s="6">
        <f t="shared" si="0"/>
        <v>43850</v>
      </c>
      <c r="Y2" s="6">
        <f t="shared" si="0"/>
        <v>43851</v>
      </c>
      <c r="Z2" s="6">
        <f t="shared" si="0"/>
        <v>43852</v>
      </c>
      <c r="AA2" s="6">
        <f t="shared" si="0"/>
        <v>43853</v>
      </c>
      <c r="AB2" s="6">
        <f t="shared" si="0"/>
        <v>43854</v>
      </c>
      <c r="AC2" s="84">
        <f t="shared" si="0"/>
        <v>43855</v>
      </c>
      <c r="AD2" s="84">
        <f t="shared" si="0"/>
        <v>43856</v>
      </c>
      <c r="AE2" s="6">
        <f t="shared" si="0"/>
        <v>43857</v>
      </c>
      <c r="AF2" s="6">
        <f t="shared" si="0"/>
        <v>43858</v>
      </c>
      <c r="AG2" s="6">
        <f>IF(AG3=0,"",AG3)</f>
        <v>43859</v>
      </c>
      <c r="AH2" s="6">
        <f t="shared" ref="AH2:AI2" si="1">IF(AH3=0,"",AH3)</f>
        <v>43860</v>
      </c>
      <c r="AI2" s="6">
        <f t="shared" si="1"/>
        <v>43861</v>
      </c>
      <c r="AJ2" s="58" t="s">
        <v>21</v>
      </c>
      <c r="AK2" s="58"/>
      <c r="AL2" s="58"/>
      <c r="AM2" s="58"/>
      <c r="AN2" s="58"/>
      <c r="AO2" s="58" t="s">
        <v>9</v>
      </c>
      <c r="AP2" s="58"/>
      <c r="AQ2" s="58"/>
      <c r="AR2" s="58"/>
      <c r="AS2" s="58"/>
    </row>
    <row r="3" spans="1:45" s="8" customFormat="1" ht="201" customHeight="1" thickBot="1" x14ac:dyDescent="0.3">
      <c r="A3" s="64"/>
      <c r="B3" s="64"/>
      <c r="C3" s="65"/>
      <c r="D3" s="65"/>
      <c r="E3" s="32">
        <f>C1</f>
        <v>43831</v>
      </c>
      <c r="F3" s="32">
        <f t="shared" ref="F3:AF3" si="2">E3+1</f>
        <v>43832</v>
      </c>
      <c r="G3" s="32">
        <f t="shared" si="2"/>
        <v>43833</v>
      </c>
      <c r="H3" s="85">
        <f t="shared" si="2"/>
        <v>43834</v>
      </c>
      <c r="I3" s="85">
        <f t="shared" si="2"/>
        <v>43835</v>
      </c>
      <c r="J3" s="32">
        <f t="shared" si="2"/>
        <v>43836</v>
      </c>
      <c r="K3" s="32">
        <f t="shared" si="2"/>
        <v>43837</v>
      </c>
      <c r="L3" s="32">
        <f t="shared" si="2"/>
        <v>43838</v>
      </c>
      <c r="M3" s="32">
        <f t="shared" si="2"/>
        <v>43839</v>
      </c>
      <c r="N3" s="32">
        <f t="shared" si="2"/>
        <v>43840</v>
      </c>
      <c r="O3" s="85">
        <f t="shared" si="2"/>
        <v>43841</v>
      </c>
      <c r="P3" s="85">
        <f t="shared" si="2"/>
        <v>43842</v>
      </c>
      <c r="Q3" s="32">
        <f t="shared" si="2"/>
        <v>43843</v>
      </c>
      <c r="R3" s="32">
        <f t="shared" si="2"/>
        <v>43844</v>
      </c>
      <c r="S3" s="32">
        <f t="shared" si="2"/>
        <v>43845</v>
      </c>
      <c r="T3" s="32">
        <f t="shared" si="2"/>
        <v>43846</v>
      </c>
      <c r="U3" s="32">
        <f t="shared" si="2"/>
        <v>43847</v>
      </c>
      <c r="V3" s="85">
        <f t="shared" si="2"/>
        <v>43848</v>
      </c>
      <c r="W3" s="85">
        <f t="shared" si="2"/>
        <v>43849</v>
      </c>
      <c r="X3" s="32">
        <f t="shared" si="2"/>
        <v>43850</v>
      </c>
      <c r="Y3" s="32">
        <f t="shared" si="2"/>
        <v>43851</v>
      </c>
      <c r="Z3" s="32">
        <f t="shared" si="2"/>
        <v>43852</v>
      </c>
      <c r="AA3" s="32">
        <f t="shared" si="2"/>
        <v>43853</v>
      </c>
      <c r="AB3" s="32">
        <f t="shared" si="2"/>
        <v>43854</v>
      </c>
      <c r="AC3" s="85">
        <f t="shared" si="2"/>
        <v>43855</v>
      </c>
      <c r="AD3" s="85">
        <f t="shared" si="2"/>
        <v>43856</v>
      </c>
      <c r="AE3" s="32">
        <f t="shared" si="2"/>
        <v>43857</v>
      </c>
      <c r="AF3" s="32">
        <f t="shared" si="2"/>
        <v>43858</v>
      </c>
      <c r="AG3" s="32">
        <f>IF(DAY($AF3+1)&gt;DAY(AF3),$AF3+1,0)</f>
        <v>43859</v>
      </c>
      <c r="AH3" s="32">
        <f>IF(DAY($AF3+2)&gt;DAY(AF3),$AF3+2,0)</f>
        <v>43860</v>
      </c>
      <c r="AI3" s="32">
        <f>IF(DAY($AF3+3)&gt;DAY(AF3),$AF3+3,0)</f>
        <v>43861</v>
      </c>
      <c r="AJ3" s="48" t="s">
        <v>28</v>
      </c>
      <c r="AK3" s="48" t="s">
        <v>29</v>
      </c>
      <c r="AL3" s="34" t="s">
        <v>30</v>
      </c>
      <c r="AM3" s="46" t="s">
        <v>31</v>
      </c>
      <c r="AN3" s="34" t="s">
        <v>20</v>
      </c>
      <c r="AO3" s="34" t="s">
        <v>33</v>
      </c>
      <c r="AP3" s="34" t="s">
        <v>0</v>
      </c>
      <c r="AQ3" s="34" t="s">
        <v>34</v>
      </c>
      <c r="AR3" s="34" t="s">
        <v>4</v>
      </c>
      <c r="AS3" s="34" t="s">
        <v>2</v>
      </c>
    </row>
    <row r="4" spans="1:45" s="7" customFormat="1" ht="18.75" x14ac:dyDescent="0.3">
      <c r="A4" s="52">
        <f>IF(C4="","",SUBTOTAL(103,$C$4:C4))</f>
        <v>1</v>
      </c>
      <c r="B4" s="53">
        <v>61</v>
      </c>
      <c r="C4" s="54" t="s">
        <v>45</v>
      </c>
      <c r="D4" s="54" t="s">
        <v>35</v>
      </c>
      <c r="E4" s="94">
        <v>5</v>
      </c>
      <c r="F4" s="94">
        <v>5</v>
      </c>
      <c r="G4" s="94"/>
      <c r="H4" s="91">
        <v>5</v>
      </c>
      <c r="I4" s="86">
        <v>5</v>
      </c>
      <c r="J4" s="94">
        <v>5</v>
      </c>
      <c r="K4" s="94">
        <v>5</v>
      </c>
      <c r="L4" s="94">
        <v>5</v>
      </c>
      <c r="M4" s="35">
        <v>8</v>
      </c>
      <c r="N4" s="35">
        <v>12</v>
      </c>
      <c r="O4" s="86" t="s">
        <v>38</v>
      </c>
      <c r="P4" s="86" t="s">
        <v>38</v>
      </c>
      <c r="Q4" s="35">
        <v>8</v>
      </c>
      <c r="R4" s="35">
        <v>12</v>
      </c>
      <c r="S4" s="35">
        <v>8</v>
      </c>
      <c r="T4" s="35">
        <v>8</v>
      </c>
      <c r="U4" s="35">
        <v>8</v>
      </c>
      <c r="V4" s="86">
        <v>5</v>
      </c>
      <c r="W4" s="86"/>
      <c r="X4" s="35"/>
      <c r="Y4" s="35"/>
      <c r="Z4" s="35"/>
      <c r="AA4" s="35"/>
      <c r="AB4" s="35"/>
      <c r="AC4" s="86"/>
      <c r="AD4" s="86"/>
      <c r="AE4" s="35"/>
      <c r="AF4" s="35"/>
      <c r="AG4" s="35"/>
      <c r="AH4" s="35"/>
      <c r="AI4" s="36"/>
      <c r="AJ4" s="70">
        <f t="shared" ref="AJ4:AJ8" si="3">COUNTIF($E4:$AI4,"&gt;0")</f>
        <v>15</v>
      </c>
      <c r="AK4" s="68">
        <f>SUMIF(E4:AI4,"&lt;=8")+COUNTIF(E4:AI4,"&gt;8")*8</f>
        <v>96</v>
      </c>
      <c r="AL4" s="68">
        <f>SUM(E4:AI4)-AK4</f>
        <v>8</v>
      </c>
      <c r="AM4" s="66">
        <f>SUM(E5:AI5)</f>
        <v>3</v>
      </c>
      <c r="AN4" s="72">
        <f t="array" ref="AN4">SUM(IFERROR((((WEEKDAY($E$3:$AI$3,2)&gt;5)+ISNUMBER(MATCH($E$3:$AI$3,DATA!$F$2:$F$100,)))&gt;0)*$E4:$AI4,))</f>
        <v>40</v>
      </c>
      <c r="AO4" s="68">
        <f>COUNTIF($E4:$AI4,"В")</f>
        <v>2</v>
      </c>
      <c r="AP4" s="68">
        <f t="shared" ref="AP4:AP8" si="4">COUNTIF($E4:$AI4,"О")</f>
        <v>0</v>
      </c>
      <c r="AQ4" s="68">
        <f>COUNTIF($E4:$AI4,"А")</f>
        <v>0</v>
      </c>
      <c r="AR4" s="68">
        <f t="shared" ref="AR4:AR8" si="5">COUNTIF($E4:$AI4,"У")</f>
        <v>0</v>
      </c>
      <c r="AS4" s="73">
        <f t="shared" ref="AS4:AS8" si="6">COUNTIF($E4:$AI4,"Б")</f>
        <v>0</v>
      </c>
    </row>
    <row r="5" spans="1:45" s="7" customFormat="1" ht="18.75" x14ac:dyDescent="0.3">
      <c r="A5" s="52"/>
      <c r="B5" s="53"/>
      <c r="C5" s="54"/>
      <c r="D5" s="54"/>
      <c r="E5" s="95"/>
      <c r="F5" s="95"/>
      <c r="G5" s="95"/>
      <c r="H5" s="92"/>
      <c r="I5" s="87"/>
      <c r="J5" s="95"/>
      <c r="K5" s="95"/>
      <c r="L5" s="95"/>
      <c r="M5" s="37"/>
      <c r="N5" s="37"/>
      <c r="O5" s="87"/>
      <c r="P5" s="87"/>
      <c r="Q5" s="37"/>
      <c r="R5" s="37">
        <v>3</v>
      </c>
      <c r="S5" s="37"/>
      <c r="T5" s="37"/>
      <c r="U5" s="37"/>
      <c r="V5" s="87"/>
      <c r="W5" s="87"/>
      <c r="X5" s="37"/>
      <c r="Y5" s="37"/>
      <c r="Z5" s="37"/>
      <c r="AA5" s="37"/>
      <c r="AB5" s="37"/>
      <c r="AC5" s="87"/>
      <c r="AD5" s="87"/>
      <c r="AE5" s="37"/>
      <c r="AF5" s="37"/>
      <c r="AG5" s="37"/>
      <c r="AH5" s="37"/>
      <c r="AI5" s="38"/>
      <c r="AJ5" s="71"/>
      <c r="AK5" s="69"/>
      <c r="AL5" s="69"/>
      <c r="AM5" s="67"/>
      <c r="AN5" s="69"/>
      <c r="AO5" s="69"/>
      <c r="AP5" s="69"/>
      <c r="AQ5" s="69"/>
      <c r="AR5" s="69"/>
      <c r="AS5" s="74"/>
    </row>
    <row r="6" spans="1:45" s="7" customFormat="1" ht="18.75" x14ac:dyDescent="0.3">
      <c r="A6" s="76">
        <f>IF(C6="","",SUBTOTAL(103,$C$4:C6))</f>
        <v>2</v>
      </c>
      <c r="B6" s="82">
        <v>87</v>
      </c>
      <c r="C6" s="80" t="s">
        <v>46</v>
      </c>
      <c r="D6" s="78" t="s">
        <v>23</v>
      </c>
      <c r="E6" s="93">
        <v>5</v>
      </c>
      <c r="F6" s="93"/>
      <c r="G6" s="93"/>
      <c r="H6" s="93">
        <v>5</v>
      </c>
      <c r="I6" s="39">
        <v>12</v>
      </c>
      <c r="J6" s="90"/>
      <c r="K6" s="90">
        <v>5</v>
      </c>
      <c r="L6" s="93"/>
      <c r="M6" s="39"/>
      <c r="N6" s="39"/>
      <c r="O6" s="88"/>
      <c r="P6" s="88"/>
      <c r="Q6" s="39"/>
      <c r="R6" s="39"/>
      <c r="S6" s="39"/>
      <c r="T6" s="39"/>
      <c r="U6" s="39"/>
      <c r="V6" s="39"/>
      <c r="W6" s="39"/>
      <c r="X6" s="88"/>
      <c r="Y6" s="88"/>
      <c r="Z6" s="39"/>
      <c r="AA6" s="39"/>
      <c r="AB6" s="39"/>
      <c r="AC6" s="88"/>
      <c r="AD6" s="88"/>
      <c r="AE6" s="39"/>
      <c r="AF6" s="39"/>
      <c r="AG6" s="39"/>
      <c r="AH6" s="39"/>
      <c r="AI6" s="40"/>
      <c r="AJ6" s="57">
        <f t="shared" ref="AJ6:AJ10" si="7">COUNTIF($E6:$AI6,"&gt;0")</f>
        <v>4</v>
      </c>
      <c r="AK6" s="56">
        <f t="shared" ref="AK6" si="8">SUMIF(E6:AI6,"&lt;=8")+COUNTIF(E6:AI6,"&gt;8")*8</f>
        <v>23</v>
      </c>
      <c r="AL6" s="56">
        <f t="shared" ref="AL6" si="9">SUM(E6:AI6)-AK6</f>
        <v>4</v>
      </c>
      <c r="AM6" s="55">
        <f>SUM(E7:AI7)</f>
        <v>4</v>
      </c>
      <c r="AN6" s="72">
        <f t="array" ref="AN6">SUM(IFERROR(((TRANSPOSE(MMULT(TRANSPOSE(--(MOD($E$3:$AI$3-DATA!$C$1,14)={7;8;12;13})),{1;1;1;1}))+ISNUMBER(MATCH($E$3:$AI$3,DATA!$F$1:$F$100,)))&gt;0)*$E6:$AI6,))</f>
        <v>15</v>
      </c>
      <c r="AO6" s="56">
        <f t="shared" ref="AO6:AO8" si="10">COUNTIF($E6:$AI6,"В")</f>
        <v>0</v>
      </c>
      <c r="AP6" s="56">
        <f t="shared" ref="AP6:AP10" si="11">COUNTIF($E6:$AI6,"О")</f>
        <v>0</v>
      </c>
      <c r="AQ6" s="56">
        <f t="shared" ref="AQ6:AQ8" si="12">COUNTIF($E6:$AI6,"А")</f>
        <v>0</v>
      </c>
      <c r="AR6" s="56">
        <f t="shared" ref="AR6:AR10" si="13">COUNTIF($E6:$AI6,"У")</f>
        <v>0</v>
      </c>
      <c r="AS6" s="75">
        <f t="shared" ref="AS6:AS10" si="14">COUNTIF($E6:$AI6,"Б")</f>
        <v>0</v>
      </c>
    </row>
    <row r="7" spans="1:45" s="7" customFormat="1" ht="18.75" x14ac:dyDescent="0.3">
      <c r="A7" s="77"/>
      <c r="B7" s="83"/>
      <c r="C7" s="81"/>
      <c r="D7" s="79"/>
      <c r="E7" s="93"/>
      <c r="F7" s="93"/>
      <c r="G7" s="93"/>
      <c r="H7" s="93"/>
      <c r="I7" s="41">
        <v>4</v>
      </c>
      <c r="J7" s="90"/>
      <c r="K7" s="90"/>
      <c r="L7" s="93"/>
      <c r="M7" s="41"/>
      <c r="N7" s="41"/>
      <c r="O7" s="88"/>
      <c r="P7" s="88"/>
      <c r="Q7" s="41"/>
      <c r="R7" s="41"/>
      <c r="S7" s="41"/>
      <c r="T7" s="41"/>
      <c r="U7" s="41"/>
      <c r="V7" s="41"/>
      <c r="W7" s="41"/>
      <c r="X7" s="88"/>
      <c r="Y7" s="88"/>
      <c r="Z7" s="41"/>
      <c r="AA7" s="41"/>
      <c r="AB7" s="41"/>
      <c r="AC7" s="88"/>
      <c r="AD7" s="88"/>
      <c r="AE7" s="41"/>
      <c r="AF7" s="41"/>
      <c r="AG7" s="41"/>
      <c r="AH7" s="41"/>
      <c r="AI7" s="42"/>
      <c r="AJ7" s="57"/>
      <c r="AK7" s="56"/>
      <c r="AL7" s="56"/>
      <c r="AM7" s="55"/>
      <c r="AN7" s="69"/>
      <c r="AO7" s="56"/>
      <c r="AP7" s="56"/>
      <c r="AQ7" s="56"/>
      <c r="AR7" s="56"/>
      <c r="AS7" s="75"/>
    </row>
    <row r="8" spans="1:45" s="7" customFormat="1" ht="18.75" x14ac:dyDescent="0.3">
      <c r="A8" s="76">
        <f>IF(C8="","",SUBTOTAL(103,$C$4:C8))</f>
        <v>3</v>
      </c>
      <c r="B8" s="82">
        <v>88</v>
      </c>
      <c r="C8" s="80" t="s">
        <v>47</v>
      </c>
      <c r="D8" s="78" t="s">
        <v>23</v>
      </c>
      <c r="E8" s="93">
        <v>5</v>
      </c>
      <c r="F8" s="93"/>
      <c r="G8" s="93"/>
      <c r="H8" s="90">
        <v>5</v>
      </c>
      <c r="I8" s="88"/>
      <c r="J8" s="93">
        <v>5</v>
      </c>
      <c r="K8" s="93">
        <v>5</v>
      </c>
      <c r="L8" s="93">
        <v>5</v>
      </c>
      <c r="M8" s="39">
        <v>5</v>
      </c>
      <c r="N8" s="39">
        <v>5</v>
      </c>
      <c r="O8" s="39">
        <v>5</v>
      </c>
      <c r="P8" s="39">
        <v>5</v>
      </c>
      <c r="Q8" s="88">
        <v>5</v>
      </c>
      <c r="R8" s="88"/>
      <c r="S8" s="39"/>
      <c r="T8" s="39">
        <v>5</v>
      </c>
      <c r="U8" s="39">
        <v>5</v>
      </c>
      <c r="V8" s="88">
        <v>5</v>
      </c>
      <c r="W8" s="88">
        <v>5</v>
      </c>
      <c r="X8" s="39"/>
      <c r="Y8" s="39"/>
      <c r="Z8" s="39"/>
      <c r="AA8" s="39"/>
      <c r="AB8" s="39"/>
      <c r="AC8" s="39"/>
      <c r="AD8" s="39"/>
      <c r="AE8" s="88"/>
      <c r="AF8" s="88"/>
      <c r="AG8" s="39"/>
      <c r="AH8" s="39"/>
      <c r="AI8" s="40"/>
      <c r="AJ8" s="57">
        <f t="shared" ref="AJ8:AJ12" si="15">COUNTIF($E8:$AI8,"&gt;0")</f>
        <v>14</v>
      </c>
      <c r="AK8" s="56">
        <f t="shared" ref="AK8" si="16">SUMIF(E8:AI8,"&lt;=8")+COUNTIF(E8:AI8,"&gt;8")*8</f>
        <v>70</v>
      </c>
      <c r="AL8" s="56">
        <f t="shared" ref="AL8" si="17">SUM(E8:AI8)-AK8</f>
        <v>0</v>
      </c>
      <c r="AM8" s="55">
        <f t="shared" ref="AM8" si="18">SUM(E9:AI9)</f>
        <v>0</v>
      </c>
      <c r="AN8" s="72">
        <f t="array" ref="AN8">SUM(IFERROR(((TRANSPOSE(MMULT(TRANSPOSE(--(MOD($E$3:$AI$3-DATA!$B$1,14)={7;8;12;13})),{1;1;1;1}))+ISNUMBER(MATCH($E$3:$AI$3,DATA!$F$1:$F$100,)))&gt;0)*$E8:$AI8,))</f>
        <v>40</v>
      </c>
      <c r="AO8" s="56">
        <f t="shared" ref="AO8:AO10" si="19">COUNTIF($E8:$AI8,"В")</f>
        <v>0</v>
      </c>
      <c r="AP8" s="56">
        <f t="shared" ref="AP8:AP12" si="20">COUNTIF($E8:$AI8,"О")</f>
        <v>0</v>
      </c>
      <c r="AQ8" s="56">
        <f t="shared" ref="AQ8:AQ10" si="21">COUNTIF($E8:$AI8,"А")</f>
        <v>0</v>
      </c>
      <c r="AR8" s="56">
        <f t="shared" ref="AR8:AR12" si="22">COUNTIF($E8:$AI8,"У")</f>
        <v>0</v>
      </c>
      <c r="AS8" s="75">
        <f t="shared" ref="AS8:AS12" si="23">COUNTIF($E8:$AI8,"Б")</f>
        <v>0</v>
      </c>
    </row>
    <row r="9" spans="1:45" s="7" customFormat="1" ht="19.5" thickBot="1" x14ac:dyDescent="0.35">
      <c r="A9" s="77"/>
      <c r="B9" s="83"/>
      <c r="C9" s="81"/>
      <c r="D9" s="79"/>
      <c r="E9" s="93"/>
      <c r="F9" s="93"/>
      <c r="G9" s="93"/>
      <c r="H9" s="90"/>
      <c r="I9" s="88"/>
      <c r="J9" s="93"/>
      <c r="K9" s="93"/>
      <c r="L9" s="93"/>
      <c r="M9" s="41"/>
      <c r="N9" s="41"/>
      <c r="O9" s="41"/>
      <c r="P9" s="41"/>
      <c r="Q9" s="88"/>
      <c r="R9" s="88"/>
      <c r="S9" s="41"/>
      <c r="T9" s="41"/>
      <c r="U9" s="41"/>
      <c r="V9" s="88"/>
      <c r="W9" s="88"/>
      <c r="X9" s="41"/>
      <c r="Y9" s="41"/>
      <c r="Z9" s="41"/>
      <c r="AA9" s="41"/>
      <c r="AB9" s="41"/>
      <c r="AC9" s="41"/>
      <c r="AD9" s="41"/>
      <c r="AE9" s="89"/>
      <c r="AF9" s="89"/>
      <c r="AG9" s="43"/>
      <c r="AH9" s="43"/>
      <c r="AI9" s="44"/>
      <c r="AJ9" s="57"/>
      <c r="AK9" s="56"/>
      <c r="AL9" s="56"/>
      <c r="AM9" s="55"/>
      <c r="AN9" s="69"/>
      <c r="AO9" s="56"/>
      <c r="AP9" s="56"/>
      <c r="AQ9" s="56"/>
      <c r="AR9" s="56"/>
      <c r="AS9" s="75"/>
    </row>
    <row r="10" spans="1:45" s="7" customFormat="1" ht="24.75" customHeight="1" thickBot="1" x14ac:dyDescent="0.35">
      <c r="A10" s="25" t="str">
        <f>IF(ISBLANK(C10),"",COUNTA($C$4:C10))</f>
        <v/>
      </c>
      <c r="B10" s="25"/>
      <c r="C10" s="25"/>
      <c r="D10" s="2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59" t="s">
        <v>8</v>
      </c>
      <c r="AF10" s="60"/>
      <c r="AG10" s="60"/>
      <c r="AH10" s="60"/>
      <c r="AI10" s="61"/>
      <c r="AJ10" s="49">
        <f>SUM(AJ4:AJ9)</f>
        <v>33</v>
      </c>
      <c r="AK10" s="49">
        <f>SUM(AK4:AK9)</f>
        <v>189</v>
      </c>
      <c r="AL10" s="49">
        <f>SUM(AL4:AL9)</f>
        <v>12</v>
      </c>
      <c r="AM10" s="50">
        <f>SUM(AM4:AM9)</f>
        <v>7</v>
      </c>
      <c r="AN10" s="49">
        <f>SUM(AN4:AN9)</f>
        <v>95</v>
      </c>
      <c r="AO10" s="49">
        <f>SUM(AO4:AO9)</f>
        <v>2</v>
      </c>
      <c r="AP10" s="49">
        <f>SUM(AP4:AP9)</f>
        <v>0</v>
      </c>
      <c r="AQ10" s="49">
        <f>SUM(AQ4:AQ9)</f>
        <v>0</v>
      </c>
      <c r="AR10" s="49">
        <f>SUM(AR4:AR9)</f>
        <v>0</v>
      </c>
      <c r="AS10" s="49">
        <f>SUM(AS4:AS9)</f>
        <v>0</v>
      </c>
    </row>
    <row r="11" spans="1:45" s="7" customFormat="1" ht="18.75" x14ac:dyDescent="0.3">
      <c r="A11" s="9"/>
      <c r="B11" s="9"/>
      <c r="C11" s="23"/>
      <c r="D11" s="23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1"/>
      <c r="AK11" s="11"/>
      <c r="AL11" s="12"/>
      <c r="AM11" s="12"/>
      <c r="AN11" s="12"/>
      <c r="AO11" s="12"/>
      <c r="AP11" s="12"/>
      <c r="AQ11" s="12"/>
    </row>
    <row r="12" spans="1:45" s="7" customFormat="1" ht="18.75" x14ac:dyDescent="0.3">
      <c r="B12" s="31" t="s">
        <v>1</v>
      </c>
      <c r="C12" s="20" t="s">
        <v>5</v>
      </c>
      <c r="D12" s="21"/>
      <c r="E12" s="17"/>
      <c r="F12" s="5"/>
      <c r="H12" s="10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1"/>
      <c r="AK12" s="11"/>
      <c r="AL12" s="12"/>
      <c r="AM12" s="12"/>
      <c r="AN12" s="12"/>
      <c r="AO12" s="12"/>
      <c r="AP12" s="12"/>
      <c r="AQ12" s="12"/>
    </row>
    <row r="13" spans="1:45" s="7" customFormat="1" ht="18.75" x14ac:dyDescent="0.3">
      <c r="B13" s="15" t="s">
        <v>12</v>
      </c>
      <c r="C13" s="16" t="s">
        <v>11</v>
      </c>
      <c r="D13" s="21"/>
      <c r="E13" s="17"/>
      <c r="F13" s="5"/>
      <c r="H13" s="1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1"/>
      <c r="AK13" s="11"/>
      <c r="AL13" s="12"/>
      <c r="AM13" s="12"/>
      <c r="AN13" s="12"/>
      <c r="AO13" s="12"/>
      <c r="AP13" s="12"/>
      <c r="AQ13" s="12"/>
    </row>
    <row r="14" spans="1:45" s="7" customFormat="1" ht="18.75" x14ac:dyDescent="0.3">
      <c r="B14" s="15" t="s">
        <v>6</v>
      </c>
      <c r="C14" s="16" t="s">
        <v>0</v>
      </c>
      <c r="D14" s="22"/>
      <c r="E14" s="17"/>
      <c r="F14" s="5"/>
      <c r="H14" s="1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  <c r="AK14" s="11"/>
      <c r="AL14" s="12"/>
      <c r="AM14" s="12"/>
      <c r="AN14" s="12"/>
      <c r="AO14" s="12"/>
      <c r="AP14" s="12"/>
      <c r="AQ14" s="12"/>
    </row>
    <row r="15" spans="1:45" ht="18.75" x14ac:dyDescent="0.25">
      <c r="B15" s="15" t="s">
        <v>13</v>
      </c>
      <c r="C15" s="16" t="s">
        <v>7</v>
      </c>
      <c r="D15" s="24"/>
      <c r="E15" s="17"/>
      <c r="F15" s="18"/>
      <c r="H15" s="10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1"/>
      <c r="AK15" s="11"/>
      <c r="AL15" s="12"/>
      <c r="AM15" s="12"/>
      <c r="AN15" s="12"/>
      <c r="AO15" s="12"/>
      <c r="AP15" s="12"/>
      <c r="AQ15" s="12"/>
    </row>
    <row r="16" spans="1:45" ht="18.75" x14ac:dyDescent="0.25">
      <c r="B16" s="15" t="s">
        <v>16</v>
      </c>
      <c r="C16" s="16" t="s">
        <v>17</v>
      </c>
      <c r="D16" s="24"/>
      <c r="E16" s="17"/>
      <c r="F16" s="18"/>
      <c r="H16" s="10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1"/>
      <c r="AK16" s="11"/>
      <c r="AL16" s="12"/>
      <c r="AM16" s="12"/>
      <c r="AN16" s="12"/>
      <c r="AO16" s="12"/>
      <c r="AP16" s="12"/>
      <c r="AQ16" s="12"/>
    </row>
    <row r="17" spans="1:43" ht="18.75" x14ac:dyDescent="0.25">
      <c r="A17" s="14"/>
      <c r="B17" s="15" t="s">
        <v>32</v>
      </c>
      <c r="C17" s="20" t="s">
        <v>44</v>
      </c>
      <c r="D17" s="29"/>
      <c r="E17" s="19"/>
      <c r="F17" s="19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ht="18.75" x14ac:dyDescent="0.25">
      <c r="B18" s="15" t="s">
        <v>18</v>
      </c>
      <c r="C18" s="16" t="s">
        <v>19</v>
      </c>
      <c r="D18" s="24"/>
    </row>
  </sheetData>
  <sheetProtection selectLockedCells="1"/>
  <mergeCells count="50">
    <mergeCell ref="AS8:AS9"/>
    <mergeCell ref="AE10:AI10"/>
    <mergeCell ref="AM8:AM9"/>
    <mergeCell ref="AN8:AN9"/>
    <mergeCell ref="AO8:AO9"/>
    <mergeCell ref="AP8:AP9"/>
    <mergeCell ref="AQ8:AQ9"/>
    <mergeCell ref="AR8:AR9"/>
    <mergeCell ref="AQ6:AQ7"/>
    <mergeCell ref="AR6:AR7"/>
    <mergeCell ref="AS6:AS7"/>
    <mergeCell ref="A8:A9"/>
    <mergeCell ref="B8:B9"/>
    <mergeCell ref="C8:C9"/>
    <mergeCell ref="D8:D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AO4:AO5"/>
    <mergeCell ref="AP4:AP5"/>
    <mergeCell ref="AQ4:AQ5"/>
    <mergeCell ref="AR4:AR5"/>
    <mergeCell ref="AS4:AS5"/>
    <mergeCell ref="A6:A7"/>
    <mergeCell ref="B6:B7"/>
    <mergeCell ref="C6:C7"/>
    <mergeCell ref="D6:D7"/>
    <mergeCell ref="AJ6:AJ7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D1:I1"/>
    <mergeCell ref="A2:A3"/>
    <mergeCell ref="B2:B3"/>
    <mergeCell ref="C2:C3"/>
    <mergeCell ref="D2:D3"/>
    <mergeCell ref="AJ2:AN2"/>
  </mergeCells>
  <conditionalFormatting sqref="E2:AI9">
    <cfRule type="cellIs" dxfId="47" priority="5" operator="equal">
      <formula>"В"</formula>
    </cfRule>
    <cfRule type="cellIs" dxfId="46" priority="6" operator="equal">
      <formula>"Б"</formula>
    </cfRule>
    <cfRule type="cellIs" dxfId="45" priority="7" operator="equal">
      <formula>"А"</formula>
    </cfRule>
    <cfRule type="cellIs" dxfId="44" priority="8" operator="equal">
      <formula>"ВВ"</formula>
    </cfRule>
    <cfRule type="cellIs" dxfId="43" priority="9" operator="equal">
      <formula>"К"</formula>
    </cfRule>
    <cfRule type="cellIs" dxfId="42" priority="10" operator="equal">
      <formula>"Н"</formula>
    </cfRule>
    <cfRule type="cellIs" dxfId="41" priority="11" operator="equal">
      <formula>"О"</formula>
    </cfRule>
    <cfRule type="cellIs" dxfId="40" priority="12" operator="equal">
      <formula>"У"</formula>
    </cfRule>
    <cfRule type="cellIs" dxfId="39" priority="13" operator="equal">
      <formula>"ОГ"</formula>
    </cfRule>
  </conditionalFormatting>
  <pageMargins left="0.25" right="0.25" top="0.75" bottom="0.75" header="0.3" footer="0.3"/>
  <pageSetup paperSize="9" scale="38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77207F-1BC3-4544-8D9F-21F8FCB90F63}">
          <x14:formula1>
            <xm:f>DATA!$D$2:$D$10</xm:f>
          </x14:formula1>
          <xm:sqref>D4 D6 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DATA</vt:lpstr>
      <vt:lpstr>Январь</vt:lpstr>
      <vt:lpstr>Так надо</vt:lpstr>
      <vt:lpstr>'Так надо'!Область_печати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2020-03-01T14:37:06Z</dcterms:modified>
</cp:coreProperties>
</file>