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8"/>
  <c r="P18"/>
  <c r="Q18"/>
  <c r="P19"/>
  <c r="Q19"/>
  <c r="Q9"/>
  <c r="Q10"/>
  <c r="Q11"/>
  <c r="Q12"/>
  <c r="Q13"/>
  <c r="Q14"/>
  <c r="Q15"/>
  <c r="Q16"/>
  <c r="Q17"/>
  <c r="Q8"/>
  <c r="P9"/>
  <c r="P10"/>
  <c r="P11"/>
  <c r="P12"/>
  <c r="P13"/>
  <c r="P14"/>
  <c r="P15"/>
  <c r="P16"/>
  <c r="P17"/>
  <c r="P8"/>
  <c r="J9"/>
  <c r="J10"/>
  <c r="J11"/>
  <c r="J12"/>
  <c r="J13"/>
  <c r="J14"/>
  <c r="J15"/>
  <c r="J16"/>
  <c r="J17"/>
  <c r="J8"/>
  <c r="K13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K8"/>
  <c r="H8"/>
  <c r="K9"/>
  <c r="L9"/>
  <c r="K11"/>
  <c r="L11"/>
  <c r="L13"/>
  <c r="K15"/>
  <c r="L15"/>
  <c r="K17"/>
  <c r="L17"/>
  <c r="K10"/>
  <c r="K12"/>
  <c r="L12"/>
  <c r="K14"/>
  <c r="L14"/>
  <c r="K16"/>
  <c r="L16"/>
  <c r="L10"/>
  <c r="L8"/>
</calcChain>
</file>

<file path=xl/sharedStrings.xml><?xml version="1.0" encoding="utf-8"?>
<sst xmlns="http://schemas.openxmlformats.org/spreadsheetml/2006/main" count="50" uniqueCount="30">
  <si>
    <t>Часовая оплата</t>
  </si>
  <si>
    <t>Сверхурочные</t>
  </si>
  <si>
    <t>Молоко</t>
  </si>
  <si>
    <t>Оплата труда на вредном производстве</t>
  </si>
  <si>
    <t>Ф.И.О</t>
  </si>
  <si>
    <t>Виды работ</t>
  </si>
  <si>
    <t>Отработано (час)</t>
  </si>
  <si>
    <t>Всего</t>
  </si>
  <si>
    <t>Оплата труда</t>
  </si>
  <si>
    <t>Доплаты</t>
  </si>
  <si>
    <t>Отгулы</t>
  </si>
  <si>
    <t>пн</t>
  </si>
  <si>
    <t>вт</t>
  </si>
  <si>
    <t>ср</t>
  </si>
  <si>
    <t>чт</t>
  </si>
  <si>
    <t>пт</t>
  </si>
  <si>
    <t>дней</t>
  </si>
  <si>
    <t>часов</t>
  </si>
  <si>
    <t>Иванов А.А.</t>
  </si>
  <si>
    <t>Обычное</t>
  </si>
  <si>
    <t>Вредное</t>
  </si>
  <si>
    <t>Петров В.Н.</t>
  </si>
  <si>
    <t>Сидоров Н.А.</t>
  </si>
  <si>
    <t>Смирнов А.И.</t>
  </si>
  <si>
    <t>Федоров В.В.</t>
  </si>
  <si>
    <t>руб./ч.</t>
  </si>
  <si>
    <t>норма</t>
  </si>
  <si>
    <t>ч</t>
  </si>
  <si>
    <r>
      <t xml:space="preserve">Рассчитать </t>
    </r>
    <r>
      <rPr>
        <sz val="14"/>
        <color indexed="10"/>
        <rFont val="Times New Roman"/>
        <family val="1"/>
        <charset val="204"/>
      </rPr>
      <t>"оплату труда"</t>
    </r>
    <r>
      <rPr>
        <sz val="14"/>
        <rFont val="Times New Roman"/>
        <family val="1"/>
        <charset val="204"/>
      </rPr>
      <t xml:space="preserve"> таким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образом, чтобы на обычном производстве по ставке 50 руб./ч. оплачивались только 40 часов и меньше, на вредном только 20 часов по ставке 80 руб./ч., оставшиеся часы будут оплачиваться в столбце "доплата", но там вроде формула нормально работает, а вот с "оплатой труда", что то я запарился.  Пробовал прописать просто математическую формулу (I8-K8/100)*$E$3 она работает на </t>
    </r>
    <r>
      <rPr>
        <u/>
        <sz val="14"/>
        <color indexed="13"/>
        <rFont val="Times New Roman"/>
        <family val="1"/>
        <charset val="204"/>
      </rPr>
      <t>обычном</t>
    </r>
    <r>
      <rPr>
        <sz val="14"/>
        <rFont val="Times New Roman"/>
        <family val="1"/>
        <charset val="204"/>
      </rPr>
      <t xml:space="preserve"> </t>
    </r>
    <r>
      <rPr>
        <u/>
        <sz val="14"/>
        <color indexed="13"/>
        <rFont val="Times New Roman"/>
        <family val="1"/>
        <charset val="204"/>
      </rPr>
      <t>производстве</t>
    </r>
    <r>
      <rPr>
        <sz val="14"/>
        <rFont val="Times New Roman"/>
        <family val="1"/>
        <charset val="204"/>
      </rPr>
      <t xml:space="preserve">, но не работает при </t>
    </r>
    <r>
      <rPr>
        <sz val="14"/>
        <color indexed="10"/>
        <rFont val="Times New Roman"/>
        <family val="1"/>
        <charset val="204"/>
      </rPr>
      <t>вредном</t>
    </r>
    <r>
      <rPr>
        <sz val="14"/>
        <rFont val="Times New Roman"/>
        <family val="1"/>
        <charset val="204"/>
      </rPr>
      <t xml:space="preserve">, т.к на вредном производстве к доплате прибавляется 20руб, за один отработанный день на  молоко. Соответственно расчет становится неверным                                                                                                                                                                          </t>
    </r>
  </si>
  <si>
    <t>производство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</si>
</sst>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13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4" fillId="0" borderId="1" xfId="0" applyFont="1" applyBorder="1"/>
    <xf numFmtId="9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4" fillId="0" borderId="37" xfId="0" applyFont="1" applyBorder="1" applyAlignment="1">
      <alignment horizontal="right"/>
    </xf>
    <xf numFmtId="0" fontId="0" fillId="0" borderId="38" xfId="0" applyBorder="1" applyAlignment="1">
      <alignment horizontal="right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topLeftCell="A5" workbookViewId="0">
      <selection activeCell="O8" sqref="O8"/>
    </sheetView>
  </sheetViews>
  <sheetFormatPr defaultRowHeight="15"/>
  <cols>
    <col min="1" max="1" width="16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59" t="s">
        <v>0</v>
      </c>
      <c r="B2" s="60"/>
      <c r="C2" s="60"/>
      <c r="D2" s="60"/>
      <c r="E2" s="61"/>
      <c r="F2" s="2"/>
      <c r="G2" s="2"/>
      <c r="H2" s="2"/>
      <c r="I2" s="2"/>
      <c r="J2" s="54" t="s">
        <v>1</v>
      </c>
      <c r="K2" s="54"/>
      <c r="L2" s="3">
        <v>2</v>
      </c>
      <c r="M2" s="2"/>
    </row>
    <row r="3" spans="1:17">
      <c r="A3" s="48" t="s">
        <v>19</v>
      </c>
      <c r="B3" s="49"/>
      <c r="C3" s="46" t="s">
        <v>29</v>
      </c>
      <c r="D3" s="47"/>
      <c r="E3" s="2">
        <v>50</v>
      </c>
      <c r="F3" s="2" t="s">
        <v>25</v>
      </c>
      <c r="G3" s="4" t="s">
        <v>26</v>
      </c>
      <c r="H3" s="2">
        <v>40</v>
      </c>
      <c r="I3" s="2" t="s">
        <v>27</v>
      </c>
      <c r="J3" s="54" t="s">
        <v>2</v>
      </c>
      <c r="K3" s="54"/>
      <c r="L3" s="2">
        <v>20</v>
      </c>
      <c r="M3" s="2"/>
    </row>
    <row r="4" spans="1:17">
      <c r="A4" s="48" t="s">
        <v>20</v>
      </c>
      <c r="B4" s="49"/>
      <c r="C4" s="46" t="s">
        <v>29</v>
      </c>
      <c r="D4" s="47"/>
      <c r="E4" s="2">
        <v>80</v>
      </c>
      <c r="F4" s="2" t="s">
        <v>25</v>
      </c>
      <c r="G4" s="4" t="s">
        <v>26</v>
      </c>
      <c r="H4" s="2">
        <v>20</v>
      </c>
      <c r="I4" s="2" t="s">
        <v>27</v>
      </c>
      <c r="J4" s="2"/>
      <c r="K4" s="2"/>
      <c r="L4" s="2"/>
      <c r="M4" s="2"/>
    </row>
    <row r="5" spans="1:17" ht="15.75" thickBot="1">
      <c r="A5" s="56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7">
      <c r="A6" s="44" t="s">
        <v>4</v>
      </c>
      <c r="B6" s="52" t="s">
        <v>5</v>
      </c>
      <c r="C6" s="62" t="s">
        <v>6</v>
      </c>
      <c r="D6" s="62"/>
      <c r="E6" s="62"/>
      <c r="F6" s="62"/>
      <c r="G6" s="62"/>
      <c r="H6" s="63" t="s">
        <v>7</v>
      </c>
      <c r="I6" s="64"/>
      <c r="J6" s="65" t="s">
        <v>8</v>
      </c>
      <c r="K6" s="52" t="s">
        <v>9</v>
      </c>
      <c r="L6" s="50" t="s">
        <v>7</v>
      </c>
      <c r="M6" s="52" t="s">
        <v>10</v>
      </c>
      <c r="O6" s="41" t="s">
        <v>8</v>
      </c>
      <c r="P6" s="42" t="s">
        <v>9</v>
      </c>
      <c r="Q6" s="42" t="s">
        <v>7</v>
      </c>
    </row>
    <row r="7" spans="1:17" ht="15.75" thickBot="1">
      <c r="A7" s="45"/>
      <c r="B7" s="53"/>
      <c r="C7" s="5" t="s">
        <v>11</v>
      </c>
      <c r="D7" s="6" t="s">
        <v>12</v>
      </c>
      <c r="E7" s="6" t="s">
        <v>13</v>
      </c>
      <c r="F7" s="6" t="s">
        <v>14</v>
      </c>
      <c r="G7" s="7" t="s">
        <v>15</v>
      </c>
      <c r="H7" s="8" t="s">
        <v>16</v>
      </c>
      <c r="I7" s="9" t="s">
        <v>17</v>
      </c>
      <c r="J7" s="66"/>
      <c r="K7" s="53"/>
      <c r="L7" s="51"/>
      <c r="M7" s="53"/>
      <c r="O7" s="41"/>
      <c r="P7" s="42"/>
      <c r="Q7" s="42"/>
    </row>
    <row r="8" spans="1:17" ht="15.75" thickBot="1">
      <c r="A8" s="43" t="s">
        <v>18</v>
      </c>
      <c r="B8" s="10" t="s">
        <v>19</v>
      </c>
      <c r="C8" s="11">
        <v>9</v>
      </c>
      <c r="D8" s="12">
        <v>8</v>
      </c>
      <c r="E8" s="12">
        <v>9</v>
      </c>
      <c r="F8" s="12">
        <v>8</v>
      </c>
      <c r="G8" s="13">
        <v>9</v>
      </c>
      <c r="H8" s="14">
        <f>COUNTA(C8:G8)</f>
        <v>5</v>
      </c>
      <c r="I8" s="15">
        <f>SUM(C8:G8)</f>
        <v>43</v>
      </c>
      <c r="J8" s="38">
        <f>(I8-K8/100)*$E$3</f>
        <v>2000</v>
      </c>
      <c r="K8" s="10">
        <f>IF(I8&gt;40,(I8-40)*$E$3*$L$2,0)</f>
        <v>300</v>
      </c>
      <c r="L8" s="17">
        <f>SUM(J8:K8)</f>
        <v>2300</v>
      </c>
      <c r="M8" s="10"/>
      <c r="O8" s="40">
        <f>MIN(N(I8),VLOOKUP(B8,A$3:H$4,8,))*VLOOKUP(B8,A$3:H$4,5,)</f>
        <v>2000</v>
      </c>
      <c r="P8" s="40">
        <f>MAX(I8-VLOOKUP(B8,A$3:H$4,8,),)*VLOOKUP(B8,A$3:H$4,5,)*L$2</f>
        <v>300</v>
      </c>
      <c r="Q8" s="40">
        <f>O8+P8</f>
        <v>2300</v>
      </c>
    </row>
    <row r="9" spans="1:17" ht="15.75" thickBot="1">
      <c r="A9" s="43"/>
      <c r="B9" s="18" t="s">
        <v>20</v>
      </c>
      <c r="C9" s="19">
        <v>2</v>
      </c>
      <c r="D9" s="20">
        <v>4</v>
      </c>
      <c r="E9" s="20">
        <v>2</v>
      </c>
      <c r="F9" s="20">
        <v>4</v>
      </c>
      <c r="G9" s="21">
        <v>2</v>
      </c>
      <c r="H9" s="22">
        <f t="shared" ref="H9:H17" si="0">COUNTA(C9:G9)</f>
        <v>5</v>
      </c>
      <c r="I9" s="23">
        <f t="shared" ref="I9:I17" si="1">SUM(C9:G9)</f>
        <v>14</v>
      </c>
      <c r="J9" s="39">
        <f t="shared" ref="J9:J17" si="2">(I9-K9/100)*$E$3</f>
        <v>650</v>
      </c>
      <c r="K9" s="18">
        <f>IF(I9&gt;20,(I9-20)*$E$4*$L$2,0)+H9*L3</f>
        <v>100</v>
      </c>
      <c r="L9" s="24">
        <f t="shared" ref="L9:L17" si="3">SUM(J9:K9)</f>
        <v>750</v>
      </c>
      <c r="M9" s="18"/>
      <c r="O9" s="40">
        <f t="shared" ref="O9:O19" si="4">MIN(N(I9),VLOOKUP(B9,A$3:H$4,8,))*VLOOKUP(B9,A$3:H$4,5,)</f>
        <v>1120</v>
      </c>
      <c r="P9" s="40">
        <f t="shared" ref="P9:P17" si="5">MAX(I9-VLOOKUP(B9,A$3:H$4,8,),)*VLOOKUP(B9,A$3:H$4,5,)*L$2</f>
        <v>0</v>
      </c>
      <c r="Q9" s="40">
        <f t="shared" ref="Q9:Q17" si="6">O9+P9</f>
        <v>1120</v>
      </c>
    </row>
    <row r="10" spans="1:17" ht="15.75" thickBot="1">
      <c r="A10" s="44" t="s">
        <v>21</v>
      </c>
      <c r="B10" s="16" t="s">
        <v>19</v>
      </c>
      <c r="C10" s="25">
        <v>9</v>
      </c>
      <c r="D10" s="26">
        <v>10</v>
      </c>
      <c r="E10" s="26">
        <v>10</v>
      </c>
      <c r="F10" s="26">
        <v>10</v>
      </c>
      <c r="G10" s="27">
        <v>10</v>
      </c>
      <c r="H10" s="28">
        <f t="shared" si="0"/>
        <v>5</v>
      </c>
      <c r="I10" s="29">
        <f t="shared" si="1"/>
        <v>49</v>
      </c>
      <c r="J10" s="38">
        <f t="shared" si="2"/>
        <v>2000</v>
      </c>
      <c r="K10" s="16">
        <f>IF(I10&gt;40,(I10-40)*$E$3*$L$2,0)</f>
        <v>900</v>
      </c>
      <c r="L10" s="30">
        <f t="shared" si="3"/>
        <v>2900</v>
      </c>
      <c r="M10" s="16"/>
      <c r="O10" s="40">
        <f t="shared" si="4"/>
        <v>2000</v>
      </c>
      <c r="P10" s="40">
        <f t="shared" si="5"/>
        <v>900</v>
      </c>
      <c r="Q10" s="40">
        <f t="shared" si="6"/>
        <v>2900</v>
      </c>
    </row>
    <row r="11" spans="1:17" ht="15.75" thickBot="1">
      <c r="A11" s="45"/>
      <c r="B11" s="31" t="s">
        <v>20</v>
      </c>
      <c r="C11" s="32">
        <v>3</v>
      </c>
      <c r="D11" s="33">
        <v>2</v>
      </c>
      <c r="E11" s="33">
        <v>2</v>
      </c>
      <c r="F11" s="33">
        <v>2</v>
      </c>
      <c r="G11" s="34">
        <v>2</v>
      </c>
      <c r="H11" s="35">
        <f t="shared" si="0"/>
        <v>5</v>
      </c>
      <c r="I11" s="36">
        <f t="shared" si="1"/>
        <v>11</v>
      </c>
      <c r="J11" s="39">
        <f t="shared" si="2"/>
        <v>500</v>
      </c>
      <c r="K11" s="31">
        <f>IF(I11&gt;20,(I11-20)*$E$4*$L$2,0)+H11*L3</f>
        <v>100</v>
      </c>
      <c r="L11" s="37">
        <f t="shared" si="3"/>
        <v>600</v>
      </c>
      <c r="M11" s="31"/>
      <c r="O11" s="40">
        <f t="shared" si="4"/>
        <v>880</v>
      </c>
      <c r="P11" s="40">
        <f t="shared" si="5"/>
        <v>0</v>
      </c>
      <c r="Q11" s="40">
        <f t="shared" si="6"/>
        <v>880</v>
      </c>
    </row>
    <row r="12" spans="1:17" ht="15.75" thickBot="1">
      <c r="A12" s="43" t="s">
        <v>22</v>
      </c>
      <c r="B12" s="10" t="s">
        <v>19</v>
      </c>
      <c r="C12" s="11">
        <v>6</v>
      </c>
      <c r="D12" s="12">
        <v>6</v>
      </c>
      <c r="E12" s="12">
        <v>6</v>
      </c>
      <c r="F12" s="12">
        <v>6</v>
      </c>
      <c r="G12" s="13">
        <v>4</v>
      </c>
      <c r="H12" s="14">
        <f t="shared" si="0"/>
        <v>5</v>
      </c>
      <c r="I12" s="15">
        <f t="shared" si="1"/>
        <v>28</v>
      </c>
      <c r="J12" s="38">
        <f t="shared" si="2"/>
        <v>1400</v>
      </c>
      <c r="K12" s="10">
        <f>IF(I12&gt;40,(I12-40)*$E$3*$L$2,0)</f>
        <v>0</v>
      </c>
      <c r="L12" s="17">
        <f t="shared" si="3"/>
        <v>1400</v>
      </c>
      <c r="M12" s="10"/>
      <c r="O12" s="40">
        <f t="shared" si="4"/>
        <v>1400</v>
      </c>
      <c r="P12" s="40">
        <f t="shared" si="5"/>
        <v>0</v>
      </c>
      <c r="Q12" s="40">
        <f t="shared" si="6"/>
        <v>1400</v>
      </c>
    </row>
    <row r="13" spans="1:17" ht="15.75" thickBot="1">
      <c r="A13" s="43"/>
      <c r="B13" s="18" t="s">
        <v>20</v>
      </c>
      <c r="C13" s="19">
        <v>6</v>
      </c>
      <c r="D13" s="20">
        <v>6</v>
      </c>
      <c r="E13" s="20">
        <v>6</v>
      </c>
      <c r="F13" s="20">
        <v>6</v>
      </c>
      <c r="G13" s="21">
        <v>8</v>
      </c>
      <c r="H13" s="22">
        <f t="shared" si="0"/>
        <v>5</v>
      </c>
      <c r="I13" s="23">
        <f t="shared" si="1"/>
        <v>32</v>
      </c>
      <c r="J13" s="39">
        <f t="shared" si="2"/>
        <v>590</v>
      </c>
      <c r="K13" s="18">
        <f>IF(I13&gt;20,(I13-20)*$E$4*$L$2,0)+H13*L3</f>
        <v>2020</v>
      </c>
      <c r="L13" s="24">
        <f t="shared" si="3"/>
        <v>2610</v>
      </c>
      <c r="M13" s="18"/>
      <c r="O13" s="40">
        <f t="shared" si="4"/>
        <v>1600</v>
      </c>
      <c r="P13" s="40">
        <f t="shared" si="5"/>
        <v>1920</v>
      </c>
      <c r="Q13" s="40">
        <f t="shared" si="6"/>
        <v>3520</v>
      </c>
    </row>
    <row r="14" spans="1:17" ht="15.75" thickBot="1">
      <c r="A14" s="44" t="s">
        <v>23</v>
      </c>
      <c r="B14" s="16" t="s">
        <v>19</v>
      </c>
      <c r="C14" s="25">
        <v>8</v>
      </c>
      <c r="D14" s="26">
        <v>10</v>
      </c>
      <c r="E14" s="26">
        <v>8</v>
      </c>
      <c r="F14" s="26">
        <v>6</v>
      </c>
      <c r="G14" s="27">
        <v>8</v>
      </c>
      <c r="H14" s="28">
        <f t="shared" si="0"/>
        <v>5</v>
      </c>
      <c r="I14" s="29">
        <f t="shared" si="1"/>
        <v>40</v>
      </c>
      <c r="J14" s="38">
        <f t="shared" si="2"/>
        <v>2000</v>
      </c>
      <c r="K14" s="16">
        <f>IF(I14&gt;40,(I14-40)*$E$3*$L$2,0)</f>
        <v>0</v>
      </c>
      <c r="L14" s="30">
        <f t="shared" si="3"/>
        <v>2000</v>
      </c>
      <c r="M14" s="16"/>
      <c r="O14" s="40">
        <f t="shared" si="4"/>
        <v>2000</v>
      </c>
      <c r="P14" s="40">
        <f t="shared" si="5"/>
        <v>0</v>
      </c>
      <c r="Q14" s="40">
        <f t="shared" si="6"/>
        <v>2000</v>
      </c>
    </row>
    <row r="15" spans="1:17" ht="15.75" thickBot="1">
      <c r="A15" s="45"/>
      <c r="B15" s="31" t="s">
        <v>20</v>
      </c>
      <c r="C15" s="32">
        <v>10</v>
      </c>
      <c r="D15" s="33">
        <v>1</v>
      </c>
      <c r="E15" s="33">
        <v>10</v>
      </c>
      <c r="F15" s="33">
        <v>1</v>
      </c>
      <c r="G15" s="34">
        <v>5</v>
      </c>
      <c r="H15" s="35">
        <f t="shared" si="0"/>
        <v>5</v>
      </c>
      <c r="I15" s="36">
        <f t="shared" si="1"/>
        <v>27</v>
      </c>
      <c r="J15" s="39">
        <f t="shared" si="2"/>
        <v>740</v>
      </c>
      <c r="K15" s="31">
        <f>IF(I15&gt;20,(I15-20)*$E$4*$L$2,0)+H15*L3</f>
        <v>1220</v>
      </c>
      <c r="L15" s="37">
        <f t="shared" si="3"/>
        <v>1960</v>
      </c>
      <c r="M15" s="31"/>
      <c r="O15" s="40">
        <f t="shared" si="4"/>
        <v>1600</v>
      </c>
      <c r="P15" s="40">
        <f t="shared" si="5"/>
        <v>1120</v>
      </c>
      <c r="Q15" s="40">
        <f t="shared" si="6"/>
        <v>2720</v>
      </c>
    </row>
    <row r="16" spans="1:17" ht="15.75" thickBot="1">
      <c r="A16" s="43" t="s">
        <v>24</v>
      </c>
      <c r="B16" s="10" t="s">
        <v>19</v>
      </c>
      <c r="C16" s="11">
        <v>10</v>
      </c>
      <c r="D16" s="12">
        <v>12</v>
      </c>
      <c r="E16" s="12">
        <v>10</v>
      </c>
      <c r="F16" s="12">
        <v>12</v>
      </c>
      <c r="G16" s="13">
        <v>10</v>
      </c>
      <c r="H16" s="14">
        <f t="shared" si="0"/>
        <v>5</v>
      </c>
      <c r="I16" s="15">
        <f t="shared" si="1"/>
        <v>54</v>
      </c>
      <c r="J16" s="38">
        <f t="shared" si="2"/>
        <v>2000</v>
      </c>
      <c r="K16" s="10">
        <f>IF(I16&gt;40,(I16-40)*$E$3*$L$2,0)</f>
        <v>1400</v>
      </c>
      <c r="L16" s="17">
        <f t="shared" si="3"/>
        <v>3400</v>
      </c>
      <c r="M16" s="10"/>
      <c r="O16" s="40">
        <f t="shared" si="4"/>
        <v>2000</v>
      </c>
      <c r="P16" s="40">
        <f t="shared" si="5"/>
        <v>1400</v>
      </c>
      <c r="Q16" s="40">
        <f t="shared" si="6"/>
        <v>3400</v>
      </c>
    </row>
    <row r="17" spans="1:17" ht="15.75" thickBot="1">
      <c r="A17" s="43"/>
      <c r="B17" s="18" t="s">
        <v>20</v>
      </c>
      <c r="C17" s="19">
        <v>2</v>
      </c>
      <c r="D17" s="20">
        <v>10</v>
      </c>
      <c r="E17" s="20">
        <v>2</v>
      </c>
      <c r="F17" s="20">
        <v>10</v>
      </c>
      <c r="G17" s="21">
        <v>2</v>
      </c>
      <c r="H17" s="22">
        <f t="shared" si="0"/>
        <v>5</v>
      </c>
      <c r="I17" s="23">
        <f t="shared" si="1"/>
        <v>26</v>
      </c>
      <c r="J17" s="39">
        <f t="shared" si="2"/>
        <v>770</v>
      </c>
      <c r="K17" s="18">
        <f>IF(I17&gt;20,(I17-20)*$E$4*$L$2,0)+H17*L3</f>
        <v>1060</v>
      </c>
      <c r="L17" s="24">
        <f t="shared" si="3"/>
        <v>1830</v>
      </c>
      <c r="M17" s="18"/>
      <c r="O17" s="40">
        <f t="shared" si="4"/>
        <v>1600</v>
      </c>
      <c r="P17" s="40">
        <f t="shared" si="5"/>
        <v>960</v>
      </c>
      <c r="Q17" s="40">
        <f t="shared" si="6"/>
        <v>2560</v>
      </c>
    </row>
    <row r="18" spans="1:17" ht="15" customHeight="1">
      <c r="A18" s="44"/>
      <c r="B18" s="16" t="s">
        <v>19</v>
      </c>
      <c r="C18" s="25"/>
      <c r="D18" s="25"/>
      <c r="E18" s="25"/>
      <c r="F18" s="25"/>
      <c r="G18" s="25"/>
      <c r="H18" s="28"/>
      <c r="I18" s="29"/>
      <c r="J18" s="30"/>
      <c r="K18" s="16"/>
      <c r="L18" s="30"/>
      <c r="M18" s="16"/>
      <c r="O18" s="40">
        <f t="shared" si="4"/>
        <v>0</v>
      </c>
      <c r="P18" s="40">
        <f>MAX(I18-VLOOKUP(B18,A$3:H$4,8,),)*VLOOKUP(B18,A$3:H$4,5,)*L$2</f>
        <v>0</v>
      </c>
      <c r="Q18" s="40">
        <f>O18+P18</f>
        <v>0</v>
      </c>
    </row>
    <row r="19" spans="1:17" ht="15.75" thickBot="1">
      <c r="A19" s="45"/>
      <c r="B19" s="31" t="s">
        <v>20</v>
      </c>
      <c r="C19" s="32"/>
      <c r="D19" s="32"/>
      <c r="E19" s="32"/>
      <c r="F19" s="32"/>
      <c r="G19" s="32"/>
      <c r="H19" s="35"/>
      <c r="I19" s="36"/>
      <c r="J19" s="37"/>
      <c r="K19" s="31"/>
      <c r="L19" s="37"/>
      <c r="M19" s="31"/>
      <c r="O19" s="40">
        <f t="shared" si="4"/>
        <v>0</v>
      </c>
      <c r="P19" s="40">
        <f>MAX(I19-VLOOKUP(B19,A$3:H$4,8,),)*VLOOKUP(B19,A$3:H$4,5,)*L$2</f>
        <v>0</v>
      </c>
      <c r="Q19" s="40">
        <f>O19+P19</f>
        <v>0</v>
      </c>
    </row>
    <row r="21" spans="1:17" ht="14.45" customHeight="1">
      <c r="A21" s="55" t="s">
        <v>28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7" ht="14.4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7" ht="14.4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7" ht="14.4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7" ht="14.4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7" ht="14.4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1:17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7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7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</sheetData>
  <mergeCells count="26">
    <mergeCell ref="J2:K2"/>
    <mergeCell ref="J3:K3"/>
    <mergeCell ref="A21:M29"/>
    <mergeCell ref="A5:M5"/>
    <mergeCell ref="A2:E2"/>
    <mergeCell ref="A16:A17"/>
    <mergeCell ref="A18:A19"/>
    <mergeCell ref="B6:B7"/>
    <mergeCell ref="C6:G6"/>
    <mergeCell ref="H6:I6"/>
    <mergeCell ref="C3:D3"/>
    <mergeCell ref="A3:B3"/>
    <mergeCell ref="A4:B4"/>
    <mergeCell ref="C4:D4"/>
    <mergeCell ref="L6:L7"/>
    <mergeCell ref="M6:M7"/>
    <mergeCell ref="K6:K7"/>
    <mergeCell ref="J6:J7"/>
    <mergeCell ref="O6:O7"/>
    <mergeCell ref="P6:P7"/>
    <mergeCell ref="Q6:Q7"/>
    <mergeCell ref="A12:A13"/>
    <mergeCell ref="A14:A15"/>
    <mergeCell ref="A6:A7"/>
    <mergeCell ref="A8:A9"/>
    <mergeCell ref="A10:A11"/>
  </mergeCells>
  <phoneticPr fontId="6" type="noConversion"/>
  <pageMargins left="0.7" right="0.7" top="0.75" bottom="0.75" header="0.3" footer="0.3"/>
  <pageSetup paperSize="9" orientation="portrait" horizontalDpi="300" verticalDpi="300" r:id="rId1"/>
  <ignoredErrors>
    <ignoredError sqref="K9 K11 K15 K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2020-03-08T14:04:48Z</dcterms:modified>
</cp:coreProperties>
</file>