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Москва и област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6" i="2" l="1"/>
  <c r="BF6" i="2"/>
  <c r="BG6" i="2"/>
  <c r="BH6" i="2"/>
  <c r="BI6" i="2"/>
  <c r="BD6" i="2"/>
  <c r="AX6" i="2"/>
  <c r="AW7" i="2"/>
  <c r="AW6" i="2"/>
  <c r="AV6" i="2"/>
  <c r="AU6" i="2"/>
  <c r="AS6" i="2"/>
  <c r="AR6" i="2"/>
  <c r="AU8" i="2" l="1"/>
  <c r="AX12" i="2" l="1"/>
  <c r="AV15" i="2"/>
  <c r="AV7" i="2"/>
  <c r="AV8" i="2"/>
  <c r="AV9" i="2"/>
  <c r="AV10" i="2"/>
  <c r="AV11" i="2"/>
  <c r="AV12" i="2"/>
  <c r="AV13" i="2"/>
  <c r="AV14" i="2"/>
  <c r="AU7" i="2"/>
  <c r="AU9" i="2"/>
  <c r="AU10" i="2"/>
  <c r="AU11" i="2"/>
  <c r="AU12" i="2"/>
  <c r="AU13" i="2"/>
  <c r="AU14" i="2"/>
  <c r="AU15" i="2"/>
  <c r="AT7" i="2"/>
  <c r="AT12" i="2"/>
  <c r="AW12" i="2" s="1"/>
  <c r="AT6" i="2"/>
  <c r="AS7" i="2"/>
  <c r="AS8" i="2"/>
  <c r="AS9" i="2"/>
  <c r="AT9" i="2" s="1"/>
  <c r="AS10" i="2"/>
  <c r="AT10" i="2" s="1"/>
  <c r="AS11" i="2"/>
  <c r="AS12" i="2"/>
  <c r="AS13" i="2"/>
  <c r="AT13" i="2" s="1"/>
  <c r="AS14" i="2"/>
  <c r="AT14" i="2" s="1"/>
  <c r="AS15" i="2"/>
  <c r="AR10" i="2"/>
  <c r="AR7" i="2"/>
  <c r="AR8" i="2"/>
  <c r="AR9" i="2"/>
  <c r="AR11" i="2"/>
  <c r="AT11" i="2" s="1"/>
  <c r="AR12" i="2"/>
  <c r="AR13" i="2"/>
  <c r="AR14" i="2"/>
  <c r="AR15" i="2"/>
  <c r="AT15" i="2" s="1"/>
  <c r="AY7" i="2" l="1"/>
  <c r="AZ7" i="2"/>
  <c r="AW15" i="2"/>
  <c r="AX15" i="2"/>
  <c r="AX10" i="2"/>
  <c r="AW10" i="2"/>
  <c r="AX9" i="2"/>
  <c r="AW9" i="2"/>
  <c r="AY12" i="2"/>
  <c r="BA12" i="2" s="1"/>
  <c r="AZ12" i="2"/>
  <c r="AX13" i="2"/>
  <c r="AW13" i="2"/>
  <c r="AW11" i="2"/>
  <c r="AX11" i="2"/>
  <c r="AW14" i="2"/>
  <c r="AX14" i="2"/>
  <c r="AX7" i="2"/>
  <c r="AT8" i="2"/>
  <c r="BB12" i="2"/>
  <c r="BA7" i="2" l="1"/>
  <c r="BB7" i="2"/>
  <c r="AZ14" i="2"/>
  <c r="AY14" i="2"/>
  <c r="AZ11" i="2"/>
  <c r="AY11" i="2"/>
  <c r="AZ9" i="2"/>
  <c r="BB9" i="2" s="1"/>
  <c r="AY9" i="2"/>
  <c r="BA9" i="2" s="1"/>
  <c r="AY10" i="2"/>
  <c r="AZ10" i="2"/>
  <c r="BB10" i="2" s="1"/>
  <c r="AZ13" i="2"/>
  <c r="BB13" i="2" s="1"/>
  <c r="AY13" i="2"/>
  <c r="BA13" i="2" s="1"/>
  <c r="AZ6" i="2"/>
  <c r="BB6" i="2" s="1"/>
  <c r="AY6" i="2"/>
  <c r="BA6" i="2" s="1"/>
  <c r="AW8" i="2"/>
  <c r="AX8" i="2"/>
  <c r="BA10" i="2"/>
  <c r="BA14" i="2"/>
  <c r="BB14" i="2"/>
  <c r="AZ15" i="2"/>
  <c r="BB15" i="2" s="1"/>
  <c r="AY15" i="2"/>
  <c r="BA15" i="2" s="1"/>
  <c r="BB11" i="2"/>
  <c r="BA11" i="2"/>
  <c r="BA8" i="2" l="1"/>
  <c r="AZ8" i="2"/>
  <c r="BB8" i="2" s="1"/>
  <c r="AY8" i="2"/>
</calcChain>
</file>

<file path=xl/sharedStrings.xml><?xml version="1.0" encoding="utf-8"?>
<sst xmlns="http://schemas.openxmlformats.org/spreadsheetml/2006/main" count="132" uniqueCount="52">
  <si>
    <t>№ п/п</t>
  </si>
  <si>
    <t>Наименование товара</t>
  </si>
  <si>
    <t>Общий объем закупленной продукции по строке (кг, л)</t>
  </si>
  <si>
    <t>Общая сумма закупленной продукции по строке (руб.)</t>
  </si>
  <si>
    <t>Средняя цена по строке (руб.)</t>
  </si>
  <si>
    <t>Минимальная цена по строке (руб.)</t>
  </si>
  <si>
    <t>Максимальная цена по строке (руб.)</t>
  </si>
  <si>
    <t>Общий объем продуктов закупленный по ценам выше средней по строке (кг/л)</t>
  </si>
  <si>
    <t>Общая стоимость закупленной продукции по ценам выше средней (руб.)</t>
  </si>
  <si>
    <t>Стоимость закупленного объема по ценам выше средней при условии закупки по минимальной цене (руб.)</t>
  </si>
  <si>
    <t>Стоимость закупленного объема по ценам выше средней при условии закупки по средней цене (руб.)</t>
  </si>
  <si>
    <t>Потенциальная экономия при закупке по минимальной цене (руб.)</t>
  </si>
  <si>
    <t>Потенциальная экономия при закупке по средней цене (руб.)</t>
  </si>
  <si>
    <t>Предприятия, закупившие по цене выше средней</t>
  </si>
  <si>
    <t>кг</t>
  </si>
  <si>
    <t>Картофель</t>
  </si>
  <si>
    <t>Морковь</t>
  </si>
  <si>
    <t>Свекла</t>
  </si>
  <si>
    <t>Москва и область</t>
  </si>
  <si>
    <t>Февраль</t>
  </si>
  <si>
    <t>Сводная таблица сведений о закупочных ценах за февраль 2020г.</t>
  </si>
  <si>
    <t>Аринушка</t>
  </si>
  <si>
    <t>Подсолнушек</t>
  </si>
  <si>
    <t>Василек</t>
  </si>
  <si>
    <t>Ромашка</t>
  </si>
  <si>
    <t>Тюльпанчик</t>
  </si>
  <si>
    <t>Розочка</t>
  </si>
  <si>
    <t>Ландыш</t>
  </si>
  <si>
    <t>Подснежник</t>
  </si>
  <si>
    <t>Одуванчик</t>
  </si>
  <si>
    <t>Сирень</t>
  </si>
  <si>
    <t>Крыжовник</t>
  </si>
  <si>
    <t>Смородина</t>
  </si>
  <si>
    <t>Клубника</t>
  </si>
  <si>
    <t>Вишня</t>
  </si>
  <si>
    <t>Арбуз</t>
  </si>
  <si>
    <t>Дыня</t>
  </si>
  <si>
    <t>Манго</t>
  </si>
  <si>
    <t>Банан</t>
  </si>
  <si>
    <t>Черешня</t>
  </si>
  <si>
    <t xml:space="preserve">Цены предприятия </t>
  </si>
  <si>
    <t>Петрушка</t>
  </si>
  <si>
    <t>Укроп</t>
  </si>
  <si>
    <t>Базилик</t>
  </si>
  <si>
    <t>Лук</t>
  </si>
  <si>
    <t>Капуста</t>
  </si>
  <si>
    <t>Овощи</t>
  </si>
  <si>
    <t>Репка</t>
  </si>
  <si>
    <t>Тыква</t>
  </si>
  <si>
    <t>ед изм</t>
  </si>
  <si>
    <t>кол-во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</si>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</sst>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vertical="top"/>
    </xf>
    <xf numFmtId="0" fontId="1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center" vertical="top"/>
    </xf>
    <xf numFmtId="0" fontId="1" fillId="0" borderId="0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center" vertical="top" wrapText="1" shrinkToFit="1"/>
    </xf>
    <xf numFmtId="0" fontId="1" fillId="0" borderId="0" xfId="0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center" vertical="top"/>
    </xf>
    <xf numFmtId="0" fontId="1" fillId="0" borderId="0" xfId="2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  <xf numFmtId="43" fontId="1" fillId="0" borderId="0" xfId="0" applyNumberFormat="1" applyFont="1" applyFill="1" applyBorder="1" applyAlignment="1">
      <alignment vertical="top"/>
    </xf>
    <xf numFmtId="43" fontId="1" fillId="0" borderId="0" xfId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 wrapText="1" shrinkToFit="1"/>
    </xf>
    <xf numFmtId="0" fontId="6" fillId="0" borderId="0" xfId="0" applyFont="1" applyFill="1" applyBorder="1" applyAlignment="1">
      <alignment horizontal="center" vertical="top" wrapText="1" shrinkToFit="1"/>
    </xf>
    <xf numFmtId="2" fontId="1" fillId="0" borderId="0" xfId="2" applyNumberFormat="1" applyFont="1" applyFill="1" applyBorder="1" applyAlignment="1">
      <alignment horizontal="left" vertical="top" wrapText="1"/>
    </xf>
    <xf numFmtId="43" fontId="1" fillId="0" borderId="0" xfId="1" applyFont="1" applyFill="1" applyBorder="1" applyAlignment="1">
      <alignment horizontal="center" vertical="top"/>
    </xf>
    <xf numFmtId="2" fontId="1" fillId="0" borderId="0" xfId="0" applyNumberFormat="1" applyFont="1" applyFill="1" applyBorder="1" applyAlignment="1">
      <alignment horizontal="center" vertical="top"/>
    </xf>
    <xf numFmtId="43" fontId="1" fillId="0" borderId="0" xfId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 shrinkToFit="1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reneva.VU@hotel-goldenring.ru" TargetMode="External"/><Relationship Id="rId13" Type="http://schemas.openxmlformats.org/officeDocument/2006/relationships/hyperlink" Target="mailto:ks@tkrossia.ru" TargetMode="External"/><Relationship Id="rId3" Type="http://schemas.openxmlformats.org/officeDocument/2006/relationships/hyperlink" Target="mailto:Alex5617036@yandex.ru" TargetMode="External"/><Relationship Id="rId7" Type="http://schemas.openxmlformats.org/officeDocument/2006/relationships/hyperlink" Target="mailto:nepecinoogz@mail.ru" TargetMode="External"/><Relationship Id="rId12" Type="http://schemas.openxmlformats.org/officeDocument/2006/relationships/hyperlink" Target="mailto:Ponedlina@KDPmc.ru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nab@do-snegiri.ru" TargetMode="External"/><Relationship Id="rId16" Type="http://schemas.openxmlformats.org/officeDocument/2006/relationships/hyperlink" Target="mailto:osetrova2@yandex.%20ru" TargetMode="External"/><Relationship Id="rId1" Type="http://schemas.openxmlformats.org/officeDocument/2006/relationships/hyperlink" Target="mailto:strelnikova_natali@list,ru" TargetMode="External"/><Relationship Id="rId6" Type="http://schemas.openxmlformats.org/officeDocument/2006/relationships/hyperlink" Target="mailto:dena@sheremetevsky.ru" TargetMode="External"/><Relationship Id="rId11" Type="http://schemas.openxmlformats.org/officeDocument/2006/relationships/hyperlink" Target="mailto:osetrova2@yandex.%20ru" TargetMode="External"/><Relationship Id="rId5" Type="http://schemas.openxmlformats.org/officeDocument/2006/relationships/hyperlink" Target="mailto:sviridova.tand@mail.ru" TargetMode="External"/><Relationship Id="rId15" Type="http://schemas.openxmlformats.org/officeDocument/2006/relationships/hyperlink" Target="mailto:fgdou43@bk.ru" TargetMode="External"/><Relationship Id="rId10" Type="http://schemas.openxmlformats.org/officeDocument/2006/relationships/hyperlink" Target="mailto:example@email.ru" TargetMode="External"/><Relationship Id="rId4" Type="http://schemas.openxmlformats.org/officeDocument/2006/relationships/hyperlink" Target="mailto:evgeniya.zemlyanskaya@mail.ru" TargetMode="External"/><Relationship Id="rId9" Type="http://schemas.openxmlformats.org/officeDocument/2006/relationships/hyperlink" Target="mailto:lekrem@inbox.ru" TargetMode="External"/><Relationship Id="rId14" Type="http://schemas.openxmlformats.org/officeDocument/2006/relationships/hyperlink" Target="mailto:cchtorg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tabSelected="1" zoomScaleNormal="100" workbookViewId="0">
      <pane xSplit="3" ySplit="5" topLeftCell="AZ6" activePane="bottomRight" state="frozen"/>
      <selection pane="topRight" activeCell="D1" sqref="D1"/>
      <selection pane="bottomLeft" activeCell="A6" sqref="A6"/>
      <selection pane="bottomRight" activeCell="BD6" sqref="BD6"/>
    </sheetView>
  </sheetViews>
  <sheetFormatPr defaultRowHeight="14.5" x14ac:dyDescent="0.35"/>
  <cols>
    <col min="1" max="1" width="7.08984375" style="2" customWidth="1"/>
    <col min="2" max="2" width="12.6328125" style="2" customWidth="1"/>
    <col min="3" max="3" width="6.7265625" style="2" customWidth="1"/>
    <col min="4" max="19" width="8.36328125" style="2" customWidth="1"/>
    <col min="20" max="20" width="9.08984375" style="2" customWidth="1"/>
    <col min="21" max="43" width="8.36328125" style="2" customWidth="1"/>
    <col min="44" max="44" width="14.7265625" style="1" customWidth="1"/>
    <col min="45" max="45" width="15.26953125" style="1" customWidth="1"/>
    <col min="46" max="46" width="11.1796875" style="1" customWidth="1"/>
    <col min="47" max="47" width="13.26953125" style="1" customWidth="1"/>
    <col min="48" max="48" width="12.36328125" style="1" customWidth="1"/>
    <col min="49" max="49" width="14.7265625" style="1" customWidth="1"/>
    <col min="50" max="50" width="13.26953125" style="1" customWidth="1"/>
    <col min="51" max="51" width="16.453125" style="1" customWidth="1"/>
    <col min="52" max="52" width="19.1796875" style="1" customWidth="1"/>
    <col min="53" max="53" width="31" style="1" customWidth="1"/>
    <col min="54" max="54" width="15.7265625" style="1" customWidth="1"/>
    <col min="55" max="55" width="13" style="1" customWidth="1"/>
    <col min="56" max="56" width="13.08984375" style="1" customWidth="1"/>
    <col min="57" max="57" width="10.26953125" style="1" customWidth="1"/>
    <col min="58" max="16384" width="8.7265625" style="1"/>
  </cols>
  <sheetData>
    <row r="1" spans="1:61" ht="23.25" customHeight="1" x14ac:dyDescent="0.35">
      <c r="A1" s="1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U1" s="12"/>
    </row>
    <row r="2" spans="1:61" x14ac:dyDescent="0.35">
      <c r="A2" s="2" t="s">
        <v>18</v>
      </c>
      <c r="AR2" s="13"/>
      <c r="AS2" s="14"/>
    </row>
    <row r="3" spans="1:61" ht="59.25" customHeight="1" x14ac:dyDescent="0.35">
      <c r="A3" s="3" t="s">
        <v>0</v>
      </c>
      <c r="B3" s="4" t="s">
        <v>1</v>
      </c>
      <c r="C3" s="5" t="s">
        <v>49</v>
      </c>
      <c r="D3" s="6" t="s">
        <v>21</v>
      </c>
      <c r="E3" s="6"/>
      <c r="F3" s="6" t="s">
        <v>22</v>
      </c>
      <c r="G3" s="6"/>
      <c r="H3" s="6" t="s">
        <v>23</v>
      </c>
      <c r="I3" s="6"/>
      <c r="J3" s="6" t="s">
        <v>24</v>
      </c>
      <c r="K3" s="6"/>
      <c r="L3" s="6" t="s">
        <v>25</v>
      </c>
      <c r="M3" s="6"/>
      <c r="N3" s="6" t="s">
        <v>26</v>
      </c>
      <c r="O3" s="6"/>
      <c r="P3" s="6" t="s">
        <v>27</v>
      </c>
      <c r="Q3" s="6"/>
      <c r="R3" s="6" t="s">
        <v>28</v>
      </c>
      <c r="S3" s="6"/>
      <c r="T3" s="6" t="s">
        <v>24</v>
      </c>
      <c r="U3" s="6"/>
      <c r="V3" s="6" t="s">
        <v>29</v>
      </c>
      <c r="W3" s="6"/>
      <c r="X3" s="6" t="s">
        <v>30</v>
      </c>
      <c r="Y3" s="6"/>
      <c r="Z3" s="6" t="s">
        <v>31</v>
      </c>
      <c r="AA3" s="6"/>
      <c r="AB3" s="6" t="s">
        <v>32</v>
      </c>
      <c r="AC3" s="6"/>
      <c r="AD3" s="6" t="s">
        <v>33</v>
      </c>
      <c r="AE3" s="6"/>
      <c r="AF3" s="6" t="s">
        <v>34</v>
      </c>
      <c r="AG3" s="6"/>
      <c r="AH3" s="6" t="s">
        <v>35</v>
      </c>
      <c r="AI3" s="6"/>
      <c r="AJ3" s="6" t="s">
        <v>36</v>
      </c>
      <c r="AK3" s="15"/>
      <c r="AL3" s="6" t="s">
        <v>37</v>
      </c>
      <c r="AM3" s="15"/>
      <c r="AN3" s="7" t="s">
        <v>38</v>
      </c>
      <c r="AO3" s="7"/>
      <c r="AP3" s="7" t="s">
        <v>39</v>
      </c>
      <c r="AQ3" s="7"/>
      <c r="AR3" s="16" t="s">
        <v>2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8</v>
      </c>
      <c r="AY3" s="16" t="s">
        <v>9</v>
      </c>
      <c r="AZ3" s="16" t="s">
        <v>10</v>
      </c>
      <c r="BA3" s="16" t="s">
        <v>11</v>
      </c>
      <c r="BB3" s="16" t="s">
        <v>12</v>
      </c>
      <c r="BC3" s="16" t="s">
        <v>40</v>
      </c>
      <c r="BD3" s="16" t="s">
        <v>13</v>
      </c>
    </row>
    <row r="4" spans="1:61" ht="15" customHeight="1" x14ac:dyDescent="0.35">
      <c r="A4" s="3"/>
      <c r="B4" s="4"/>
      <c r="C4" s="5"/>
      <c r="D4" s="4" t="s">
        <v>19</v>
      </c>
      <c r="E4" s="4"/>
      <c r="F4" s="4" t="s">
        <v>19</v>
      </c>
      <c r="G4" s="4"/>
      <c r="H4" s="4" t="s">
        <v>19</v>
      </c>
      <c r="I4" s="4"/>
      <c r="J4" s="4" t="s">
        <v>19</v>
      </c>
      <c r="K4" s="4"/>
      <c r="L4" s="4" t="s">
        <v>19</v>
      </c>
      <c r="M4" s="4"/>
      <c r="N4" s="4" t="s">
        <v>19</v>
      </c>
      <c r="O4" s="4"/>
      <c r="P4" s="4" t="s">
        <v>19</v>
      </c>
      <c r="Q4" s="4"/>
      <c r="R4" s="4" t="s">
        <v>19</v>
      </c>
      <c r="S4" s="4"/>
      <c r="T4" s="4" t="s">
        <v>19</v>
      </c>
      <c r="U4" s="4"/>
      <c r="V4" s="4" t="s">
        <v>19</v>
      </c>
      <c r="W4" s="4"/>
      <c r="X4" s="4" t="s">
        <v>19</v>
      </c>
      <c r="Y4" s="4"/>
      <c r="Z4" s="4" t="s">
        <v>19</v>
      </c>
      <c r="AA4" s="4"/>
      <c r="AB4" s="4" t="s">
        <v>19</v>
      </c>
      <c r="AC4" s="4"/>
      <c r="AD4" s="4" t="s">
        <v>19</v>
      </c>
      <c r="AE4" s="4"/>
      <c r="AF4" s="4" t="s">
        <v>19</v>
      </c>
      <c r="AG4" s="4"/>
      <c r="AH4" s="4" t="s">
        <v>19</v>
      </c>
      <c r="AI4" s="4"/>
      <c r="AJ4" s="4" t="s">
        <v>19</v>
      </c>
      <c r="AK4" s="4"/>
      <c r="AL4" s="4" t="s">
        <v>19</v>
      </c>
      <c r="AM4" s="4"/>
      <c r="AN4" s="4" t="s">
        <v>19</v>
      </c>
      <c r="AO4" s="4"/>
      <c r="AP4" s="4" t="s">
        <v>19</v>
      </c>
      <c r="AQ4" s="4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</row>
    <row r="5" spans="1:61" ht="30" customHeight="1" x14ac:dyDescent="0.35">
      <c r="A5" s="8" t="s">
        <v>46</v>
      </c>
      <c r="B5" s="8"/>
      <c r="C5" s="8"/>
      <c r="D5" s="9" t="s">
        <v>50</v>
      </c>
      <c r="E5" s="10" t="s">
        <v>51</v>
      </c>
      <c r="F5" s="9" t="s">
        <v>50</v>
      </c>
      <c r="G5" s="10" t="s">
        <v>51</v>
      </c>
      <c r="H5" s="9" t="s">
        <v>50</v>
      </c>
      <c r="I5" s="10" t="s">
        <v>51</v>
      </c>
      <c r="J5" s="9" t="s">
        <v>50</v>
      </c>
      <c r="K5" s="10" t="s">
        <v>51</v>
      </c>
      <c r="L5" s="9" t="s">
        <v>50</v>
      </c>
      <c r="M5" s="10" t="s">
        <v>51</v>
      </c>
      <c r="N5" s="9" t="s">
        <v>50</v>
      </c>
      <c r="O5" s="10" t="s">
        <v>51</v>
      </c>
      <c r="P5" s="9" t="s">
        <v>50</v>
      </c>
      <c r="Q5" s="10" t="s">
        <v>51</v>
      </c>
      <c r="R5" s="9" t="s">
        <v>50</v>
      </c>
      <c r="S5" s="10" t="s">
        <v>51</v>
      </c>
      <c r="T5" s="9" t="s">
        <v>50</v>
      </c>
      <c r="U5" s="10" t="s">
        <v>51</v>
      </c>
      <c r="V5" s="9" t="s">
        <v>50</v>
      </c>
      <c r="W5" s="10" t="s">
        <v>51</v>
      </c>
      <c r="X5" s="9" t="s">
        <v>50</v>
      </c>
      <c r="Y5" s="10" t="s">
        <v>51</v>
      </c>
      <c r="Z5" s="9" t="s">
        <v>50</v>
      </c>
      <c r="AA5" s="10" t="s">
        <v>51</v>
      </c>
      <c r="AB5" s="9" t="s">
        <v>50</v>
      </c>
      <c r="AC5" s="10" t="s">
        <v>51</v>
      </c>
      <c r="AD5" s="9" t="s">
        <v>50</v>
      </c>
      <c r="AE5" s="10" t="s">
        <v>51</v>
      </c>
      <c r="AF5" s="9" t="s">
        <v>50</v>
      </c>
      <c r="AG5" s="10" t="s">
        <v>51</v>
      </c>
      <c r="AH5" s="9" t="s">
        <v>50</v>
      </c>
      <c r="AI5" s="10" t="s">
        <v>51</v>
      </c>
      <c r="AJ5" s="9" t="s">
        <v>50</v>
      </c>
      <c r="AK5" s="10" t="s">
        <v>51</v>
      </c>
      <c r="AL5" s="9" t="s">
        <v>50</v>
      </c>
      <c r="AM5" s="10" t="s">
        <v>51</v>
      </c>
      <c r="AN5" s="9" t="s">
        <v>50</v>
      </c>
      <c r="AO5" s="10" t="s">
        <v>51</v>
      </c>
      <c r="AP5" s="9" t="s">
        <v>50</v>
      </c>
      <c r="AQ5" s="10" t="s">
        <v>51</v>
      </c>
      <c r="AR5" s="9" t="s">
        <v>19</v>
      </c>
      <c r="AS5" s="9" t="s">
        <v>19</v>
      </c>
      <c r="AT5" s="9" t="s">
        <v>19</v>
      </c>
      <c r="AU5" s="9" t="s">
        <v>19</v>
      </c>
      <c r="AV5" s="9" t="s">
        <v>19</v>
      </c>
      <c r="AW5" s="9" t="s">
        <v>19</v>
      </c>
      <c r="AX5" s="9" t="s">
        <v>19</v>
      </c>
      <c r="AY5" s="9" t="s">
        <v>19</v>
      </c>
      <c r="AZ5" s="9" t="s">
        <v>19</v>
      </c>
      <c r="BA5" s="9" t="s">
        <v>19</v>
      </c>
      <c r="BB5" s="9" t="s">
        <v>19</v>
      </c>
      <c r="BC5" s="9" t="s">
        <v>19</v>
      </c>
      <c r="BD5" s="9" t="s">
        <v>19</v>
      </c>
    </row>
    <row r="6" spans="1:61" ht="45" customHeight="1" x14ac:dyDescent="0.35">
      <c r="A6" s="10">
        <v>1</v>
      </c>
      <c r="B6" s="17" t="s">
        <v>41</v>
      </c>
      <c r="C6" s="10" t="s">
        <v>14</v>
      </c>
      <c r="D6" s="18"/>
      <c r="E6" s="18"/>
      <c r="F6" s="18"/>
      <c r="G6" s="18"/>
      <c r="H6" s="19">
        <v>108</v>
      </c>
      <c r="I6" s="19">
        <v>78</v>
      </c>
      <c r="J6" s="18">
        <v>45</v>
      </c>
      <c r="K6" s="18">
        <v>67</v>
      </c>
      <c r="L6" s="18">
        <v>86.4</v>
      </c>
      <c r="M6" s="18">
        <v>95.03</v>
      </c>
      <c r="N6" s="18"/>
      <c r="O6" s="18"/>
      <c r="P6" s="18"/>
      <c r="Q6" s="18"/>
      <c r="R6" s="18"/>
      <c r="S6" s="18"/>
      <c r="T6" s="18">
        <v>1621.8</v>
      </c>
      <c r="U6" s="18">
        <v>64</v>
      </c>
      <c r="V6" s="18">
        <v>28</v>
      </c>
      <c r="W6" s="18">
        <v>65.900000000000006</v>
      </c>
      <c r="X6" s="18">
        <v>25</v>
      </c>
      <c r="Y6" s="18">
        <v>58.18</v>
      </c>
      <c r="Z6" s="18"/>
      <c r="AA6" s="18"/>
      <c r="AB6" s="18"/>
      <c r="AC6" s="18"/>
      <c r="AD6" s="18">
        <v>18</v>
      </c>
      <c r="AE6" s="18">
        <v>65</v>
      </c>
      <c r="AF6" s="18">
        <v>72</v>
      </c>
      <c r="AG6" s="18">
        <v>82.51</v>
      </c>
      <c r="AH6" s="18">
        <v>72</v>
      </c>
      <c r="AI6" s="18">
        <v>74</v>
      </c>
      <c r="AJ6" s="18">
        <v>90</v>
      </c>
      <c r="AK6" s="18">
        <v>48.81</v>
      </c>
      <c r="AL6" s="18">
        <v>86.2</v>
      </c>
      <c r="AM6" s="18">
        <v>56.112761020881671</v>
      </c>
      <c r="AN6" s="18">
        <v>11.9</v>
      </c>
      <c r="AO6" s="18">
        <v>136.9327731092437</v>
      </c>
      <c r="AP6" s="18">
        <v>129.6</v>
      </c>
      <c r="AQ6" s="20">
        <v>110.61</v>
      </c>
      <c r="AR6" s="21">
        <f>SUMIF($D$5:$AQ$5,$D$5,$D6:$AQ6)</f>
        <v>2393.8999999999996</v>
      </c>
      <c r="AS6" s="21">
        <f>SUMPRODUCT(D6:AP6,E6:AQ6)</f>
        <v>217018.2592511065</v>
      </c>
      <c r="AT6" s="13">
        <f>AS6/AR6</f>
        <v>90.654688688377348</v>
      </c>
      <c r="AU6" s="12">
        <f>_xlfn.AGGREGATE(15,6,D6:AQ6/($D$5:$AQ$5=$E$5)/(D6:AQ6&gt;0),1)</f>
        <v>48.81</v>
      </c>
      <c r="AV6" s="12">
        <f>_xlfn.AGGREGATE(14,6,D6:AQ6/($D$5:$AQ$5=$E$5)/(D6:AQ6&gt;0),1)</f>
        <v>136.9327731092437</v>
      </c>
      <c r="AW6" s="13">
        <f>SUMPRODUCT(($D$5:$AP$5=$D$5)*$D6:$AP6*(E6:AQ6&gt;AT6))</f>
        <v>227.9</v>
      </c>
      <c r="AX6" s="13">
        <f>SUMPRODUCT(($D$5:$AP$5=$D$5)*$D6:$AP6*(E6:AQ6&gt;AT6)*E6:AQ6)</f>
        <v>24175.148000000001</v>
      </c>
      <c r="AY6" s="13">
        <f>AW6*AU6</f>
        <v>11123.799000000001</v>
      </c>
      <c r="AZ6" s="13">
        <f>AW6*AT6</f>
        <v>20660.203552081199</v>
      </c>
      <c r="BA6" s="21">
        <f>AX6-AY6</f>
        <v>13051.349</v>
      </c>
      <c r="BB6" s="21">
        <f>AX6-AZ6</f>
        <v>3514.9444479188023</v>
      </c>
      <c r="BC6" s="21"/>
      <c r="BD6" s="22" t="str">
        <f>IFERROR(INDEX($A$3:$AP$3,_xlfn.AGGREGATE(15,6,COLUMN($D$3:$AP$3)/($E$5:$AQ$5=$E$5)/(E6:AQ6&gt;$AT6),COLUMNS($A$6:A$6))),"")</f>
        <v>Тюльпанчик</v>
      </c>
      <c r="BE6" s="22" t="str">
        <f>IFERROR(INDEX($A$3:$AP$3,_xlfn.AGGREGATE(15,6,COLUMN($D$3:$AP$3)/($E$5:$AQ$5=$E$5)/(F6:AR6&gt;$AT6),COLUMNS($A$6:B$6))),"")</f>
        <v>Подснежник</v>
      </c>
      <c r="BF6" s="22" t="str">
        <f>IFERROR(INDEX($A$3:$AP$3,_xlfn.AGGREGATE(15,6,COLUMN($D$3:$AP$3)/($E$5:$AQ$5=$E$5)/(G6:AS6&gt;$AT6),COLUMNS($A$6:C$6))),"")</f>
        <v>Банан</v>
      </c>
      <c r="BG6" s="22" t="str">
        <f>IFERROR(INDEX($A$3:$AP$3,_xlfn.AGGREGATE(15,6,COLUMN($D$3:$AP$3)/($E$5:$AQ$5=$E$5)/(H6:AT6&gt;$AT6),COLUMNS($A$6:D$6))),"")</f>
        <v>Банан</v>
      </c>
      <c r="BH6" s="22" t="str">
        <f>IFERROR(INDEX($A$3:$AP$3,_xlfn.AGGREGATE(15,6,COLUMN($D$3:$AP$3)/($E$5:$AQ$5=$E$5)/(I6:AU6&gt;$AT6),COLUMNS($A$6:E$6))),"")</f>
        <v/>
      </c>
      <c r="BI6" s="22" t="str">
        <f>IFERROR(INDEX($A$3:$AP$3,_xlfn.AGGREGATE(15,6,COLUMN($D$3:$AP$3)/($E$5:$AQ$5=$E$5)/(J6:AV6&gt;$AT6),COLUMNS($A$6:F$6))),"")</f>
        <v/>
      </c>
    </row>
    <row r="7" spans="1:61" ht="51" customHeight="1" x14ac:dyDescent="0.35">
      <c r="A7" s="10">
        <v>2</v>
      </c>
      <c r="B7" s="17" t="s">
        <v>42</v>
      </c>
      <c r="C7" s="10" t="s">
        <v>14</v>
      </c>
      <c r="D7" s="18"/>
      <c r="E7" s="18"/>
      <c r="F7" s="18">
        <v>54</v>
      </c>
      <c r="G7" s="18">
        <v>74.566666666666663</v>
      </c>
      <c r="H7" s="19">
        <v>199.8</v>
      </c>
      <c r="I7" s="19">
        <v>67.099999999999994</v>
      </c>
      <c r="J7" s="18">
        <v>54</v>
      </c>
      <c r="K7" s="18">
        <v>71.25</v>
      </c>
      <c r="L7" s="18">
        <v>129.6</v>
      </c>
      <c r="M7" s="18">
        <v>67.14</v>
      </c>
      <c r="N7" s="18">
        <v>51.3</v>
      </c>
      <c r="O7" s="18">
        <v>60</v>
      </c>
      <c r="P7" s="18"/>
      <c r="Q7" s="18"/>
      <c r="R7" s="18">
        <v>54</v>
      </c>
      <c r="S7" s="18">
        <v>60</v>
      </c>
      <c r="T7" s="18">
        <v>1021.7</v>
      </c>
      <c r="U7" s="18">
        <v>59.95</v>
      </c>
      <c r="V7" s="18">
        <v>19</v>
      </c>
      <c r="W7" s="18">
        <v>65.099999999999994</v>
      </c>
      <c r="X7" s="18">
        <v>37.799999999999997</v>
      </c>
      <c r="Y7" s="18">
        <v>54.55</v>
      </c>
      <c r="Z7" s="18"/>
      <c r="AA7" s="18"/>
      <c r="AB7" s="18">
        <v>123.5</v>
      </c>
      <c r="AC7" s="18">
        <v>73.53</v>
      </c>
      <c r="AD7" s="18">
        <v>47.2</v>
      </c>
      <c r="AE7" s="18">
        <v>79.2</v>
      </c>
      <c r="AF7" s="18">
        <v>54</v>
      </c>
      <c r="AG7" s="18">
        <v>72.38</v>
      </c>
      <c r="AH7" s="18">
        <v>32.4</v>
      </c>
      <c r="AI7" s="18">
        <v>84.7</v>
      </c>
      <c r="AJ7" s="18">
        <v>198</v>
      </c>
      <c r="AK7" s="18">
        <v>54</v>
      </c>
      <c r="AL7" s="18">
        <v>88.6</v>
      </c>
      <c r="AM7" s="18">
        <v>61.374717832957117</v>
      </c>
      <c r="AN7" s="18">
        <v>4.0999999999999996</v>
      </c>
      <c r="AO7" s="18">
        <v>83.292682926829272</v>
      </c>
      <c r="AP7" s="18">
        <v>99</v>
      </c>
      <c r="AQ7" s="20">
        <v>37.340000000000003</v>
      </c>
      <c r="AR7" s="21">
        <f t="shared" ref="AR7:AR15" si="0">SUM(D7+F7+H7+J7+L7+N7+P7+R7+T7+V7+X7+Z7+AB7+AD7+AF7+AH7+AJ7+AL7+AN7+AP7)</f>
        <v>2268</v>
      </c>
      <c r="AS7" s="21">
        <f t="shared" ref="AS7:AS15" si="1">(D7*E7)+(F7*G7)+(H7*I7)+(J7*K7)+(L7*M7)+(N7*O7)+(P7*Q7)+(R7*S7)+(T7*U7)+(V7*W7)+(X7*Y7)+(Z7*AA7)+(AB7*AC7)+(AD7*AE7)+(AF7*AG7)+(AH7*AI7)+(AJ7*AK7)+(AL7*AM7)+(AN7*AO7)+(AP7*AQ7)</f>
        <v>140489.78400000001</v>
      </c>
      <c r="AT7" s="13">
        <f t="shared" ref="AT7:AT15" si="2">AS7/AR7</f>
        <v>61.944349206349216</v>
      </c>
      <c r="AU7" s="12">
        <f t="shared" ref="AU7:AU15" si="3">MIN(E7,G7,I7,K7,M7,O7,Q7,S7,U7,W7,Y7,AA7,AC7,AE7,AG7,AI7,AK7,AM7,AO7,AQ7)</f>
        <v>37.340000000000003</v>
      </c>
      <c r="AV7" s="12">
        <f t="shared" ref="AV7:AV14" si="4">MAX(E7,G7,I7,K7,M7,O7,Q7,S7,U7,W7,Y7,AA7,AC7,AE7,AG7,AI7,AK7,AM7,AO7,AQ7)</f>
        <v>84.7</v>
      </c>
      <c r="AW7" s="13">
        <f>SUMPRODUCT(($D$5:$AP$5=$D$5)*$D7:$AP7*(E7:AQ7&gt;AT7))</f>
        <v>717.6</v>
      </c>
      <c r="AX7" s="13">
        <f>SUMPRODUCT((E$5:E$5="Цена за единицу товара")*(E7:E7&gt;$AT7),((E7:E7)*D7))+SUMPRODUCT((G$5:G$5="Цена за единицу товара")*(G7:G7&gt;$AT7),((G7:G7)*F7))+SUMPRODUCT((I$5:I$5="Цена за единицу товара")*(I7:I7&gt;$AT7),((I7:I7)*H7))+SUMPRODUCT((K$5:K$5="Цена за единицу товара")*(K7:K7&gt;$AT7),((K7:K7)*J7))+SUMPRODUCT((M$5:M$5="Цена за единицу товара")*(M7:M7&gt;$AT7),((M7:M7)*L7))+SUMPRODUCT((O$5:O$5="Цена за единицу товара")*(O7:O7&gt;$AT7),((O7:O7)*N7))+SUMPRODUCT((Q$5:Q$5="Цена за единицу товара")*(Q7:Q7&gt;$AT7),((Q7:Q7)*P7))+SUMPRODUCT((S$5:S$5="Цена за единицу товара")*(S7:S7&gt;$AT7),((S7:S7)*R7))+SUMPRODUCT((U$5:U$5="Цена за единицу товара")*(U7:U7&gt;$AT7),((U7:U7)*T7))+SUMPRODUCT((W$5:W$5="Цена за единицу товара")*(W7:W7&gt;$AT7),((W7:W7)*V7))+SUMPRODUCT((Y$5:Y$5="Цена за единицу товара")*(Y7:Y7&gt;$AT7),((Y7:Y7)*X7))+SUMPRODUCT((AA$5:AA$5="Цена за единицу товара")*(AA7:AA7&gt;$AT7),((AA7:AA7)*Z7))+SUMPRODUCT((AC$5:$AC$5="Цена за единицу товара")*(AC7:AC7&gt;$AT7),((AC7:AC7)*AB7))+SUMPRODUCT((AE$5:AE$5="Цена за единицу товара")*(AE7:AE7&gt;$AT7),((AE7:AE7)*AD7))+SUMPRODUCT((AG$5:AG$5="Цена за единицу товара")*(AG7:AG7&gt;$AT7),((AG7:AG7)*AF7))+SUMPRODUCT((AI$5:$AI$5="Цена за единицу товара")*(AI7:AI7&gt;$AT7),((AI7:AI7)*AH7))+SUMPRODUCT((AK$5:$AK$5="Цена за единицу товара")*(AK7:AK7&gt;$AT7),((AK7:AK7)*AJ7))+SUMPRODUCT((AM$5:$AM$5="Цена за единицу товара")*(AM7:AM7&gt;$AT7),((AM7:AM7)*AL7))+SUMPRODUCT((AO$5:$AO$5="Цена за единицу товара")*(AO7:AO7&gt;$AT7),((AO7:AO7)*AN7))+SUMPRODUCT((AQ$5:$AQ$5="Цена за единицу товара")*(AQ7:AQ7&gt;$AT7),((AQ7:AQ7)*AP7))</f>
        <v>0</v>
      </c>
      <c r="AY7" s="13">
        <f>AW7*AU7</f>
        <v>26795.184000000005</v>
      </c>
      <c r="AZ7" s="13">
        <f t="shared" ref="AZ7:AZ14" si="5">AW7*AT7</f>
        <v>44451.2649904762</v>
      </c>
      <c r="BA7" s="21">
        <f t="shared" ref="BA7:BA14" si="6">AX7-AY7</f>
        <v>-26795.184000000005</v>
      </c>
      <c r="BB7" s="21">
        <f t="shared" ref="BB7:BB14" si="7">AX7-AZ7</f>
        <v>-44451.2649904762</v>
      </c>
      <c r="BC7" s="21"/>
      <c r="BD7" s="22"/>
    </row>
    <row r="8" spans="1:61" ht="45" customHeight="1" x14ac:dyDescent="0.35">
      <c r="A8" s="10">
        <v>3</v>
      </c>
      <c r="B8" s="17" t="s">
        <v>43</v>
      </c>
      <c r="C8" s="10" t="s">
        <v>14</v>
      </c>
      <c r="D8" s="18"/>
      <c r="E8" s="18"/>
      <c r="F8" s="18"/>
      <c r="G8" s="18"/>
      <c r="H8" s="19">
        <v>60</v>
      </c>
      <c r="I8" s="19">
        <v>43.06</v>
      </c>
      <c r="J8" s="18">
        <v>18</v>
      </c>
      <c r="K8" s="18">
        <v>71.25</v>
      </c>
      <c r="L8" s="18">
        <v>43.2</v>
      </c>
      <c r="M8" s="18">
        <v>108.45</v>
      </c>
      <c r="N8" s="18"/>
      <c r="O8" s="18"/>
      <c r="P8" s="18"/>
      <c r="Q8" s="18"/>
      <c r="R8" s="18">
        <v>21.6</v>
      </c>
      <c r="S8" s="18">
        <v>90</v>
      </c>
      <c r="T8" s="18">
        <v>353.5</v>
      </c>
      <c r="U8" s="18">
        <v>61.5</v>
      </c>
      <c r="V8" s="18">
        <v>10.8</v>
      </c>
      <c r="W8" s="18">
        <v>114.84</v>
      </c>
      <c r="X8" s="18">
        <v>8.1</v>
      </c>
      <c r="Y8" s="18">
        <v>54.55</v>
      </c>
      <c r="Z8" s="18"/>
      <c r="AA8" s="18"/>
      <c r="AB8" s="18">
        <v>54</v>
      </c>
      <c r="AC8" s="18">
        <v>49.15</v>
      </c>
      <c r="AD8" s="18">
        <v>31.5</v>
      </c>
      <c r="AE8" s="18">
        <v>99.3</v>
      </c>
      <c r="AF8" s="18"/>
      <c r="AG8" s="18"/>
      <c r="AH8" s="18">
        <v>27</v>
      </c>
      <c r="AI8" s="18">
        <v>89.1</v>
      </c>
      <c r="AJ8" s="18">
        <v>72</v>
      </c>
      <c r="AK8" s="18">
        <v>35.33</v>
      </c>
      <c r="AL8" s="18">
        <v>9</v>
      </c>
      <c r="AM8" s="18">
        <v>44.411111111111111</v>
      </c>
      <c r="AN8" s="18"/>
      <c r="AO8" s="18"/>
      <c r="AP8" s="18">
        <v>21.6</v>
      </c>
      <c r="AQ8" s="20">
        <v>106.47</v>
      </c>
      <c r="AR8" s="21">
        <f t="shared" si="0"/>
        <v>730.30000000000007</v>
      </c>
      <c r="AS8" s="21">
        <f t="shared" si="1"/>
        <v>47348.478999999992</v>
      </c>
      <c r="AT8" s="13">
        <f>AS8/AR8</f>
        <v>64.834285909900018</v>
      </c>
      <c r="AU8" s="12">
        <f>MIN(E8,G8,I8,K8,M8,O8,Q8,S8,U8,W8,Y8,AA8,AC8,AE8,AG8,AI8,AK8,AM8,AO8,AQ8)</f>
        <v>35.33</v>
      </c>
      <c r="AV8" s="12">
        <f t="shared" si="4"/>
        <v>114.84</v>
      </c>
      <c r="AW8" s="13">
        <f t="shared" ref="AW7:AW14" si="8">SUMIF(E8,"&gt;"&amp;$AT8,D8)+SUMIF(G8,"&gt;"&amp;$AT8,F8)+SUMIF(I8,"&gt;"&amp;$AT8,H8)+SUMIF(K8,"&gt;"&amp;$AT8,J8)+SUMIF(M8,"&gt;"&amp;$AT8,L8)+SUMIF(O8,"&gt;"&amp;$AT8,N8)+SUMIF(Q8,"&gt;"&amp;$AT8,P8)+SUMIF(S8,"&gt;"&amp;$AT8,R8)+SUMIF(U8,"&gt;"&amp;$AT8,T8)+SUMIF(W8,"&gt;"&amp;$AT8,V8)+SUMIF(Y8,"&gt;"&amp;$AT8,X8)+SUMIF(AA8,"&gt;"&amp;$AT8,Z8)+SUMIF(AC8,"&gt;"&amp;$AT8,AB8)+SUMIF(AE8,"&gt;"&amp;$AT8,AD8)+SUMIF(AG8,"&gt;"&amp;$AT8,AF8)+SUMIF(AI8,"&gt;"&amp;$AT8,AH8)+SUMIF(AK8,"&gt;"&amp;$AT8,AJ8)+SUMIF(AM8,"&gt;"&amp;$AT8,AL8)+SUMIF(AO8,"&gt;"&amp;$AT8,AN8)+SUMIF(AQ8,"&gt;"&amp;$AT8,AP8)</f>
        <v>173.70000000000002</v>
      </c>
      <c r="AX8" s="13">
        <f>SUMPRODUCT((E$5:E$5="Цена за единицу товара")*(E8:E8&gt;$AT8),((E8:E8)*D8))+SUMPRODUCT((G$5:G$5="Цена за единицу товара")*(G8:G8&gt;$AT8),((G8:G8)*F8))+SUMPRODUCT((I$5:I$5="Цена за единицу товара")*(I8:I8&gt;$AT8),((I8:I8)*H8))+SUMPRODUCT((K$5:K$5="Цена за единицу товара")*(K8:K8&gt;$AT8),((K8:K8)*J8))+SUMPRODUCT((M$5:M$5="Цена за единицу товара")*(M8:M8&gt;$AT8),((M8:M8)*L8))+SUMPRODUCT((O$5:O$5="Цена за единицу товара")*(O8:O8&gt;$AT8),((O8:O8)*N8))+SUMPRODUCT((Q$5:Q$5="Цена за единицу товара")*(Q8:Q8&gt;$AT8),((Q8:Q8)*P8))+SUMPRODUCT((S$5:S$5="Цена за единицу товара")*(S8:S8&gt;$AT8),((S8:S8)*R8))+SUMPRODUCT((U$5:U$5="Цена за единицу товара")*(U8:U8&gt;$AT8),((U8:U8)*T8))+SUMPRODUCT((W$5:W$5="Цена за единицу товара")*(W8:W8&gt;$AT8),((W8:W8)*V8))+SUMPRODUCT((Y$5:Y$5="Цена за единицу товара")*(Y8:Y8&gt;$AT8),((Y8:Y8)*X8))+SUMPRODUCT((AA$5:AA$5="Цена за единицу товара")*(AA8:AA8&gt;$AT8),((AA8:AA8)*Z8))+SUMPRODUCT((AC$5:$AC$5="Цена за единицу товара")*(AC8:AC8&gt;$AT8),((AC8:AC8)*AB8))+SUMPRODUCT((AE$5:AE$5="Цена за единицу товара")*(AE8:AE8&gt;$AT8),((AE8:AE8)*AD8))+SUMPRODUCT((AG$5:AG$5="Цена за единицу товара")*(AG8:AG8&gt;$AT8),((AG8:AG8)*AF8))+SUMPRODUCT((AI$5:$AI$5="Цена за единицу товара")*(AI8:AI8&gt;$AT8),((AI8:AI8)*AH8))+SUMPRODUCT((AK$5:$AK$5="Цена за единицу товара")*(AK8:AK8&gt;$AT8),((AK8:AK8)*AJ8))+SUMPRODUCT((AM$5:$AM$5="Цена за единицу товара")*(AM8:AM8&gt;$AT8),((AM8:AM8)*AL8))+SUMPRODUCT((AO$5:$AO$5="Цена за единицу товара")*(AO8:AO8&gt;$AT8),((AO8:AO8)*AN8))+SUMPRODUCT((AQ$5:$AQ$5="Цена за единицу товара")*(AQ8:AQ8&gt;$AT8),((AQ8:AQ8)*AP8))</f>
        <v>0</v>
      </c>
      <c r="AY8" s="13">
        <f t="shared" ref="AY8:AY14" si="9">AW8*AU8</f>
        <v>6136.8209999999999</v>
      </c>
      <c r="AZ8" s="13">
        <f t="shared" si="5"/>
        <v>11261.715462549635</v>
      </c>
      <c r="BA8" s="21">
        <f t="shared" si="6"/>
        <v>-6136.8209999999999</v>
      </c>
      <c r="BB8" s="21">
        <f t="shared" si="7"/>
        <v>-11261.715462549635</v>
      </c>
      <c r="BC8" s="21"/>
      <c r="BD8" s="22"/>
    </row>
    <row r="9" spans="1:61" ht="45" customHeight="1" x14ac:dyDescent="0.35">
      <c r="A9" s="10">
        <v>4</v>
      </c>
      <c r="B9" s="17" t="s">
        <v>44</v>
      </c>
      <c r="C9" s="10" t="s">
        <v>14</v>
      </c>
      <c r="D9" s="18"/>
      <c r="E9" s="18"/>
      <c r="F9" s="18">
        <v>45</v>
      </c>
      <c r="G9" s="18">
        <v>51.52</v>
      </c>
      <c r="H9" s="19">
        <v>16</v>
      </c>
      <c r="I9" s="19">
        <v>33</v>
      </c>
      <c r="J9" s="18"/>
      <c r="K9" s="18"/>
      <c r="L9" s="18">
        <v>85.8</v>
      </c>
      <c r="M9" s="18">
        <v>46.48</v>
      </c>
      <c r="N9" s="18"/>
      <c r="O9" s="18"/>
      <c r="P9" s="18"/>
      <c r="Q9" s="18"/>
      <c r="R9" s="18"/>
      <c r="S9" s="18"/>
      <c r="T9" s="18">
        <v>200.8</v>
      </c>
      <c r="U9" s="18">
        <v>34</v>
      </c>
      <c r="V9" s="18">
        <v>8</v>
      </c>
      <c r="W9" s="18">
        <v>39.6</v>
      </c>
      <c r="X9" s="18">
        <v>16</v>
      </c>
      <c r="Y9" s="18">
        <v>30.91</v>
      </c>
      <c r="Z9" s="18"/>
      <c r="AA9" s="18"/>
      <c r="AB9" s="18">
        <v>52.8</v>
      </c>
      <c r="AC9" s="18">
        <v>45.59</v>
      </c>
      <c r="AD9" s="18">
        <v>9.6</v>
      </c>
      <c r="AE9" s="18">
        <v>38</v>
      </c>
      <c r="AF9" s="18"/>
      <c r="AG9" s="18"/>
      <c r="AH9" s="18">
        <v>8</v>
      </c>
      <c r="AI9" s="18">
        <v>43.4</v>
      </c>
      <c r="AJ9" s="18">
        <v>32</v>
      </c>
      <c r="AK9" s="18">
        <v>27.83</v>
      </c>
      <c r="AL9" s="18">
        <v>24</v>
      </c>
      <c r="AM9" s="18">
        <v>33.758333333333333</v>
      </c>
      <c r="AN9" s="18"/>
      <c r="AO9" s="18"/>
      <c r="AP9" s="18">
        <v>16.799999999999997</v>
      </c>
      <c r="AQ9" s="20">
        <v>32.71</v>
      </c>
      <c r="AR9" s="21">
        <f t="shared" si="0"/>
        <v>514.80000000000007</v>
      </c>
      <c r="AS9" s="21">
        <f t="shared" si="1"/>
        <v>19842.383999999998</v>
      </c>
      <c r="AT9" s="13">
        <f t="shared" si="2"/>
        <v>38.543869463869456</v>
      </c>
      <c r="AU9" s="12">
        <f t="shared" si="3"/>
        <v>27.83</v>
      </c>
      <c r="AV9" s="12">
        <f t="shared" si="4"/>
        <v>51.52</v>
      </c>
      <c r="AW9" s="13">
        <f t="shared" si="8"/>
        <v>199.60000000000002</v>
      </c>
      <c r="AX9" s="13">
        <f>SUMPRODUCT((E$5:E$5="Цена за единицу товара")*(E9:E9&gt;$AT9),((E9:E9)*D9))+SUMPRODUCT((G$5:G$5="Цена за единицу товара")*(G9:G9&gt;$AT9),((G9:G9)*F9))+SUMPRODUCT((I$5:I$5="Цена за единицу товара")*(I9:I9&gt;$AT9),((I9:I9)*H9))+SUMPRODUCT((K$5:K$5="Цена за единицу товара")*(K9:K9&gt;$AT9),((K9:K9)*J9))+SUMPRODUCT((M$5:M$5="Цена за единицу товара")*(M9:M9&gt;$AT9),((M9:M9)*L9))+SUMPRODUCT((O$5:O$5="Цена за единицу товара")*(O9:O9&gt;$AT9),((O9:O9)*N9))+SUMPRODUCT((Q$5:Q$5="Цена за единицу товара")*(Q9:Q9&gt;$AT9),((Q9:Q9)*P9))+SUMPRODUCT((S$5:S$5="Цена за единицу товара")*(S9:S9&gt;$AT9),((S9:S9)*R9))+SUMPRODUCT((U$5:U$5="Цена за единицу товара")*(U9:U9&gt;$AT9),((U9:U9)*T9))+SUMPRODUCT((W$5:W$5="Цена за единицу товара")*(W9:W9&gt;$AT9),((W9:W9)*V9))+SUMPRODUCT((Y$5:Y$5="Цена за единицу товара")*(Y9:Y9&gt;$AT9),((Y9:Y9)*X9))+SUMPRODUCT((AA$5:AA$5="Цена за единицу товара")*(AA9:AA9&gt;$AT9),((AA9:AA9)*Z9))+SUMPRODUCT((AC$5:$AC$5="Цена за единицу товара")*(AC9:AC9&gt;$AT9),((AC9:AC9)*AB9))+SUMPRODUCT((AE$5:AE$5="Цена за единицу товара")*(AE9:AE9&gt;$AT9),((AE9:AE9)*AD9))+SUMPRODUCT((AG$5:AG$5="Цена за единицу товара")*(AG9:AG9&gt;$AT9),((AG9:AG9)*AF9))+SUMPRODUCT((AI$5:$AI$5="Цена за единицу товара")*(AI9:AI9&gt;$AT9),((AI9:AI9)*AH9))+SUMPRODUCT((AK$5:$AK$5="Цена за единицу товара")*(AK9:AK9&gt;$AT9),((AK9:AK9)*AJ9))+SUMPRODUCT((AM$5:$AM$5="Цена за единицу товара")*(AM9:AM9&gt;$AT9),((AM9:AM9)*AL9))+SUMPRODUCT((AO$5:$AO$5="Цена за единицу товара")*(AO9:AO9&gt;$AT9),((AO9:AO9)*AN9))+SUMPRODUCT((AQ$5:$AQ$5="Цена за единицу товара")*(AQ9:AQ9&gt;$AT9),((AQ9:AQ9)*AP9))</f>
        <v>0</v>
      </c>
      <c r="AY9" s="13">
        <f t="shared" si="9"/>
        <v>5554.8680000000004</v>
      </c>
      <c r="AZ9" s="13">
        <f t="shared" si="5"/>
        <v>7693.3563449883441</v>
      </c>
      <c r="BA9" s="21">
        <f t="shared" si="6"/>
        <v>-5554.8680000000004</v>
      </c>
      <c r="BB9" s="21">
        <f t="shared" si="7"/>
        <v>-7693.3563449883441</v>
      </c>
      <c r="BC9" s="21"/>
      <c r="BD9" s="22"/>
    </row>
    <row r="10" spans="1:61" ht="45" customHeight="1" x14ac:dyDescent="0.35">
      <c r="A10" s="10">
        <v>5</v>
      </c>
      <c r="B10" s="17" t="s">
        <v>15</v>
      </c>
      <c r="C10" s="10" t="s">
        <v>14</v>
      </c>
      <c r="D10" s="18"/>
      <c r="E10" s="18"/>
      <c r="F10" s="18"/>
      <c r="G10" s="18"/>
      <c r="H10" s="19">
        <v>80</v>
      </c>
      <c r="I10" s="19">
        <v>125</v>
      </c>
      <c r="J10" s="18"/>
      <c r="K10" s="18"/>
      <c r="L10" s="18"/>
      <c r="M10" s="18"/>
      <c r="N10" s="18"/>
      <c r="O10" s="18"/>
      <c r="P10" s="18"/>
      <c r="Q10" s="18"/>
      <c r="R10" s="18">
        <v>64</v>
      </c>
      <c r="S10" s="18">
        <v>100</v>
      </c>
      <c r="T10" s="18"/>
      <c r="U10" s="18"/>
      <c r="V10" s="18"/>
      <c r="W10" s="18"/>
      <c r="X10" s="18">
        <v>27</v>
      </c>
      <c r="Y10" s="18">
        <v>68.180000000000007</v>
      </c>
      <c r="Z10" s="18"/>
      <c r="AA10" s="18"/>
      <c r="AB10" s="18"/>
      <c r="AC10" s="18"/>
      <c r="AD10" s="18"/>
      <c r="AE10" s="18"/>
      <c r="AF10" s="18">
        <v>72</v>
      </c>
      <c r="AG10" s="18">
        <v>67.739999999999995</v>
      </c>
      <c r="AH10" s="18"/>
      <c r="AI10" s="18"/>
      <c r="AJ10" s="18"/>
      <c r="AK10" s="18"/>
      <c r="AL10" s="18"/>
      <c r="AM10" s="18"/>
      <c r="AN10" s="18">
        <v>4.8</v>
      </c>
      <c r="AO10" s="18">
        <v>148.75</v>
      </c>
      <c r="AP10" s="18"/>
      <c r="AQ10" s="20"/>
      <c r="AR10" s="21">
        <f>SUM(D10+F10+H10+J10+L10+N10+P10+R10+T10+V10+X10+Z10+AB10+AD10+AF10+AH10+AJ10+AL10+AN10+AP10)</f>
        <v>247.8</v>
      </c>
      <c r="AS10" s="21">
        <f t="shared" si="1"/>
        <v>23832.14</v>
      </c>
      <c r="AT10" s="13">
        <f t="shared" si="2"/>
        <v>96.174899112187248</v>
      </c>
      <c r="AU10" s="12">
        <f t="shared" si="3"/>
        <v>67.739999999999995</v>
      </c>
      <c r="AV10" s="12">
        <f t="shared" si="4"/>
        <v>148.75</v>
      </c>
      <c r="AW10" s="13">
        <f t="shared" si="8"/>
        <v>148.80000000000001</v>
      </c>
      <c r="AX10" s="13">
        <f>SUMPRODUCT((E$5:E$5="Цена за единицу товара")*(E10:E10&gt;$AT10),((E10:E10)*D10))+SUMPRODUCT((G$5:G$5="Цена за единицу товара")*(G10:G10&gt;$AT10),((G10:G10)*F10))+SUMPRODUCT((I$5:I$5="Цена за единицу товара")*(I10:I10&gt;$AT10),((I10:I10)*H10))+SUMPRODUCT((K$5:K$5="Цена за единицу товара")*(K10:K10&gt;$AT10),((K10:K10)*J10))+SUMPRODUCT((M$5:M$5="Цена за единицу товара")*(M10:M10&gt;$AT10),((M10:M10)*L10))+SUMPRODUCT((O$5:O$5="Цена за единицу товара")*(O10:O10&gt;$AT10),((O10:O10)*N10))+SUMPRODUCT((Q$5:Q$5="Цена за единицу товара")*(Q10:Q10&gt;$AT10),((Q10:Q10)*P10))+SUMPRODUCT((S$5:S$5="Цена за единицу товара")*(S10:S10&gt;$AT10),((S10:S10)*R10))+SUMPRODUCT((U$5:U$5="Цена за единицу товара")*(U10:U10&gt;$AT10),((U10:U10)*T10))+SUMPRODUCT((W$5:W$5="Цена за единицу товара")*(W10:W10&gt;$AT10),((W10:W10)*V10))+SUMPRODUCT((Y$5:Y$5="Цена за единицу товара")*(Y10:Y10&gt;$AT10),((Y10:Y10)*X10))+SUMPRODUCT((AA$5:AA$5="Цена за единицу товара")*(AA10:AA10&gt;$AT10),((AA10:AA10)*Z10))+SUMPRODUCT((AC$5:$AC$5="Цена за единицу товара")*(AC10:AC10&gt;$AT10),((AC10:AC10)*AB10))+SUMPRODUCT((AE$5:AE$5="Цена за единицу товара")*(AE10:AE10&gt;$AT10),((AE10:AE10)*AD10))+SUMPRODUCT((AG$5:AG$5="Цена за единицу товара")*(AG10:AG10&gt;$AT10),((AG10:AG10)*AF10))+SUMPRODUCT((AI$5:$AI$5="Цена за единицу товара")*(AI10:AI10&gt;$AT10),((AI10:AI10)*AH10))+SUMPRODUCT((AK$5:$AK$5="Цена за единицу товара")*(AK10:AK10&gt;$AT10),((AK10:AK10)*AJ10))+SUMPRODUCT((AM$5:$AM$5="Цена за единицу товара")*(AM10:AM10&gt;$AT10),((AM10:AM10)*AL10))+SUMPRODUCT((AO$5:$AO$5="Цена за единицу товара")*(AO10:AO10&gt;$AT10),((AO10:AO10)*AN10))+SUMPRODUCT((AQ$5:$AQ$5="Цена за единицу товара")*(AQ10:AQ10&gt;$AT10),((AQ10:AQ10)*AP10))</f>
        <v>0</v>
      </c>
      <c r="AY10" s="13">
        <f t="shared" si="9"/>
        <v>10079.712</v>
      </c>
      <c r="AZ10" s="13">
        <f t="shared" si="5"/>
        <v>14310.824987893464</v>
      </c>
      <c r="BA10" s="21">
        <f t="shared" si="6"/>
        <v>-10079.712</v>
      </c>
      <c r="BB10" s="21">
        <f t="shared" si="7"/>
        <v>-14310.824987893464</v>
      </c>
      <c r="BC10" s="21"/>
      <c r="BD10" s="22"/>
    </row>
    <row r="11" spans="1:61" ht="45" customHeight="1" x14ac:dyDescent="0.35">
      <c r="A11" s="10">
        <v>6</v>
      </c>
      <c r="B11" s="17" t="s">
        <v>45</v>
      </c>
      <c r="C11" s="10" t="s">
        <v>14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>
        <v>64</v>
      </c>
      <c r="AC11" s="18">
        <v>108.13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>
        <v>4.8</v>
      </c>
      <c r="AO11" s="18">
        <v>145.625</v>
      </c>
      <c r="AP11" s="18"/>
      <c r="AQ11" s="20"/>
      <c r="AR11" s="21">
        <f t="shared" si="0"/>
        <v>68.8</v>
      </c>
      <c r="AS11" s="21">
        <f t="shared" si="1"/>
        <v>7619.32</v>
      </c>
      <c r="AT11" s="13">
        <f t="shared" si="2"/>
        <v>110.74593023255814</v>
      </c>
      <c r="AU11" s="12">
        <f t="shared" si="3"/>
        <v>108.13</v>
      </c>
      <c r="AV11" s="12">
        <f t="shared" si="4"/>
        <v>145.625</v>
      </c>
      <c r="AW11" s="13">
        <f t="shared" si="8"/>
        <v>4.8</v>
      </c>
      <c r="AX11" s="13">
        <f>SUMPRODUCT((E$5:E$5="Цена за единицу товара")*(E11:E11&gt;$AT11),((E11:E11)*D11))+SUMPRODUCT((G$5:G$5="Цена за единицу товара")*(G11:G11&gt;$AT11),((G11:G11)*F11))+SUMPRODUCT((I$5:I$5="Цена за единицу товара")*(I11:I11&gt;$AT11),((I11:I11)*H11))+SUMPRODUCT((K$5:K$5="Цена за единицу товара")*(K11:K11&gt;$AT11),((K11:K11)*J11))+SUMPRODUCT((M$5:M$5="Цена за единицу товара")*(M11:M11&gt;$AT11),((M11:M11)*L11))+SUMPRODUCT((O$5:O$5="Цена за единицу товара")*(O11:O11&gt;$AT11),((O11:O11)*N11))+SUMPRODUCT((Q$5:Q$5="Цена за единицу товара")*(Q11:Q11&gt;$AT11),((Q11:Q11)*P11))+SUMPRODUCT((S$5:S$5="Цена за единицу товара")*(S11:S11&gt;$AT11),((S11:S11)*R11))+SUMPRODUCT((U$5:U$5="Цена за единицу товара")*(U11:U11&gt;$AT11),((U11:U11)*T11))+SUMPRODUCT((W$5:W$5="Цена за единицу товара")*(W11:W11&gt;$AT11),((W11:W11)*V11))+SUMPRODUCT((Y$5:Y$5="Цена за единицу товара")*(Y11:Y11&gt;$AT11),((Y11:Y11)*X11))+SUMPRODUCT((AA$5:AA$5="Цена за единицу товара")*(AA11:AA11&gt;$AT11),((AA11:AA11)*Z11))+SUMPRODUCT((AC$5:$AC$5="Цена за единицу товара")*(AC11:AC11&gt;$AT11),((AC11:AC11)*AB11))+SUMPRODUCT((AE$5:AE$5="Цена за единицу товара")*(AE11:AE11&gt;$AT11),((AE11:AE11)*AD11))+SUMPRODUCT((AG$5:AG$5="Цена за единицу товара")*(AG11:AG11&gt;$AT11),((AG11:AG11)*AF11))+SUMPRODUCT((AI$5:$AI$5="Цена за единицу товара")*(AI11:AI11&gt;$AT11),((AI11:AI11)*AH11))+SUMPRODUCT((AK$5:$AK$5="Цена за единицу товара")*(AK11:AK11&gt;$AT11),((AK11:AK11)*AJ11))+SUMPRODUCT((AM$5:$AM$5="Цена за единицу товара")*(AM11:AM11&gt;$AT11),((AM11:AM11)*AL11))+SUMPRODUCT((AO$5:$AO$5="Цена за единицу товара")*(AO11:AO11&gt;$AT11),((AO11:AO11)*AN11))+SUMPRODUCT((AQ$5:$AQ$5="Цена за единицу товара")*(AQ11:AQ11&gt;$AT11),((AQ11:AQ11)*AP11))</f>
        <v>0</v>
      </c>
      <c r="AY11" s="13">
        <f t="shared" si="9"/>
        <v>519.024</v>
      </c>
      <c r="AZ11" s="13">
        <f t="shared" si="5"/>
        <v>531.58046511627902</v>
      </c>
      <c r="BA11" s="21">
        <f t="shared" si="6"/>
        <v>-519.024</v>
      </c>
      <c r="BB11" s="21">
        <f t="shared" si="7"/>
        <v>-531.58046511627902</v>
      </c>
      <c r="BC11" s="21"/>
      <c r="BD11" s="22"/>
    </row>
    <row r="12" spans="1:61" ht="45" customHeight="1" x14ac:dyDescent="0.35">
      <c r="A12" s="10">
        <v>7</v>
      </c>
      <c r="B12" s="17" t="s">
        <v>17</v>
      </c>
      <c r="C12" s="10" t="s">
        <v>14</v>
      </c>
      <c r="D12" s="18">
        <v>39.15</v>
      </c>
      <c r="E12" s="18">
        <v>96.77</v>
      </c>
      <c r="F12" s="18">
        <v>71</v>
      </c>
      <c r="G12" s="18">
        <v>88.635070422535208</v>
      </c>
      <c r="H12" s="19">
        <v>126.5</v>
      </c>
      <c r="I12" s="19">
        <v>135</v>
      </c>
      <c r="J12" s="18">
        <v>32.4</v>
      </c>
      <c r="K12" s="18">
        <v>70</v>
      </c>
      <c r="L12" s="18">
        <v>158.19999999999999</v>
      </c>
      <c r="M12" s="18">
        <v>114.65</v>
      </c>
      <c r="N12" s="18">
        <v>64.599999999999994</v>
      </c>
      <c r="O12" s="18">
        <v>75</v>
      </c>
      <c r="P12" s="18">
        <v>70</v>
      </c>
      <c r="Q12" s="18">
        <v>35</v>
      </c>
      <c r="R12" s="18"/>
      <c r="S12" s="18"/>
      <c r="T12" s="18">
        <v>1092.5</v>
      </c>
      <c r="U12" s="18">
        <v>74.91</v>
      </c>
      <c r="V12" s="18"/>
      <c r="W12" s="18"/>
      <c r="X12" s="18">
        <v>12</v>
      </c>
      <c r="Y12" s="18">
        <v>118.18</v>
      </c>
      <c r="Z12" s="18">
        <v>40</v>
      </c>
      <c r="AA12" s="18">
        <v>43.37</v>
      </c>
      <c r="AB12" s="18">
        <v>45.2</v>
      </c>
      <c r="AC12" s="18">
        <v>66.73</v>
      </c>
      <c r="AD12" s="18">
        <v>32</v>
      </c>
      <c r="AE12" s="18">
        <v>118</v>
      </c>
      <c r="AF12" s="18">
        <v>10</v>
      </c>
      <c r="AG12" s="18">
        <v>164.53</v>
      </c>
      <c r="AH12" s="18">
        <v>67.2</v>
      </c>
      <c r="AI12" s="18">
        <v>60</v>
      </c>
      <c r="AJ12" s="18">
        <v>45</v>
      </c>
      <c r="AK12" s="18">
        <v>55.5</v>
      </c>
      <c r="AL12" s="18">
        <v>88</v>
      </c>
      <c r="AM12" s="18">
        <v>75.779545454545456</v>
      </c>
      <c r="AN12" s="18"/>
      <c r="AO12" s="18"/>
      <c r="AP12" s="18"/>
      <c r="AQ12" s="20"/>
      <c r="AR12" s="21">
        <f t="shared" si="0"/>
        <v>1993.75</v>
      </c>
      <c r="AS12" s="21">
        <f t="shared" si="1"/>
        <v>161487.49649999998</v>
      </c>
      <c r="AT12" s="13">
        <f t="shared" si="2"/>
        <v>80.996863448275846</v>
      </c>
      <c r="AU12" s="12">
        <f t="shared" si="3"/>
        <v>35</v>
      </c>
      <c r="AV12" s="12">
        <f t="shared" si="4"/>
        <v>164.53</v>
      </c>
      <c r="AW12" s="13">
        <f t="shared" si="8"/>
        <v>448.85</v>
      </c>
      <c r="AX12" s="13">
        <f>SUMPRODUCT((E$5:E$5="Цена за единицу товара")*(E12:E12&gt;$AT12),((E12:E12)*D12))+SUMPRODUCT((G$5:G$5="Цена за единицу товара")*(G12:G12&gt;$AT12),((G12:G12)*F12))+SUMPRODUCT((I$5:I$5="Цена за единицу товара")*(I12:I12&gt;$AT12),((I12:I12)*H12))+SUMPRODUCT((K$5:K$5="Цена за единицу товара")*(K12:K12&gt;$AT12),((K12:K12)*J12))+SUMPRODUCT((M$5:M$5="Цена за единицу товара")*(M12:M12&gt;$AT12),((M12:M12)*L12))+SUMPRODUCT((O$5:O$5="Цена за единицу товара")*(O12:O12&gt;$AT12),((O12:O12)*N12))+SUMPRODUCT((Q$5:Q$5="Цена за единицу товара")*(Q12:Q12&gt;$AT12),((Q12:Q12)*P12))+SUMPRODUCT((S$5:S$5="Цена за единицу товара")*(S12:S12&gt;$AT12),((S12:S12)*R12))+SUMPRODUCT((U$5:U$5="Цена за единицу товара")*(U12:U12&gt;$AT12),((U12:U12)*T12))+SUMPRODUCT((W$5:W$5="Цена за единицу товара")*(W12:W12&gt;$AT12),((W12:W12)*V12))+SUMPRODUCT((Y$5:Y$5="Цена за единицу товара")*(Y12:Y12&gt;$AT12),((Y12:Y12)*X12))+SUMPRODUCT((AA$5:AA$5="Цена за единицу товара")*(AA12:AA12&gt;$AT12),((AA12:AA12)*Z12))+SUMPRODUCT((AC$5:$AC$5="Цена за единицу товара")*(AC12:AC12&gt;$AT12),((AC12:AC12)*AB12))+SUMPRODUCT((AE$5:AE$5="Цена за единицу товара")*(AE12:AE12&gt;$AT12),((AE12:AE12)*AD12))+SUMPRODUCT((AG$5:AG$5="Цена за единицу товара")*(AG12:AG12&gt;$AT12),((AG12:AG12)*AF12))+SUMPRODUCT((AI$5:$AI$5="Цена за единицу товара")*(AI12:AI12&gt;$AT12),((AI12:AI12)*AH12))+SUMPRODUCT((AK$5:$AK$5="Цена за единицу товара")*(AK12:AK12&gt;$AT12),((AK12:AK12)*AJ12))+SUMPRODUCT((AM$5:$AM$5="Цена за единицу товара")*(AM12:AM12&gt;$AT12),((AM12:AM12)*AL12))+SUMPRODUCT((AO$5:$AO$5="Цена за единицу товара")*(AO12:AO12&gt;$AT12),((AO12:AO12)*AN12))+SUMPRODUCT((AQ$5:$AQ$5="Цена за единицу товара")*(AQ12:AQ12&gt;$AT12),((AQ12:AQ12)*AP12))</f>
        <v>0</v>
      </c>
      <c r="AY12" s="13">
        <f t="shared" si="9"/>
        <v>15709.75</v>
      </c>
      <c r="AZ12" s="13">
        <f t="shared" si="5"/>
        <v>36355.442158758618</v>
      </c>
      <c r="BA12" s="21">
        <f t="shared" si="6"/>
        <v>-15709.75</v>
      </c>
      <c r="BB12" s="21">
        <f>AX12-AZ12</f>
        <v>-36355.442158758618</v>
      </c>
      <c r="BC12" s="21"/>
      <c r="BD12" s="22"/>
    </row>
    <row r="13" spans="1:61" ht="63.75" customHeight="1" x14ac:dyDescent="0.35">
      <c r="A13" s="10">
        <v>8</v>
      </c>
      <c r="B13" s="17" t="s">
        <v>16</v>
      </c>
      <c r="C13" s="10" t="s">
        <v>14</v>
      </c>
      <c r="D13" s="18">
        <v>700</v>
      </c>
      <c r="E13" s="18">
        <v>27.86</v>
      </c>
      <c r="F13" s="18">
        <v>960</v>
      </c>
      <c r="G13" s="18">
        <v>43.932499999999997</v>
      </c>
      <c r="H13" s="19">
        <v>564</v>
      </c>
      <c r="I13" s="19">
        <v>45</v>
      </c>
      <c r="J13" s="18">
        <v>60</v>
      </c>
      <c r="K13" s="18">
        <v>30</v>
      </c>
      <c r="L13" s="18">
        <v>690</v>
      </c>
      <c r="M13" s="18">
        <v>50.6</v>
      </c>
      <c r="N13" s="18">
        <v>84</v>
      </c>
      <c r="O13" s="18">
        <v>43</v>
      </c>
      <c r="P13" s="18"/>
      <c r="Q13" s="18"/>
      <c r="R13" s="18">
        <v>480</v>
      </c>
      <c r="S13" s="18">
        <v>42</v>
      </c>
      <c r="T13" s="18">
        <v>11050</v>
      </c>
      <c r="U13" s="18">
        <v>23.06</v>
      </c>
      <c r="V13" s="18">
        <v>36</v>
      </c>
      <c r="W13" s="18">
        <v>56.76</v>
      </c>
      <c r="X13" s="18">
        <v>36</v>
      </c>
      <c r="Y13" s="18">
        <v>39.090000000000003</v>
      </c>
      <c r="Z13" s="18"/>
      <c r="AA13" s="18"/>
      <c r="AB13" s="18">
        <v>300</v>
      </c>
      <c r="AC13" s="18">
        <v>32</v>
      </c>
      <c r="AD13" s="18">
        <v>120</v>
      </c>
      <c r="AE13" s="18">
        <v>44.3</v>
      </c>
      <c r="AF13" s="18">
        <v>600</v>
      </c>
      <c r="AG13" s="18">
        <v>40.770000000000003</v>
      </c>
      <c r="AH13" s="18">
        <v>84</v>
      </c>
      <c r="AI13" s="18">
        <v>41</v>
      </c>
      <c r="AJ13" s="18">
        <v>240</v>
      </c>
      <c r="AK13" s="18">
        <v>36.08</v>
      </c>
      <c r="AL13" s="18">
        <v>450</v>
      </c>
      <c r="AM13" s="18">
        <v>26.722222222222221</v>
      </c>
      <c r="AN13" s="18">
        <v>124</v>
      </c>
      <c r="AO13" s="18">
        <v>33.595161290322579</v>
      </c>
      <c r="AP13" s="18">
        <v>504</v>
      </c>
      <c r="AQ13" s="20">
        <v>38.050000000000004</v>
      </c>
      <c r="AR13" s="21">
        <f t="shared" si="0"/>
        <v>17082</v>
      </c>
      <c r="AS13" s="21">
        <f t="shared" si="1"/>
        <v>492656</v>
      </c>
      <c r="AT13" s="13">
        <f t="shared" si="2"/>
        <v>28.840650977637278</v>
      </c>
      <c r="AU13" s="12">
        <f t="shared" si="3"/>
        <v>23.06</v>
      </c>
      <c r="AV13" s="12">
        <f t="shared" si="4"/>
        <v>56.76</v>
      </c>
      <c r="AW13" s="13">
        <f t="shared" si="8"/>
        <v>4882</v>
      </c>
      <c r="AX13" s="13">
        <f>SUMPRODUCT((E$5:E$5="Цена за единицу товара")*(E13:E13&gt;$AT13),((E13:E13)*D13))+SUMPRODUCT((G$5:G$5="Цена за единицу товара")*(G13:G13&gt;$AT13),((G13:G13)*F13))+SUMPRODUCT((I$5:I$5="Цена за единицу товара")*(I13:I13&gt;$AT13),((I13:I13)*H13))+SUMPRODUCT((K$5:K$5="Цена за единицу товара")*(K13:K13&gt;$AT13),((K13:K13)*J13))+SUMPRODUCT((M$5:M$5="Цена за единицу товара")*(M13:M13&gt;$AT13),((M13:M13)*L13))+SUMPRODUCT((O$5:O$5="Цена за единицу товара")*(O13:O13&gt;$AT13),((O13:O13)*N13))+SUMPRODUCT((Q$5:Q$5="Цена за единицу товара")*(Q13:Q13&gt;$AT13),((Q13:Q13)*P13))+SUMPRODUCT((S$5:S$5="Цена за единицу товара")*(S13:S13&gt;$AT13),((S13:S13)*R13))+SUMPRODUCT((U$5:U$5="Цена за единицу товара")*(U13:U13&gt;$AT13),((U13:U13)*T13))+SUMPRODUCT((W$5:W$5="Цена за единицу товара")*(W13:W13&gt;$AT13),((W13:W13)*V13))+SUMPRODUCT((Y$5:Y$5="Цена за единицу товара")*(Y13:Y13&gt;$AT13),((Y13:Y13)*X13))+SUMPRODUCT((AA$5:AA$5="Цена за единицу товара")*(AA13:AA13&gt;$AT13),((AA13:AA13)*Z13))+SUMPRODUCT((AC$5:$AC$5="Цена за единицу товара")*(AC13:AC13&gt;$AT13),((AC13:AC13)*AB13))+SUMPRODUCT((AE$5:AE$5="Цена за единицу товара")*(AE13:AE13&gt;$AT13),((AE13:AE13)*AD13))+SUMPRODUCT((AG$5:AG$5="Цена за единицу товара")*(AG13:AG13&gt;$AT13),((AG13:AG13)*AF13))+SUMPRODUCT((AI$5:$AI$5="Цена за единицу товара")*(AI13:AI13&gt;$AT13),((AI13:AI13)*AH13))+SUMPRODUCT((AK$5:$AK$5="Цена за единицу товара")*(AK13:AK13&gt;$AT13),((AK13:AK13)*AJ13))+SUMPRODUCT((AM$5:$AM$5="Цена за единицу товара")*(AM13:AM13&gt;$AT13),((AM13:AM13)*AL13))+SUMPRODUCT((AO$5:$AO$5="Цена за единицу товара")*(AO13:AO13&gt;$AT13),((AO13:AO13)*AN13))+SUMPRODUCT((AQ$5:$AQ$5="Цена за единицу товара")*(AQ13:AQ13&gt;$AT13),((AQ13:AQ13)*AP13))</f>
        <v>0</v>
      </c>
      <c r="AY13" s="13">
        <f t="shared" si="9"/>
        <v>112578.92</v>
      </c>
      <c r="AZ13" s="13">
        <f t="shared" si="5"/>
        <v>140800.0580728252</v>
      </c>
      <c r="BA13" s="21">
        <f t="shared" si="6"/>
        <v>-112578.92</v>
      </c>
      <c r="BB13" s="21">
        <f t="shared" si="7"/>
        <v>-140800.0580728252</v>
      </c>
      <c r="BC13" s="21"/>
      <c r="BD13" s="22"/>
    </row>
    <row r="14" spans="1:61" ht="45" customHeight="1" x14ac:dyDescent="0.35">
      <c r="A14" s="10">
        <v>9</v>
      </c>
      <c r="B14" s="17" t="s">
        <v>47</v>
      </c>
      <c r="C14" s="10" t="s">
        <v>14</v>
      </c>
      <c r="D14" s="18">
        <v>60</v>
      </c>
      <c r="E14" s="18">
        <v>15.27</v>
      </c>
      <c r="F14" s="18"/>
      <c r="G14" s="18"/>
      <c r="H14" s="19">
        <v>100</v>
      </c>
      <c r="I14" s="19">
        <v>18</v>
      </c>
      <c r="J14" s="18">
        <v>20</v>
      </c>
      <c r="K14" s="18">
        <v>15</v>
      </c>
      <c r="L14" s="18">
        <v>60</v>
      </c>
      <c r="M14" s="18">
        <v>18.59</v>
      </c>
      <c r="N14" s="18">
        <v>25</v>
      </c>
      <c r="O14" s="18">
        <v>11.98</v>
      </c>
      <c r="P14" s="18"/>
      <c r="Q14" s="18"/>
      <c r="R14" s="18">
        <v>100</v>
      </c>
      <c r="S14" s="18">
        <v>14.5</v>
      </c>
      <c r="T14" s="18">
        <v>1010</v>
      </c>
      <c r="U14" s="18">
        <v>11.87</v>
      </c>
      <c r="V14" s="18">
        <v>10</v>
      </c>
      <c r="W14" s="18">
        <v>16.2</v>
      </c>
      <c r="X14" s="18">
        <v>20</v>
      </c>
      <c r="Y14" s="18">
        <v>10.89</v>
      </c>
      <c r="Z14" s="18"/>
      <c r="AA14" s="18"/>
      <c r="AB14" s="18">
        <v>60</v>
      </c>
      <c r="AC14" s="18">
        <v>12</v>
      </c>
      <c r="AD14" s="18"/>
      <c r="AE14" s="18"/>
      <c r="AF14" s="18">
        <v>80</v>
      </c>
      <c r="AG14" s="18">
        <v>22.96</v>
      </c>
      <c r="AH14" s="18"/>
      <c r="AI14" s="18"/>
      <c r="AJ14" s="18"/>
      <c r="AK14" s="18"/>
      <c r="AL14" s="18">
        <v>60</v>
      </c>
      <c r="AM14" s="18">
        <v>838.2</v>
      </c>
      <c r="AN14" s="18">
        <v>11</v>
      </c>
      <c r="AO14" s="18">
        <v>21.66272727272727</v>
      </c>
      <c r="AP14" s="18">
        <v>40</v>
      </c>
      <c r="AQ14" s="20">
        <v>15.5</v>
      </c>
      <c r="AR14" s="21">
        <f t="shared" si="0"/>
        <v>1656</v>
      </c>
      <c r="AS14" s="21">
        <f t="shared" si="1"/>
        <v>71956.689999999988</v>
      </c>
      <c r="AT14" s="13">
        <f t="shared" si="2"/>
        <v>43.452107487922696</v>
      </c>
      <c r="AU14" s="12">
        <f t="shared" si="3"/>
        <v>10.89</v>
      </c>
      <c r="AV14" s="12">
        <f t="shared" si="4"/>
        <v>838.2</v>
      </c>
      <c r="AW14" s="13">
        <f t="shared" si="8"/>
        <v>60</v>
      </c>
      <c r="AX14" s="13">
        <f>SUMPRODUCT((E$5:E$5="Цена за единицу товара")*(E14:E14&gt;$AT14),((E14:E14)*D14))+SUMPRODUCT((G$5:G$5="Цена за единицу товара")*(G14:G14&gt;$AT14),((G14:G14)*F14))+SUMPRODUCT((I$5:I$5="Цена за единицу товара")*(I14:I14&gt;$AT14),((I14:I14)*H14))+SUMPRODUCT((K$5:K$5="Цена за единицу товара")*(K14:K14&gt;$AT14),((K14:K14)*J14))+SUMPRODUCT((M$5:M$5="Цена за единицу товара")*(M14:M14&gt;$AT14),((M14:M14)*L14))+SUMPRODUCT((O$5:O$5="Цена за единицу товара")*(O14:O14&gt;$AT14),((O14:O14)*N14))+SUMPRODUCT((Q$5:Q$5="Цена за единицу товара")*(Q14:Q14&gt;$AT14),((Q14:Q14)*P14))+SUMPRODUCT((S$5:S$5="Цена за единицу товара")*(S14:S14&gt;$AT14),((S14:S14)*R14))+SUMPRODUCT((U$5:U$5="Цена за единицу товара")*(U14:U14&gt;$AT14),((U14:U14)*T14))+SUMPRODUCT((W$5:W$5="Цена за единицу товара")*(W14:W14&gt;$AT14),((W14:W14)*V14))+SUMPRODUCT((Y$5:Y$5="Цена за единицу товара")*(Y14:Y14&gt;$AT14),((Y14:Y14)*X14))+SUMPRODUCT((AA$5:AA$5="Цена за единицу товара")*(AA14:AA14&gt;$AT14),((AA14:AA14)*Z14))+SUMPRODUCT((AC$5:$AC$5="Цена за единицу товара")*(AC14:AC14&gt;$AT14),((AC14:AC14)*AB14))+SUMPRODUCT((AE$5:AE$5="Цена за единицу товара")*(AE14:AE14&gt;$AT14),((AE14:AE14)*AD14))+SUMPRODUCT((AG$5:AG$5="Цена за единицу товара")*(AG14:AG14&gt;$AT14),((AG14:AG14)*AF14))+SUMPRODUCT((AI$5:$AI$5="Цена за единицу товара")*(AI14:AI14&gt;$AT14),((AI14:AI14)*AH14))+SUMPRODUCT((AK$5:$AK$5="Цена за единицу товара")*(AK14:AK14&gt;$AT14),((AK14:AK14)*AJ14))+SUMPRODUCT((AM$5:$AM$5="Цена за единицу товара")*(AM14:AM14&gt;$AT14),((AM14:AM14)*AL14))+SUMPRODUCT((AO$5:$AO$5="Цена за единицу товара")*(AO14:AO14&gt;$AT14),((AO14:AO14)*AN14))+SUMPRODUCT((AQ$5:$AQ$5="Цена за единицу товара")*(AQ14:AQ14&gt;$AT14),((AQ14:AQ14)*AP14))</f>
        <v>0</v>
      </c>
      <c r="AY14" s="13">
        <f t="shared" si="9"/>
        <v>653.40000000000009</v>
      </c>
      <c r="AZ14" s="13">
        <f t="shared" si="5"/>
        <v>2607.1264492753617</v>
      </c>
      <c r="BA14" s="21">
        <f t="shared" si="6"/>
        <v>-653.40000000000009</v>
      </c>
      <c r="BB14" s="21">
        <f t="shared" si="7"/>
        <v>-2607.1264492753617</v>
      </c>
      <c r="BC14" s="21"/>
      <c r="BD14" s="22"/>
    </row>
    <row r="15" spans="1:61" ht="67.5" customHeight="1" x14ac:dyDescent="0.35">
      <c r="A15" s="10">
        <v>10</v>
      </c>
      <c r="B15" s="17" t="s">
        <v>48</v>
      </c>
      <c r="C15" s="10" t="s">
        <v>14</v>
      </c>
      <c r="D15" s="18">
        <v>500</v>
      </c>
      <c r="E15" s="18">
        <v>26.23</v>
      </c>
      <c r="F15" s="18">
        <v>162</v>
      </c>
      <c r="G15" s="18">
        <v>34.511111111111113</v>
      </c>
      <c r="H15" s="19">
        <v>800</v>
      </c>
      <c r="I15" s="19">
        <v>55</v>
      </c>
      <c r="J15" s="18">
        <v>252</v>
      </c>
      <c r="K15" s="18">
        <v>59</v>
      </c>
      <c r="L15" s="18">
        <v>409</v>
      </c>
      <c r="M15" s="18">
        <v>64.040000000000006</v>
      </c>
      <c r="N15" s="18">
        <v>97.2</v>
      </c>
      <c r="O15" s="18">
        <v>45.9</v>
      </c>
      <c r="P15" s="18"/>
      <c r="Q15" s="18"/>
      <c r="R15" s="18">
        <v>240</v>
      </c>
      <c r="S15" s="18">
        <v>54</v>
      </c>
      <c r="T15" s="18">
        <v>6665</v>
      </c>
      <c r="U15" s="18">
        <v>27.21</v>
      </c>
      <c r="V15" s="18">
        <v>140</v>
      </c>
      <c r="W15" s="18">
        <v>48</v>
      </c>
      <c r="X15" s="18">
        <v>137</v>
      </c>
      <c r="Y15" s="18">
        <v>41.73</v>
      </c>
      <c r="Z15" s="18">
        <v>9</v>
      </c>
      <c r="AA15" s="18">
        <v>39.75</v>
      </c>
      <c r="AB15" s="18">
        <v>400</v>
      </c>
      <c r="AC15" s="18">
        <v>26.03</v>
      </c>
      <c r="AD15" s="18">
        <v>150</v>
      </c>
      <c r="AE15" s="18">
        <v>47.5</v>
      </c>
      <c r="AF15" s="18">
        <v>731</v>
      </c>
      <c r="AG15" s="18">
        <v>71.760000000000005</v>
      </c>
      <c r="AH15" s="18">
        <v>160</v>
      </c>
      <c r="AI15" s="18">
        <v>46</v>
      </c>
      <c r="AJ15" s="18">
        <v>90</v>
      </c>
      <c r="AK15" s="18">
        <v>39.54</v>
      </c>
      <c r="AL15" s="18">
        <v>450</v>
      </c>
      <c r="AM15" s="18">
        <v>30.333333333333332</v>
      </c>
      <c r="AN15" s="18">
        <v>62</v>
      </c>
      <c r="AO15" s="18">
        <v>39.267419354838708</v>
      </c>
      <c r="AP15" s="18">
        <v>460</v>
      </c>
      <c r="AQ15" s="20">
        <v>50.95</v>
      </c>
      <c r="AR15" s="21">
        <f t="shared" si="0"/>
        <v>11914.2</v>
      </c>
      <c r="AS15" s="21">
        <f t="shared" si="1"/>
        <v>435770.79</v>
      </c>
      <c r="AT15" s="13">
        <f t="shared" si="2"/>
        <v>36.575749106108674</v>
      </c>
      <c r="AU15" s="12">
        <f t="shared" si="3"/>
        <v>26.03</v>
      </c>
      <c r="AV15" s="12">
        <f>MAX(E15,G15,I15,K15,M15,O15,Q15,S15,U15,W15,Y15,AA15,AC15,AE15,AG15,AI15,AK15,AM15,AO15,AQ15)</f>
        <v>71.760000000000005</v>
      </c>
      <c r="AW15" s="13">
        <f>SUMIF(E15,"&gt;"&amp;$AT15,D15)+SUMIF(G15,"&gt;"&amp;$AT15,F15)+SUMIF(I15,"&gt;"&amp;$AT15,H15)+SUMIF(K15,"&gt;"&amp;$AT15,J15)+SUMIF(M15,"&gt;"&amp;$AT15,L15)+SUMIF(O15,"&gt;"&amp;$AT15,N15)+SUMIF(Q15,"&gt;"&amp;$AT15,P15)+SUMIF(S15,"&gt;"&amp;$AT15,R15)+SUMIF(U15,"&gt;"&amp;$AT15,T15)+SUMIF(W15,"&gt;"&amp;$AT15,V15)+SUMIF(Y15,"&gt;"&amp;$AT15,X15)+SUMIF(AA15,"&gt;"&amp;$AT15,Z15)+SUMIF(AC15,"&gt;"&amp;$AT15,AB15)+SUMIF(AE15,"&gt;"&amp;$AT15,AD15)+SUMIF(AG15,"&gt;"&amp;$AT15,AF15)+SUMIF(AI15,"&gt;"&amp;$AT15,AH15)+SUMIF(AK15,"&gt;"&amp;$AT15,AJ15)+SUMIF(AM15,"&gt;"&amp;$AT15,AL15)+SUMIF(AO15,"&gt;"&amp;$AT15,AN15)+SUMIF(AQ15,"&gt;"&amp;$AT15,AP15)</f>
        <v>3737.2</v>
      </c>
      <c r="AX15" s="13">
        <f>SUMPRODUCT((E$5:E$5="Цена за единицу товара")*(E15:E15&gt;$AT15),((E15:E15)*D15))+SUMPRODUCT((G$5:G$5="Цена за единицу товара")*(G15:G15&gt;$AT15),((G15:G15)*F15))+SUMPRODUCT((I$5:I$5="Цена за единицу товара")*(I15:I15&gt;$AT15),((I15:I15)*H15))+SUMPRODUCT((K$5:K$5="Цена за единицу товара")*(K15:K15&gt;$AT15),((K15:K15)*J15))+SUMPRODUCT((M$5:M$5="Цена за единицу товара")*(M15:M15&gt;$AT15),((M15:M15)*L15))+SUMPRODUCT((O$5:O$5="Цена за единицу товара")*(O15:O15&gt;$AT15),((O15:O15)*N15))+SUMPRODUCT((Q$5:Q$5="Цена за единицу товара")*(Q15:Q15&gt;$AT15),((Q15:Q15)*P15))+SUMPRODUCT((S$5:S$5="Цена за единицу товара")*(S15:S15&gt;$AT15),((S15:S15)*R15))+SUMPRODUCT((U$5:U$5="Цена за единицу товара")*(U15:U15&gt;$AT15),((U15:U15)*T15))+SUMPRODUCT((W$5:W$5="Цена за единицу товара")*(W15:W15&gt;$AT15),((W15:W15)*V15))+SUMPRODUCT((Y$5:Y$5="Цена за единицу товара")*(Y15:Y15&gt;$AT15),((Y15:Y15)*X15))+SUMPRODUCT((AA$5:AA$5="Цена за единицу товара")*(AA15:AA15&gt;$AT15),((AA15:AA15)*Z15))+SUMPRODUCT((AC$5:$AC$5="Цена за единицу товара")*(AC15:AC15&gt;$AT15),((AC15:AC15)*AB15))+SUMPRODUCT((AE$5:AE$5="Цена за единицу товара")*(AE15:AE15&gt;$AT15),((AE15:AE15)*AD15))+SUMPRODUCT((AG$5:AG$5="Цена за единицу товара")*(AG15:AG15&gt;$AT15),((AG15:AG15)*AF15))+SUMPRODUCT((AI$5:$AI$5="Цена за единицу товара")*(AI15:AI15&gt;$AT15),((AI15:AI15)*AH15))+SUMPRODUCT((AK$5:$AK$5="Цена за единицу товара")*(AK15:AK15&gt;$AT15),((AK15:AK15)*AJ15))+SUMPRODUCT((AM$5:$AM$5="Цена за единицу товара")*(AM15:AM15&gt;$AT15),((AM15:AM15)*AL15))+SUMPRODUCT((AO$5:$AO$5="Цена за единицу товара")*(AO15:AO15&gt;$AT15),((AO15:AO15)*AN15))+SUMPRODUCT((AQ$5:$AQ$5="Цена за единицу товара")*(AQ15:AQ15&gt;$AT15),((AQ15:AQ15)*AP15))</f>
        <v>0</v>
      </c>
      <c r="AY15" s="13">
        <f>AW15*AU15</f>
        <v>97279.316000000006</v>
      </c>
      <c r="AZ15" s="13">
        <f>AW15*AT15</f>
        <v>136690.88955934934</v>
      </c>
      <c r="BA15" s="21">
        <f>AX15-AY15</f>
        <v>-97279.316000000006</v>
      </c>
      <c r="BB15" s="21">
        <f>AX15-AZ15</f>
        <v>-136690.88955934934</v>
      </c>
      <c r="BC15" s="21"/>
      <c r="BD15" s="22"/>
    </row>
  </sheetData>
  <mergeCells count="56">
    <mergeCell ref="AD3:AE3"/>
    <mergeCell ref="H3:I3"/>
    <mergeCell ref="A3:A4"/>
    <mergeCell ref="B3:B4"/>
    <mergeCell ref="C3:C4"/>
    <mergeCell ref="D3:E3"/>
    <mergeCell ref="F3:G3"/>
    <mergeCell ref="T3:U3"/>
    <mergeCell ref="V3:W3"/>
    <mergeCell ref="X3:Y3"/>
    <mergeCell ref="Z3:AA3"/>
    <mergeCell ref="AB3:AC3"/>
    <mergeCell ref="J3:K3"/>
    <mergeCell ref="L3:M3"/>
    <mergeCell ref="N3:O3"/>
    <mergeCell ref="P3:Q3"/>
    <mergeCell ref="R3:S3"/>
    <mergeCell ref="BD3:BD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W3:AW4"/>
    <mergeCell ref="AX3:AX4"/>
    <mergeCell ref="AY3:AY4"/>
    <mergeCell ref="AZ3:AZ4"/>
    <mergeCell ref="AF4:AG4"/>
    <mergeCell ref="AH3:AI3"/>
    <mergeCell ref="AR3:AR4"/>
    <mergeCell ref="AS3:AS4"/>
    <mergeCell ref="AT3:AT4"/>
    <mergeCell ref="AH4:AI4"/>
    <mergeCell ref="AN4:AO4"/>
    <mergeCell ref="AN3:AO3"/>
    <mergeCell ref="AJ3:AK3"/>
    <mergeCell ref="AJ4:AK4"/>
    <mergeCell ref="AL3:AM3"/>
    <mergeCell ref="AL4:AM4"/>
    <mergeCell ref="AF3:AG3"/>
    <mergeCell ref="V4:W4"/>
    <mergeCell ref="X4:Y4"/>
    <mergeCell ref="Z4:AA4"/>
    <mergeCell ref="AB4:AC4"/>
    <mergeCell ref="AD4:AE4"/>
    <mergeCell ref="BA3:BA4"/>
    <mergeCell ref="BB3:BB4"/>
    <mergeCell ref="AP3:AQ3"/>
    <mergeCell ref="AP4:AQ4"/>
    <mergeCell ref="BC3:BC4"/>
    <mergeCell ref="AU3:AU4"/>
    <mergeCell ref="AV3:AV4"/>
  </mergeCells>
  <hyperlinks>
    <hyperlink ref="D2" r:id="rId1" display="strelnikova_natali@list,ru"/>
    <hyperlink ref="F2" r:id="rId2" display="snab@do-snegiri.ru"/>
    <hyperlink ref="H2" r:id="rId3" display="Alex5617036@yandex.ru"/>
    <hyperlink ref="J2" r:id="rId4" display="evgeniya.zemlyanskaya@mail.ru"/>
    <hyperlink ref="L2" r:id="rId5" display="sviridova.tand@mail.ru"/>
    <hyperlink ref="N2" r:id="rId6" display="dena@sheremetevsky.ru"/>
    <hyperlink ref="P2" r:id="rId7" display="nepecinoogz@mail.ru"/>
    <hyperlink ref="R2" r:id="rId8" display="Treneva.VU@hotel-goldenring.ru"/>
    <hyperlink ref="T2" r:id="rId9" display="lekrem@inbox.ru"/>
    <hyperlink ref="V2" r:id="rId10" display="example@email.ru"/>
    <hyperlink ref="Z2" r:id="rId11" display="osetrova2@yandex. ru"/>
    <hyperlink ref="AB2" r:id="rId12" display="Ponedlina@KDPmc.ru"/>
    <hyperlink ref="AD2" r:id="rId13" display="ks@tkrossia.ru"/>
    <hyperlink ref="AF2" r:id="rId14" display="cchtorg@mail.ru"/>
    <hyperlink ref="AH2" r:id="rId15" display="fgdou43@bk.ru"/>
    <hyperlink ref="X2" r:id="rId16" display="osetrova2@yandex. ru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Москва и область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2020-03-17T18:40:23Z</dcterms:modified>
</cp:coreProperties>
</file>