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ФАУ" sheetId="2" r:id="rId1"/>
    <sheet name="ФАУ-15 общая" sheetId="6" r:id="rId2"/>
    <sheet name="Вспом" sheetId="7" r:id="rId3"/>
  </sheets>
  <definedNames>
    <definedName name="_xlnm._FilterDatabase" localSheetId="1" hidden="1">'ФАУ-15 общая'!$A$4:$Q$87</definedName>
  </definedNames>
  <calcPr calcId="145621"/>
</workbook>
</file>

<file path=xl/calcChain.xml><?xml version="1.0" encoding="utf-8"?>
<calcChain xmlns="http://schemas.openxmlformats.org/spreadsheetml/2006/main">
  <c r="N67" i="2" l="1"/>
  <c r="M67" i="2"/>
  <c r="K67" i="2"/>
  <c r="J67" i="2"/>
  <c r="I67" i="2"/>
  <c r="G67" i="2"/>
  <c r="F67" i="2"/>
  <c r="E67" i="2"/>
  <c r="D67" i="2"/>
  <c r="D51" i="2"/>
  <c r="N51" i="2"/>
  <c r="M51" i="2"/>
  <c r="K51" i="2"/>
  <c r="J51" i="2"/>
  <c r="I51" i="2"/>
  <c r="G51" i="2"/>
  <c r="F51" i="2"/>
  <c r="E51" i="2"/>
  <c r="N35" i="2"/>
  <c r="M35" i="2"/>
  <c r="K35" i="2"/>
  <c r="J35" i="2"/>
  <c r="I35" i="2"/>
  <c r="G35" i="2"/>
  <c r="F35" i="2"/>
  <c r="E35" i="2"/>
  <c r="D35" i="2"/>
  <c r="C15" i="2"/>
  <c r="E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5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J70" i="6"/>
  <c r="J69" i="6"/>
  <c r="J68" i="6"/>
  <c r="J67" i="6"/>
  <c r="J6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5" i="6"/>
  <c r="F5" i="6"/>
  <c r="F6" i="6"/>
  <c r="F7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C5" i="6"/>
  <c r="E6" i="6"/>
  <c r="C6" i="6" s="1"/>
  <c r="E7" i="6"/>
  <c r="C7" i="6" s="1"/>
  <c r="F8" i="6" l="1"/>
  <c r="F9" i="6"/>
  <c r="F10" i="6"/>
  <c r="F11" i="6"/>
  <c r="F12" i="6"/>
  <c r="F13" i="6"/>
  <c r="F14" i="6"/>
  <c r="E8" i="6"/>
  <c r="E9" i="6"/>
  <c r="C9" i="6" s="1"/>
  <c r="E10" i="6"/>
  <c r="E11" i="6"/>
  <c r="C11" i="6" s="1"/>
  <c r="E12" i="6"/>
  <c r="E13" i="6"/>
  <c r="C13" i="6" s="1"/>
  <c r="E14" i="6"/>
  <c r="C14" i="6" l="1"/>
  <c r="C12" i="6"/>
  <c r="C10" i="6"/>
  <c r="C8" i="6"/>
  <c r="C85" i="6"/>
  <c r="C77" i="6"/>
  <c r="C71" i="6"/>
  <c r="C67" i="6"/>
  <c r="C63" i="6"/>
  <c r="C59" i="6"/>
  <c r="C55" i="6"/>
  <c r="C51" i="6"/>
  <c r="C47" i="6"/>
  <c r="C43" i="6"/>
  <c r="C39" i="6"/>
  <c r="C35" i="6"/>
  <c r="C31" i="6"/>
  <c r="C27" i="6"/>
  <c r="C23" i="6"/>
  <c r="C19" i="6"/>
  <c r="C15" i="6"/>
  <c r="C83" i="6"/>
  <c r="C75" i="6"/>
  <c r="C84" i="6"/>
  <c r="C80" i="6"/>
  <c r="C76" i="6"/>
  <c r="C72" i="6"/>
  <c r="C68" i="6"/>
  <c r="C64" i="6"/>
  <c r="C60" i="6"/>
  <c r="C56" i="6"/>
  <c r="C52" i="6"/>
  <c r="C48" i="6"/>
  <c r="C44" i="6"/>
  <c r="C40" i="6"/>
  <c r="C36" i="6"/>
  <c r="C32" i="6"/>
  <c r="C28" i="6"/>
  <c r="C24" i="6"/>
  <c r="C20" i="6"/>
  <c r="C16" i="6"/>
  <c r="C18" i="6"/>
  <c r="C81" i="6"/>
  <c r="C73" i="6"/>
  <c r="C69" i="6"/>
  <c r="C65" i="6"/>
  <c r="C61" i="6"/>
  <c r="C57" i="6"/>
  <c r="C53" i="6"/>
  <c r="C49" i="6"/>
  <c r="C45" i="6"/>
  <c r="C41" i="6"/>
  <c r="C37" i="6"/>
  <c r="C33" i="6"/>
  <c r="C29" i="6"/>
  <c r="C25" i="6"/>
  <c r="C21" i="6"/>
  <c r="C17" i="6"/>
  <c r="C87" i="6"/>
  <c r="C79" i="6"/>
  <c r="C86" i="6"/>
  <c r="C82" i="6"/>
  <c r="C78" i="6"/>
  <c r="C74" i="6"/>
  <c r="C70" i="6"/>
  <c r="C66" i="6"/>
  <c r="C62" i="6"/>
  <c r="C58" i="6"/>
  <c r="C54" i="6"/>
  <c r="C50" i="6"/>
  <c r="C46" i="6"/>
  <c r="C42" i="6"/>
  <c r="C38" i="6"/>
  <c r="C34" i="6"/>
  <c r="C30" i="6"/>
  <c r="C26" i="6"/>
  <c r="C22" i="6"/>
  <c r="H68" i="2" l="1"/>
  <c r="I68" i="2"/>
  <c r="K68" i="2"/>
  <c r="D68" i="2"/>
  <c r="G68" i="2" l="1"/>
  <c r="J68" i="2"/>
  <c r="M68" i="2"/>
</calcChain>
</file>

<file path=xl/sharedStrings.xml><?xml version="1.0" encoding="utf-8"?>
<sst xmlns="http://schemas.openxmlformats.org/spreadsheetml/2006/main" count="152" uniqueCount="67">
  <si>
    <t>Специализированная  форма ФАУ-15</t>
  </si>
  <si>
    <t>Утверждена распоряжением ОАО «РЖД» от  15.12.2008  № 2688р</t>
  </si>
  <si>
    <t>Код</t>
  </si>
  <si>
    <t>Форма по ОКУД</t>
  </si>
  <si>
    <t>305859</t>
  </si>
  <si>
    <t>по ОКПО</t>
  </si>
  <si>
    <t>00083262</t>
  </si>
  <si>
    <t>организация</t>
  </si>
  <si>
    <t>БЕ</t>
  </si>
  <si>
    <t>6004</t>
  </si>
  <si>
    <t>структурное подразделение</t>
  </si>
  <si>
    <t>Карточка учета работы автомобиля</t>
  </si>
  <si>
    <t>за</t>
  </si>
  <si>
    <t>2020 г.</t>
  </si>
  <si>
    <t>код</t>
  </si>
  <si>
    <t xml:space="preserve">Марка  </t>
  </si>
  <si>
    <t>Государственный №</t>
  </si>
  <si>
    <t>А 782 ТС 196</t>
  </si>
  <si>
    <t>Гаражный №</t>
  </si>
  <si>
    <t xml:space="preserve"> -------</t>
  </si>
  <si>
    <t>Числа месяца</t>
  </si>
  <si>
    <t>Номер путевого листа</t>
  </si>
  <si>
    <t>Часы в наряде</t>
  </si>
  <si>
    <t>Пробег (км)</t>
  </si>
  <si>
    <t>Движение топлива (горючего) - л, кг</t>
  </si>
  <si>
    <t>всего</t>
  </si>
  <si>
    <t>в т. ч. в простое</t>
  </si>
  <si>
    <t>остаток на начало дня</t>
  </si>
  <si>
    <t>выдано</t>
  </si>
  <si>
    <t>расход</t>
  </si>
  <si>
    <t>остаток на конец дня</t>
  </si>
  <si>
    <t>экономия</t>
  </si>
  <si>
    <t>перерасход</t>
  </si>
  <si>
    <t>по техническим неисправностям</t>
  </si>
  <si>
    <t>по прочим причинам</t>
  </si>
  <si>
    <t>по норме</t>
  </si>
  <si>
    <t>фактически</t>
  </si>
  <si>
    <t>Итого за I декаду</t>
  </si>
  <si>
    <t>Волков Р.Ю.</t>
  </si>
  <si>
    <t>Итого за II декаду</t>
  </si>
  <si>
    <t>Итого за III декаду</t>
  </si>
  <si>
    <t>Итого за месяц</t>
  </si>
  <si>
    <t>Павлович И.И.</t>
  </si>
  <si>
    <t>Гайнулин П.Г.</t>
  </si>
  <si>
    <t>Фамилия, И.О. водителя</t>
  </si>
  <si>
    <t>В 617 КХ 186</t>
  </si>
  <si>
    <t>UAZ PICKUP</t>
  </si>
  <si>
    <t>Карточка учета работы автотранспорта</t>
  </si>
  <si>
    <t>Т 781 АУ 96</t>
  </si>
  <si>
    <t>УАЗ</t>
  </si>
  <si>
    <t>ГАЗ</t>
  </si>
  <si>
    <t>Номер автомобиля</t>
  </si>
  <si>
    <t>Марка автомобиля</t>
  </si>
  <si>
    <t>Дата</t>
  </si>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</sst>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dd/mm/yy;@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Arial"/>
    </font>
    <font>
      <b/>
      <i/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9" fillId="0" borderId="0" xfId="0" applyFont="1" applyAlignment="1">
      <alignment horizontal="right"/>
    </xf>
    <xf numFmtId="0" fontId="0" fillId="0" borderId="0" xfId="0" applyBorder="1" applyAlignment="1"/>
    <xf numFmtId="0" fontId="0" fillId="0" borderId="11" xfId="0" applyBorder="1" applyAlignment="1">
      <alignment horizontal="center" vertical="center"/>
    </xf>
    <xf numFmtId="0" fontId="11" fillId="0" borderId="11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1" fontId="0" fillId="0" borderId="23" xfId="0" applyNumberFormat="1" applyFill="1" applyBorder="1" applyAlignment="1">
      <alignment horizontal="center"/>
    </xf>
    <xf numFmtId="0" fontId="0" fillId="0" borderId="24" xfId="0" applyBorder="1" applyAlignment="1">
      <alignment horizontal="left" indent="1"/>
    </xf>
    <xf numFmtId="0" fontId="14" fillId="2" borderId="24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164" fontId="9" fillId="2" borderId="23" xfId="0" applyNumberFormat="1" applyFont="1" applyFill="1" applyBorder="1" applyAlignment="1">
      <alignment horizontal="left" wrapText="1"/>
    </xf>
    <xf numFmtId="1" fontId="0" fillId="0" borderId="11" xfId="0" applyNumberFormat="1" applyFill="1" applyBorder="1" applyAlignment="1">
      <alignment horizontal="center"/>
    </xf>
    <xf numFmtId="0" fontId="0" fillId="0" borderId="27" xfId="0" applyBorder="1" applyAlignment="1">
      <alignment horizontal="left" indent="1"/>
    </xf>
    <xf numFmtId="0" fontId="9" fillId="2" borderId="21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164" fontId="9" fillId="2" borderId="11" xfId="0" applyNumberFormat="1" applyFont="1" applyFill="1" applyBorder="1" applyAlignment="1">
      <alignment horizontal="left" wrapText="1"/>
    </xf>
    <xf numFmtId="164" fontId="9" fillId="2" borderId="21" xfId="0" applyNumberFormat="1" applyFont="1" applyFill="1" applyBorder="1" applyAlignment="1">
      <alignment horizontal="left" wrapText="1"/>
    </xf>
    <xf numFmtId="164" fontId="1" fillId="0" borderId="11" xfId="0" applyNumberFormat="1" applyFont="1" applyBorder="1" applyAlignment="1">
      <alignment horizontal="left"/>
    </xf>
    <xf numFmtId="164" fontId="9" fillId="2" borderId="23" xfId="0" applyNumberFormat="1" applyFont="1" applyFill="1" applyBorder="1" applyAlignment="1">
      <alignment horizontal="center" wrapText="1"/>
    </xf>
    <xf numFmtId="0" fontId="14" fillId="2" borderId="27" xfId="0" applyFont="1" applyFill="1" applyBorder="1" applyAlignment="1">
      <alignment horizontal="left" wrapText="1"/>
    </xf>
    <xf numFmtId="164" fontId="1" fillId="0" borderId="20" xfId="0" applyNumberFormat="1" applyFont="1" applyBorder="1" applyAlignment="1">
      <alignment horizontal="left"/>
    </xf>
    <xf numFmtId="0" fontId="15" fillId="0" borderId="0" xfId="0" applyFont="1"/>
    <xf numFmtId="0" fontId="16" fillId="0" borderId="0" xfId="0" applyFont="1"/>
    <xf numFmtId="164" fontId="1" fillId="0" borderId="38" xfId="0" applyNumberFormat="1" applyFont="1" applyBorder="1" applyAlignment="1">
      <alignment horizontal="left"/>
    </xf>
    <xf numFmtId="164" fontId="9" fillId="2" borderId="25" xfId="0" applyNumberFormat="1" applyFont="1" applyFill="1" applyBorder="1" applyAlignment="1">
      <alignment horizontal="left" wrapText="1"/>
    </xf>
    <xf numFmtId="164" fontId="1" fillId="0" borderId="23" xfId="0" applyNumberFormat="1" applyFont="1" applyBorder="1" applyAlignment="1">
      <alignment horizontal="left"/>
    </xf>
    <xf numFmtId="0" fontId="17" fillId="2" borderId="30" xfId="0" applyFont="1" applyFill="1" applyBorder="1" applyAlignment="1">
      <alignment horizontal="center" wrapText="1"/>
    </xf>
    <xf numFmtId="0" fontId="17" fillId="2" borderId="31" xfId="0" applyFont="1" applyFill="1" applyBorder="1" applyAlignment="1">
      <alignment horizontal="center" wrapText="1"/>
    </xf>
    <xf numFmtId="164" fontId="17" fillId="2" borderId="32" xfId="0" applyNumberFormat="1" applyFont="1" applyFill="1" applyBorder="1" applyAlignment="1">
      <alignment horizontal="center" wrapText="1"/>
    </xf>
    <xf numFmtId="0" fontId="17" fillId="2" borderId="33" xfId="0" applyFont="1" applyFill="1" applyBorder="1" applyAlignment="1">
      <alignment horizontal="center" wrapText="1"/>
    </xf>
    <xf numFmtId="164" fontId="17" fillId="2" borderId="30" xfId="0" applyNumberFormat="1" applyFont="1" applyFill="1" applyBorder="1" applyAlignment="1">
      <alignment horizontal="center" wrapText="1"/>
    </xf>
    <xf numFmtId="0" fontId="17" fillId="2" borderId="34" xfId="0" applyFont="1" applyFill="1" applyBorder="1" applyAlignment="1">
      <alignment horizontal="center" wrapText="1"/>
    </xf>
    <xf numFmtId="165" fontId="18" fillId="0" borderId="32" xfId="0" applyNumberFormat="1" applyFont="1" applyBorder="1"/>
    <xf numFmtId="0" fontId="0" fillId="0" borderId="29" xfId="0" applyBorder="1"/>
    <xf numFmtId="164" fontId="12" fillId="0" borderId="28" xfId="0" applyNumberFormat="1" applyFont="1" applyBorder="1"/>
    <xf numFmtId="165" fontId="12" fillId="0" borderId="28" xfId="0" applyNumberFormat="1" applyFont="1" applyBorder="1"/>
    <xf numFmtId="164" fontId="12" fillId="0" borderId="32" xfId="0" applyNumberFormat="1" applyFont="1" applyBorder="1"/>
    <xf numFmtId="0" fontId="0" fillId="0" borderId="35" xfId="0" applyBorder="1"/>
    <xf numFmtId="166" fontId="19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2" fontId="20" fillId="0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1" fontId="17" fillId="2" borderId="3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2" fillId="0" borderId="6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6" xfId="0" applyBorder="1" applyAlignment="1">
      <alignment horizontal="center"/>
    </xf>
    <xf numFmtId="1" fontId="17" fillId="0" borderId="28" xfId="0" applyNumberFormat="1" applyFont="1" applyFill="1" applyBorder="1" applyAlignment="1">
      <alignment horizontal="center"/>
    </xf>
    <xf numFmtId="1" fontId="17" fillId="0" borderId="29" xfId="0" applyNumberFormat="1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 vertical="center" textRotation="90" wrapText="1"/>
    </xf>
    <xf numFmtId="0" fontId="13" fillId="2" borderId="19" xfId="0" applyFont="1" applyFill="1" applyBorder="1" applyAlignment="1">
      <alignment horizontal="center" vertical="center" textRotation="90" wrapText="1"/>
    </xf>
    <xf numFmtId="0" fontId="10" fillId="2" borderId="15" xfId="0" applyFont="1" applyFill="1" applyBorder="1" applyAlignment="1">
      <alignment horizontal="center" vertical="center" textRotation="90" wrapText="1"/>
    </xf>
    <xf numFmtId="0" fontId="10" fillId="2" borderId="20" xfId="0" applyFont="1" applyFill="1" applyBorder="1" applyAlignment="1">
      <alignment horizontal="center" vertical="center" textRotation="90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textRotation="90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textRotation="90" wrapText="1"/>
    </xf>
    <xf numFmtId="0" fontId="13" fillId="2" borderId="22" xfId="0" applyFont="1" applyFill="1" applyBorder="1" applyAlignment="1">
      <alignment horizontal="center" vertical="center" textRotation="90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textRotation="90" wrapText="1"/>
    </xf>
    <xf numFmtId="1" fontId="17" fillId="0" borderId="35" xfId="0" applyNumberFormat="1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/>
    <xf numFmtId="0" fontId="13" fillId="0" borderId="3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textRotation="90" wrapText="1"/>
    </xf>
    <xf numFmtId="0" fontId="10" fillId="0" borderId="15" xfId="0" applyFont="1" applyFill="1" applyBorder="1" applyAlignment="1">
      <alignment horizontal="center" vertical="center" textRotation="90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textRotation="90" wrapText="1"/>
    </xf>
    <xf numFmtId="0" fontId="10" fillId="0" borderId="20" xfId="0" applyFont="1" applyFill="1" applyBorder="1" applyAlignment="1">
      <alignment horizontal="center" vertical="center" textRotation="90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textRotation="90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textRotation="90" wrapText="1"/>
    </xf>
    <xf numFmtId="0" fontId="13" fillId="0" borderId="22" xfId="0" applyFont="1" applyFill="1" applyBorder="1" applyAlignment="1">
      <alignment horizontal="center" vertical="center" textRotation="90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indent="1"/>
    </xf>
    <xf numFmtId="0" fontId="10" fillId="0" borderId="11" xfId="0" applyFont="1" applyFill="1" applyBorder="1"/>
    <xf numFmtId="0" fontId="21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1" fontId="20" fillId="0" borderId="11" xfId="0" applyNumberFormat="1" applyFont="1" applyFill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center" wrapText="1"/>
    </xf>
    <xf numFmtId="164" fontId="20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8</xdr:col>
      <xdr:colOff>0</xdr:colOff>
      <xdr:row>67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1306175"/>
          <a:ext cx="428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topLeftCell="A55" workbookViewId="0">
      <selection activeCell="F76" sqref="F76"/>
    </sheetView>
  </sheetViews>
  <sheetFormatPr defaultRowHeight="12.75" x14ac:dyDescent="0.2"/>
  <cols>
    <col min="1" max="1" width="8.85546875" style="1" customWidth="1"/>
    <col min="2" max="2" width="6.28515625" customWidth="1"/>
    <col min="3" max="3" width="18.5703125" customWidth="1"/>
    <col min="4" max="4" width="5.28515625" customWidth="1"/>
    <col min="5" max="5" width="6.140625" customWidth="1"/>
    <col min="6" max="6" width="6.28515625" customWidth="1"/>
    <col min="7" max="7" width="8.7109375" customWidth="1"/>
    <col min="8" max="8" width="8.28515625" customWidth="1"/>
    <col min="9" max="9" width="8.5703125" customWidth="1"/>
    <col min="10" max="10" width="8.28515625" customWidth="1"/>
    <col min="11" max="12" width="8.5703125" customWidth="1"/>
    <col min="13" max="14" width="10.42578125" customWidth="1"/>
  </cols>
  <sheetData>
    <row r="1" spans="1:14" ht="12.75" customHeight="1" x14ac:dyDescent="0.2">
      <c r="G1" s="54" t="s">
        <v>0</v>
      </c>
      <c r="H1" s="54"/>
      <c r="I1" s="54"/>
      <c r="J1" s="54"/>
      <c r="K1" s="54"/>
      <c r="L1" s="54"/>
      <c r="M1" s="54"/>
      <c r="N1" s="54"/>
    </row>
    <row r="2" spans="1:14" ht="12" customHeight="1" x14ac:dyDescent="0.2">
      <c r="G2" s="54" t="s">
        <v>1</v>
      </c>
      <c r="H2" s="54"/>
      <c r="I2" s="54"/>
      <c r="J2" s="54"/>
      <c r="K2" s="54"/>
      <c r="L2" s="54"/>
      <c r="M2" s="54"/>
      <c r="N2" s="54"/>
    </row>
    <row r="3" spans="1:14" ht="7.5" customHeight="1" x14ac:dyDescent="0.2"/>
    <row r="4" spans="1:14" ht="13.5" thickBot="1" x14ac:dyDescent="0.25">
      <c r="K4" s="2"/>
      <c r="L4" s="2"/>
      <c r="M4" s="55" t="s">
        <v>2</v>
      </c>
      <c r="N4" s="56"/>
    </row>
    <row r="5" spans="1:14" ht="14.25" customHeight="1" thickBot="1" x14ac:dyDescent="0.25">
      <c r="K5" s="57" t="s">
        <v>3</v>
      </c>
      <c r="L5" s="57"/>
      <c r="M5" s="58" t="s">
        <v>4</v>
      </c>
      <c r="N5" s="59"/>
    </row>
    <row r="6" spans="1:14" ht="7.5" customHeight="1" x14ac:dyDescent="0.2">
      <c r="K6" s="60" t="s">
        <v>5</v>
      </c>
      <c r="L6" s="61"/>
      <c r="M6" s="62" t="s">
        <v>6</v>
      </c>
      <c r="N6" s="63"/>
    </row>
    <row r="7" spans="1:14" ht="15" customHeight="1" thickBot="1" x14ac:dyDescent="0.3">
      <c r="A7" s="66"/>
      <c r="B7" s="66"/>
      <c r="C7" s="66"/>
      <c r="D7" s="66"/>
      <c r="E7" s="66"/>
      <c r="F7" s="66"/>
      <c r="G7" s="66"/>
      <c r="H7" s="66"/>
      <c r="I7" s="66"/>
      <c r="J7" s="66"/>
      <c r="K7" s="60"/>
      <c r="L7" s="61"/>
      <c r="M7" s="64"/>
      <c r="N7" s="65"/>
    </row>
    <row r="8" spans="1:14" ht="9" customHeight="1" x14ac:dyDescent="0.2">
      <c r="A8" s="67" t="s">
        <v>7</v>
      </c>
      <c r="B8" s="67"/>
      <c r="C8" s="67"/>
      <c r="D8" s="67"/>
      <c r="E8" s="67"/>
      <c r="F8" s="67"/>
      <c r="G8" s="67"/>
      <c r="H8" s="67"/>
      <c r="I8" s="67"/>
      <c r="J8" s="67"/>
      <c r="K8" s="60"/>
      <c r="L8" s="60" t="s">
        <v>8</v>
      </c>
      <c r="M8" s="68" t="s">
        <v>9</v>
      </c>
      <c r="N8" s="69"/>
    </row>
    <row r="9" spans="1:14" ht="42" customHeight="1" thickBot="1" x14ac:dyDescent="0.3">
      <c r="A9" s="70"/>
      <c r="B9" s="70"/>
      <c r="C9" s="70"/>
      <c r="D9" s="70"/>
      <c r="E9" s="70"/>
      <c r="F9" s="70"/>
      <c r="G9" s="70"/>
      <c r="H9" s="70"/>
      <c r="I9" s="70"/>
      <c r="J9" s="70"/>
      <c r="K9" s="60"/>
      <c r="L9" s="60"/>
      <c r="M9" s="64"/>
      <c r="N9" s="65"/>
    </row>
    <row r="10" spans="1:14" ht="9.75" customHeight="1" x14ac:dyDescent="0.2">
      <c r="A10" s="53" t="s">
        <v>10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4" ht="18.75" x14ac:dyDescent="0.3">
      <c r="A11" s="71" t="s">
        <v>11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1:14" ht="16.5" customHeight="1" x14ac:dyDescent="0.25">
      <c r="D12" s="3" t="s">
        <v>12</v>
      </c>
      <c r="E12" s="66" t="s">
        <v>56</v>
      </c>
      <c r="F12" s="66"/>
      <c r="G12" s="66"/>
      <c r="H12" s="66"/>
      <c r="I12" s="72" t="s">
        <v>13</v>
      </c>
      <c r="J12" s="72"/>
    </row>
    <row r="13" spans="1:14" ht="6" customHeight="1" x14ac:dyDescent="0.2"/>
    <row r="14" spans="1:14" ht="14.25" customHeight="1" x14ac:dyDescent="0.2">
      <c r="C14" s="2"/>
      <c r="D14" s="4"/>
      <c r="E14" s="5" t="s">
        <v>14</v>
      </c>
    </row>
    <row r="15" spans="1:14" ht="15.75" customHeight="1" x14ac:dyDescent="0.2">
      <c r="A15" s="73" t="s">
        <v>15</v>
      </c>
      <c r="B15" s="73"/>
      <c r="C15" s="74" t="str">
        <f>IF(I15="","",IF(I15="А 782 ТС 196","УАЗ",IF(I15="В 617 КХ 186","UAZ PICKUP",IF(I15="Т 781 АУ 96","ГАЗ"))))</f>
        <v>UAZ PICKUP</v>
      </c>
      <c r="D15" s="75"/>
      <c r="E15" s="6"/>
      <c r="F15" s="76" t="s">
        <v>16</v>
      </c>
      <c r="G15" s="73"/>
      <c r="H15" s="73"/>
      <c r="I15" s="77" t="s">
        <v>45</v>
      </c>
      <c r="J15" s="77"/>
      <c r="K15" s="78" t="s">
        <v>18</v>
      </c>
      <c r="L15" s="78"/>
      <c r="M15" s="79" t="s">
        <v>19</v>
      </c>
      <c r="N15" s="79"/>
    </row>
    <row r="16" spans="1:14" ht="6.75" customHeight="1" thickBot="1" x14ac:dyDescent="0.25">
      <c r="A16" s="7"/>
    </row>
    <row r="17" spans="1:14" ht="17.25" customHeight="1" x14ac:dyDescent="0.2">
      <c r="A17" s="82" t="s">
        <v>20</v>
      </c>
      <c r="B17" s="84" t="s">
        <v>21</v>
      </c>
      <c r="C17" s="86" t="s">
        <v>44</v>
      </c>
      <c r="D17" s="88" t="s">
        <v>22</v>
      </c>
      <c r="E17" s="89"/>
      <c r="F17" s="90"/>
      <c r="G17" s="84" t="s">
        <v>23</v>
      </c>
      <c r="H17" s="96" t="s">
        <v>24</v>
      </c>
      <c r="I17" s="89"/>
      <c r="J17" s="89"/>
      <c r="K17" s="89"/>
      <c r="L17" s="89"/>
      <c r="M17" s="89"/>
      <c r="N17" s="90"/>
    </row>
    <row r="18" spans="1:14" ht="24" customHeight="1" x14ac:dyDescent="0.2">
      <c r="A18" s="83"/>
      <c r="B18" s="85"/>
      <c r="C18" s="87"/>
      <c r="D18" s="91" t="s">
        <v>25</v>
      </c>
      <c r="E18" s="92" t="s">
        <v>26</v>
      </c>
      <c r="F18" s="93"/>
      <c r="G18" s="85"/>
      <c r="H18" s="97" t="s">
        <v>27</v>
      </c>
      <c r="I18" s="94" t="s">
        <v>28</v>
      </c>
      <c r="J18" s="92" t="s">
        <v>29</v>
      </c>
      <c r="K18" s="92"/>
      <c r="L18" s="94" t="s">
        <v>30</v>
      </c>
      <c r="M18" s="94" t="s">
        <v>31</v>
      </c>
      <c r="N18" s="95" t="s">
        <v>32</v>
      </c>
    </row>
    <row r="19" spans="1:14" ht="77.25" customHeight="1" x14ac:dyDescent="0.2">
      <c r="A19" s="83"/>
      <c r="B19" s="85"/>
      <c r="C19" s="87"/>
      <c r="D19" s="91"/>
      <c r="E19" s="8" t="s">
        <v>33</v>
      </c>
      <c r="F19" s="9" t="s">
        <v>34</v>
      </c>
      <c r="G19" s="85"/>
      <c r="H19" s="97"/>
      <c r="I19" s="94"/>
      <c r="J19" s="8" t="s">
        <v>35</v>
      </c>
      <c r="K19" s="8" t="s">
        <v>36</v>
      </c>
      <c r="L19" s="94"/>
      <c r="M19" s="94"/>
      <c r="N19" s="95"/>
    </row>
    <row r="20" spans="1:14" ht="18" customHeight="1" x14ac:dyDescent="0.25">
      <c r="A20" s="10"/>
      <c r="B20" s="11"/>
      <c r="C20" s="12"/>
      <c r="D20" s="13"/>
      <c r="E20" s="14"/>
      <c r="F20" s="15"/>
      <c r="G20" s="30"/>
      <c r="H20" s="31"/>
      <c r="I20" s="32"/>
      <c r="J20" s="16"/>
      <c r="K20" s="16"/>
      <c r="L20" s="16"/>
      <c r="M20" s="25"/>
      <c r="N20" s="15"/>
    </row>
    <row r="21" spans="1:14" ht="18" customHeight="1" x14ac:dyDescent="0.25">
      <c r="A21" s="17"/>
      <c r="B21" s="18"/>
      <c r="C21" s="12"/>
      <c r="D21" s="13"/>
      <c r="E21" s="20"/>
      <c r="F21" s="21"/>
      <c r="G21" s="27"/>
      <c r="H21" s="23"/>
      <c r="I21" s="24"/>
      <c r="J21" s="22"/>
      <c r="K21" s="22"/>
      <c r="L21" s="16"/>
      <c r="M21" s="25"/>
      <c r="N21" s="21"/>
    </row>
    <row r="22" spans="1:14" ht="18" customHeight="1" x14ac:dyDescent="0.25">
      <c r="A22" s="17"/>
      <c r="B22" s="11"/>
      <c r="C22" s="12"/>
      <c r="D22" s="13"/>
      <c r="E22" s="20"/>
      <c r="F22" s="21"/>
      <c r="G22" s="27"/>
      <c r="H22" s="23"/>
      <c r="I22" s="24"/>
      <c r="J22" s="22"/>
      <c r="K22" s="22"/>
      <c r="L22" s="16"/>
      <c r="M22" s="25"/>
      <c r="N22" s="21"/>
    </row>
    <row r="23" spans="1:14" ht="18" customHeight="1" x14ac:dyDescent="0.25">
      <c r="A23" s="17"/>
      <c r="B23" s="18"/>
      <c r="C23" s="12"/>
      <c r="D23" s="13"/>
      <c r="E23" s="20"/>
      <c r="F23" s="21"/>
      <c r="G23" s="27"/>
      <c r="H23" s="23"/>
      <c r="I23" s="24"/>
      <c r="J23" s="22"/>
      <c r="K23" s="22"/>
      <c r="L23" s="16"/>
      <c r="M23" s="25"/>
      <c r="N23" s="21"/>
    </row>
    <row r="24" spans="1:14" ht="18" customHeight="1" x14ac:dyDescent="0.25">
      <c r="A24" s="17"/>
      <c r="B24" s="11"/>
      <c r="C24" s="12"/>
      <c r="D24" s="13"/>
      <c r="E24" s="20"/>
      <c r="F24" s="21"/>
      <c r="G24" s="27"/>
      <c r="H24" s="23"/>
      <c r="I24" s="24"/>
      <c r="J24" s="22"/>
      <c r="K24" s="22"/>
      <c r="L24" s="16"/>
      <c r="M24" s="25"/>
      <c r="N24" s="21"/>
    </row>
    <row r="25" spans="1:14" ht="18" customHeight="1" x14ac:dyDescent="0.25">
      <c r="A25" s="17"/>
      <c r="B25" s="18"/>
      <c r="C25" s="12"/>
      <c r="D25" s="13"/>
      <c r="E25" s="20"/>
      <c r="F25" s="21"/>
      <c r="G25" s="27"/>
      <c r="H25" s="23"/>
      <c r="I25" s="24"/>
      <c r="J25" s="22"/>
      <c r="K25" s="22"/>
      <c r="L25" s="16"/>
      <c r="M25" s="25"/>
      <c r="N25" s="21"/>
    </row>
    <row r="26" spans="1:14" ht="18" customHeight="1" x14ac:dyDescent="0.25">
      <c r="A26" s="17"/>
      <c r="B26" s="11"/>
      <c r="C26" s="12"/>
      <c r="D26" s="13"/>
      <c r="E26" s="20"/>
      <c r="F26" s="21"/>
      <c r="G26" s="27"/>
      <c r="H26" s="23"/>
      <c r="I26" s="24"/>
      <c r="J26" s="22"/>
      <c r="K26" s="22"/>
      <c r="L26" s="16"/>
      <c r="M26" s="25"/>
      <c r="N26" s="21"/>
    </row>
    <row r="27" spans="1:14" ht="18" customHeight="1" x14ac:dyDescent="0.25">
      <c r="A27" s="17"/>
      <c r="B27" s="18"/>
      <c r="C27" s="26"/>
      <c r="D27" s="19"/>
      <c r="E27" s="20"/>
      <c r="F27" s="21"/>
      <c r="G27" s="27"/>
      <c r="H27" s="23"/>
      <c r="I27" s="24"/>
      <c r="J27" s="22"/>
      <c r="K27" s="22"/>
      <c r="L27" s="16"/>
      <c r="M27" s="25"/>
      <c r="N27" s="21"/>
    </row>
    <row r="28" spans="1:14" ht="18" customHeight="1" x14ac:dyDescent="0.25">
      <c r="A28" s="17"/>
      <c r="B28" s="18"/>
      <c r="C28" s="12"/>
      <c r="D28" s="13"/>
      <c r="E28" s="20"/>
      <c r="F28" s="21"/>
      <c r="G28" s="27"/>
      <c r="H28" s="23"/>
      <c r="I28" s="24"/>
      <c r="J28" s="22"/>
      <c r="K28" s="22"/>
      <c r="L28" s="16"/>
      <c r="M28" s="25"/>
      <c r="N28" s="21"/>
    </row>
    <row r="29" spans="1:14" ht="18" customHeight="1" x14ac:dyDescent="0.25">
      <c r="A29" s="17"/>
      <c r="B29" s="11"/>
      <c r="C29" s="12"/>
      <c r="D29" s="13"/>
      <c r="E29" s="20"/>
      <c r="F29" s="21"/>
      <c r="G29" s="27"/>
      <c r="H29" s="23"/>
      <c r="I29" s="24"/>
      <c r="J29" s="22"/>
      <c r="K29" s="22"/>
      <c r="L29" s="16"/>
      <c r="M29" s="25"/>
      <c r="N29" s="21"/>
    </row>
    <row r="30" spans="1:14" ht="18" customHeight="1" x14ac:dyDescent="0.25">
      <c r="A30" s="17"/>
      <c r="B30" s="18"/>
      <c r="C30" s="12"/>
      <c r="D30" s="13"/>
      <c r="E30" s="20"/>
      <c r="F30" s="21"/>
      <c r="G30" s="27"/>
      <c r="H30" s="23"/>
      <c r="I30" s="24"/>
      <c r="J30" s="22"/>
      <c r="K30" s="22"/>
      <c r="L30" s="16"/>
      <c r="M30" s="25"/>
      <c r="N30" s="21"/>
    </row>
    <row r="31" spans="1:14" ht="18" customHeight="1" x14ac:dyDescent="0.25">
      <c r="A31" s="17"/>
      <c r="B31" s="11"/>
      <c r="C31" s="12"/>
      <c r="D31" s="13"/>
      <c r="E31" s="20"/>
      <c r="F31" s="21"/>
      <c r="G31" s="27"/>
      <c r="H31" s="23"/>
      <c r="I31" s="24"/>
      <c r="J31" s="22"/>
      <c r="K31" s="22"/>
      <c r="L31" s="16"/>
      <c r="M31" s="25"/>
      <c r="N31" s="21"/>
    </row>
    <row r="32" spans="1:14" ht="18" customHeight="1" x14ac:dyDescent="0.25">
      <c r="A32" s="17"/>
      <c r="B32" s="18"/>
      <c r="C32" s="12"/>
      <c r="D32" s="13"/>
      <c r="E32" s="20"/>
      <c r="F32" s="21"/>
      <c r="G32" s="27"/>
      <c r="H32" s="23"/>
      <c r="I32" s="24"/>
      <c r="J32" s="22"/>
      <c r="K32" s="22"/>
      <c r="L32" s="16"/>
      <c r="M32" s="25"/>
      <c r="N32" s="21"/>
    </row>
    <row r="33" spans="1:14" ht="18" customHeight="1" x14ac:dyDescent="0.25">
      <c r="A33" s="17"/>
      <c r="B33" s="11"/>
      <c r="C33" s="12"/>
      <c r="D33" s="13"/>
      <c r="E33" s="20"/>
      <c r="F33" s="21"/>
      <c r="G33" s="27"/>
      <c r="H33" s="23"/>
      <c r="I33" s="24"/>
      <c r="J33" s="22"/>
      <c r="K33" s="22"/>
      <c r="L33" s="16"/>
      <c r="M33" s="25"/>
      <c r="N33" s="21"/>
    </row>
    <row r="34" spans="1:14" ht="18" customHeight="1" thickBot="1" x14ac:dyDescent="0.3">
      <c r="A34" s="17"/>
      <c r="B34" s="18"/>
      <c r="C34" s="26"/>
      <c r="D34" s="19"/>
      <c r="E34" s="20"/>
      <c r="F34" s="21"/>
      <c r="G34" s="27"/>
      <c r="H34" s="23"/>
      <c r="I34" s="24"/>
      <c r="J34" s="22"/>
      <c r="K34" s="22"/>
      <c r="L34" s="16"/>
      <c r="M34" s="25"/>
      <c r="N34" s="21"/>
    </row>
    <row r="35" spans="1:14" s="28" customFormat="1" ht="18" customHeight="1" thickBot="1" x14ac:dyDescent="0.25">
      <c r="A35" s="80" t="s">
        <v>37</v>
      </c>
      <c r="B35" s="81"/>
      <c r="C35" s="81"/>
      <c r="D35" s="33">
        <f>SUM(D20:D34)</f>
        <v>0</v>
      </c>
      <c r="E35" s="33">
        <f>SUM(E20:E34)</f>
        <v>0</v>
      </c>
      <c r="F35" s="34">
        <f>SUM(F20:F34)</f>
        <v>0</v>
      </c>
      <c r="G35" s="35">
        <f>SUM(G20:G34)</f>
        <v>0</v>
      </c>
      <c r="H35" s="36"/>
      <c r="I35" s="37">
        <f>SUM(I20:I34)</f>
        <v>0</v>
      </c>
      <c r="J35" s="37">
        <f>SUM(J20:J34)</f>
        <v>0</v>
      </c>
      <c r="K35" s="37">
        <f>SUM(K20:K34)</f>
        <v>0</v>
      </c>
      <c r="L35" s="33"/>
      <c r="M35" s="37">
        <f>SUM(M20:M34)</f>
        <v>0</v>
      </c>
      <c r="N35" s="38">
        <f>SUM(N20:N34)</f>
        <v>0</v>
      </c>
    </row>
    <row r="36" spans="1:14" ht="18" customHeight="1" x14ac:dyDescent="0.25">
      <c r="A36" s="10"/>
      <c r="B36" s="11"/>
      <c r="C36" s="12"/>
      <c r="D36" s="13"/>
      <c r="E36" s="14"/>
      <c r="F36" s="15"/>
      <c r="G36" s="30"/>
      <c r="H36" s="31"/>
      <c r="I36" s="32"/>
      <c r="J36" s="16"/>
      <c r="K36" s="16"/>
      <c r="L36" s="16"/>
      <c r="M36" s="25"/>
      <c r="N36" s="15"/>
    </row>
    <row r="37" spans="1:14" ht="18" customHeight="1" x14ac:dyDescent="0.25">
      <c r="A37" s="17"/>
      <c r="B37" s="18"/>
      <c r="C37" s="12"/>
      <c r="D37" s="13"/>
      <c r="E37" s="20"/>
      <c r="F37" s="21"/>
      <c r="G37" s="27"/>
      <c r="H37" s="23"/>
      <c r="I37" s="24"/>
      <c r="J37" s="22"/>
      <c r="K37" s="22"/>
      <c r="L37" s="16"/>
      <c r="M37" s="25"/>
      <c r="N37" s="21"/>
    </row>
    <row r="38" spans="1:14" ht="18" customHeight="1" x14ac:dyDescent="0.25">
      <c r="A38" s="17"/>
      <c r="B38" s="11"/>
      <c r="C38" s="12"/>
      <c r="D38" s="13"/>
      <c r="E38" s="20"/>
      <c r="F38" s="21"/>
      <c r="G38" s="27"/>
      <c r="H38" s="23"/>
      <c r="I38" s="24"/>
      <c r="J38" s="22"/>
      <c r="K38" s="22"/>
      <c r="L38" s="16"/>
      <c r="M38" s="25"/>
      <c r="N38" s="21"/>
    </row>
    <row r="39" spans="1:14" ht="18" customHeight="1" x14ac:dyDescent="0.25">
      <c r="A39" s="17"/>
      <c r="B39" s="18"/>
      <c r="C39" s="12"/>
      <c r="D39" s="13"/>
      <c r="E39" s="20"/>
      <c r="F39" s="21"/>
      <c r="G39" s="27"/>
      <c r="H39" s="23"/>
      <c r="I39" s="24"/>
      <c r="J39" s="22"/>
      <c r="K39" s="22"/>
      <c r="L39" s="16"/>
      <c r="M39" s="25"/>
      <c r="N39" s="21"/>
    </row>
    <row r="40" spans="1:14" ht="18" customHeight="1" x14ac:dyDescent="0.25">
      <c r="A40" s="17"/>
      <c r="B40" s="11"/>
      <c r="C40" s="12"/>
      <c r="D40" s="13"/>
      <c r="E40" s="20"/>
      <c r="F40" s="21"/>
      <c r="G40" s="27"/>
      <c r="H40" s="23"/>
      <c r="I40" s="24"/>
      <c r="J40" s="22"/>
      <c r="K40" s="22"/>
      <c r="L40" s="16"/>
      <c r="M40" s="25"/>
      <c r="N40" s="21"/>
    </row>
    <row r="41" spans="1:14" ht="18" customHeight="1" x14ac:dyDescent="0.25">
      <c r="A41" s="17"/>
      <c r="B41" s="18"/>
      <c r="C41" s="12"/>
      <c r="D41" s="13"/>
      <c r="E41" s="20"/>
      <c r="F41" s="21"/>
      <c r="G41" s="27"/>
      <c r="H41" s="23"/>
      <c r="I41" s="24"/>
      <c r="J41" s="22"/>
      <c r="K41" s="22"/>
      <c r="L41" s="16"/>
      <c r="M41" s="25"/>
      <c r="N41" s="21"/>
    </row>
    <row r="42" spans="1:14" ht="18" customHeight="1" x14ac:dyDescent="0.25">
      <c r="A42" s="17"/>
      <c r="B42" s="11"/>
      <c r="C42" s="12"/>
      <c r="D42" s="13"/>
      <c r="E42" s="20"/>
      <c r="F42" s="21"/>
      <c r="G42" s="27"/>
      <c r="H42" s="23"/>
      <c r="I42" s="24"/>
      <c r="J42" s="22"/>
      <c r="K42" s="22"/>
      <c r="L42" s="16"/>
      <c r="M42" s="25"/>
      <c r="N42" s="21"/>
    </row>
    <row r="43" spans="1:14" ht="18" customHeight="1" x14ac:dyDescent="0.25">
      <c r="A43" s="17"/>
      <c r="B43" s="18"/>
      <c r="C43" s="26"/>
      <c r="D43" s="19"/>
      <c r="E43" s="20"/>
      <c r="F43" s="21"/>
      <c r="G43" s="27"/>
      <c r="H43" s="23"/>
      <c r="I43" s="24"/>
      <c r="J43" s="22"/>
      <c r="K43" s="22"/>
      <c r="L43" s="16"/>
      <c r="M43" s="25"/>
      <c r="N43" s="21"/>
    </row>
    <row r="44" spans="1:14" ht="18" customHeight="1" x14ac:dyDescent="0.25">
      <c r="A44" s="17"/>
      <c r="B44" s="18"/>
      <c r="C44" s="12"/>
      <c r="D44" s="13"/>
      <c r="E44" s="20"/>
      <c r="F44" s="21"/>
      <c r="G44" s="27"/>
      <c r="H44" s="23"/>
      <c r="I44" s="24"/>
      <c r="J44" s="22"/>
      <c r="K44" s="22"/>
      <c r="L44" s="16"/>
      <c r="M44" s="25"/>
      <c r="N44" s="21"/>
    </row>
    <row r="45" spans="1:14" ht="18" customHeight="1" x14ac:dyDescent="0.25">
      <c r="A45" s="17"/>
      <c r="B45" s="11"/>
      <c r="C45" s="12"/>
      <c r="D45" s="13"/>
      <c r="E45" s="20"/>
      <c r="F45" s="21"/>
      <c r="G45" s="27"/>
      <c r="H45" s="23"/>
      <c r="I45" s="24"/>
      <c r="J45" s="22"/>
      <c r="K45" s="22"/>
      <c r="L45" s="16"/>
      <c r="M45" s="25"/>
      <c r="N45" s="21"/>
    </row>
    <row r="46" spans="1:14" ht="18" customHeight="1" x14ac:dyDescent="0.25">
      <c r="A46" s="17"/>
      <c r="B46" s="18"/>
      <c r="C46" s="12"/>
      <c r="D46" s="13"/>
      <c r="E46" s="20"/>
      <c r="F46" s="21"/>
      <c r="G46" s="27"/>
      <c r="H46" s="23"/>
      <c r="I46" s="24"/>
      <c r="J46" s="22"/>
      <c r="K46" s="22"/>
      <c r="L46" s="16"/>
      <c r="M46" s="25"/>
      <c r="N46" s="21"/>
    </row>
    <row r="47" spans="1:14" ht="18" customHeight="1" x14ac:dyDescent="0.25">
      <c r="A47" s="17"/>
      <c r="B47" s="11"/>
      <c r="C47" s="12"/>
      <c r="D47" s="13"/>
      <c r="E47" s="20"/>
      <c r="F47" s="21"/>
      <c r="G47" s="27"/>
      <c r="H47" s="23"/>
      <c r="I47" s="24"/>
      <c r="J47" s="22"/>
      <c r="K47" s="22"/>
      <c r="L47" s="16"/>
      <c r="M47" s="25"/>
      <c r="N47" s="21"/>
    </row>
    <row r="48" spans="1:14" ht="18" customHeight="1" x14ac:dyDescent="0.25">
      <c r="A48" s="17"/>
      <c r="B48" s="18"/>
      <c r="C48" s="12"/>
      <c r="D48" s="13"/>
      <c r="E48" s="20"/>
      <c r="F48" s="21"/>
      <c r="G48" s="27"/>
      <c r="H48" s="23"/>
      <c r="I48" s="24"/>
      <c r="J48" s="22"/>
      <c r="K48" s="22"/>
      <c r="L48" s="16"/>
      <c r="M48" s="25"/>
      <c r="N48" s="21"/>
    </row>
    <row r="49" spans="1:14" ht="18" customHeight="1" x14ac:dyDescent="0.25">
      <c r="A49" s="17"/>
      <c r="B49" s="11"/>
      <c r="C49" s="12"/>
      <c r="D49" s="13"/>
      <c r="E49" s="20"/>
      <c r="F49" s="21"/>
      <c r="G49" s="27"/>
      <c r="H49" s="23"/>
      <c r="I49" s="24"/>
      <c r="J49" s="22"/>
      <c r="K49" s="22"/>
      <c r="L49" s="16"/>
      <c r="M49" s="25"/>
      <c r="N49" s="21"/>
    </row>
    <row r="50" spans="1:14" ht="18" customHeight="1" thickBot="1" x14ac:dyDescent="0.3">
      <c r="A50" s="17"/>
      <c r="B50" s="18"/>
      <c r="C50" s="26"/>
      <c r="D50" s="19"/>
      <c r="E50" s="20"/>
      <c r="F50" s="21"/>
      <c r="G50" s="27"/>
      <c r="H50" s="23"/>
      <c r="I50" s="24"/>
      <c r="J50" s="22"/>
      <c r="K50" s="22"/>
      <c r="L50" s="16"/>
      <c r="M50" s="25"/>
      <c r="N50" s="21"/>
    </row>
    <row r="51" spans="1:14" s="28" customFormat="1" ht="18" customHeight="1" thickBot="1" x14ac:dyDescent="0.25">
      <c r="A51" s="80" t="s">
        <v>39</v>
      </c>
      <c r="B51" s="81"/>
      <c r="C51" s="81"/>
      <c r="D51" s="33">
        <f>SUM(D36:D50)</f>
        <v>0</v>
      </c>
      <c r="E51" s="33">
        <f>SUM(E36:E50)</f>
        <v>0</v>
      </c>
      <c r="F51" s="34">
        <f>SUM(F36:F50)</f>
        <v>0</v>
      </c>
      <c r="G51" s="35">
        <f>SUM(G36:G50)</f>
        <v>0</v>
      </c>
      <c r="H51" s="36"/>
      <c r="I51" s="37">
        <f>SUM(I36:I50)</f>
        <v>0</v>
      </c>
      <c r="J51" s="37">
        <f>SUM(J36:J50)</f>
        <v>0</v>
      </c>
      <c r="K51" s="37">
        <f>SUM(K36:K50)</f>
        <v>0</v>
      </c>
      <c r="L51" s="33"/>
      <c r="M51" s="37">
        <f>SUM(M36:M50)</f>
        <v>0</v>
      </c>
      <c r="N51" s="38">
        <f>SUM(N36:N50)</f>
        <v>0</v>
      </c>
    </row>
    <row r="52" spans="1:14" ht="18" customHeight="1" x14ac:dyDescent="0.25">
      <c r="A52" s="10"/>
      <c r="B52" s="11"/>
      <c r="C52" s="12"/>
      <c r="D52" s="13"/>
      <c r="E52" s="14"/>
      <c r="F52" s="15"/>
      <c r="G52" s="30"/>
      <c r="H52" s="31"/>
      <c r="I52" s="32"/>
      <c r="J52" s="16"/>
      <c r="K52" s="16"/>
      <c r="L52" s="16"/>
      <c r="M52" s="25"/>
      <c r="N52" s="15"/>
    </row>
    <row r="53" spans="1:14" ht="18" customHeight="1" x14ac:dyDescent="0.25">
      <c r="A53" s="17"/>
      <c r="B53" s="18"/>
      <c r="C53" s="12"/>
      <c r="D53" s="13"/>
      <c r="E53" s="20"/>
      <c r="F53" s="21"/>
      <c r="G53" s="27"/>
      <c r="H53" s="23"/>
      <c r="I53" s="24"/>
      <c r="J53" s="22"/>
      <c r="K53" s="22"/>
      <c r="L53" s="16"/>
      <c r="M53" s="25"/>
      <c r="N53" s="21"/>
    </row>
    <row r="54" spans="1:14" ht="18" customHeight="1" x14ac:dyDescent="0.25">
      <c r="A54" s="17"/>
      <c r="B54" s="11"/>
      <c r="C54" s="12"/>
      <c r="D54" s="13"/>
      <c r="E54" s="20"/>
      <c r="F54" s="21"/>
      <c r="G54" s="27"/>
      <c r="H54" s="23"/>
      <c r="I54" s="24"/>
      <c r="J54" s="22"/>
      <c r="K54" s="22"/>
      <c r="L54" s="16"/>
      <c r="M54" s="25"/>
      <c r="N54" s="21"/>
    </row>
    <row r="55" spans="1:14" ht="18" customHeight="1" x14ac:dyDescent="0.25">
      <c r="A55" s="17"/>
      <c r="B55" s="18"/>
      <c r="C55" s="12"/>
      <c r="D55" s="13"/>
      <c r="E55" s="20"/>
      <c r="F55" s="21"/>
      <c r="G55" s="27"/>
      <c r="H55" s="23"/>
      <c r="I55" s="24"/>
      <c r="J55" s="22"/>
      <c r="K55" s="22"/>
      <c r="L55" s="16"/>
      <c r="M55" s="25"/>
      <c r="N55" s="21"/>
    </row>
    <row r="56" spans="1:14" ht="18" customHeight="1" x14ac:dyDescent="0.25">
      <c r="A56" s="17"/>
      <c r="B56" s="11"/>
      <c r="C56" s="12"/>
      <c r="D56" s="13"/>
      <c r="E56" s="20"/>
      <c r="F56" s="21"/>
      <c r="G56" s="27"/>
      <c r="H56" s="23"/>
      <c r="I56" s="24"/>
      <c r="J56" s="22"/>
      <c r="K56" s="22"/>
      <c r="L56" s="16"/>
      <c r="M56" s="25"/>
      <c r="N56" s="21"/>
    </row>
    <row r="57" spans="1:14" ht="18" customHeight="1" x14ac:dyDescent="0.25">
      <c r="A57" s="17"/>
      <c r="B57" s="18"/>
      <c r="C57" s="12"/>
      <c r="D57" s="13"/>
      <c r="E57" s="20"/>
      <c r="F57" s="21"/>
      <c r="G57" s="27"/>
      <c r="H57" s="23"/>
      <c r="I57" s="24"/>
      <c r="J57" s="22"/>
      <c r="K57" s="22"/>
      <c r="L57" s="16"/>
      <c r="M57" s="25"/>
      <c r="N57" s="21"/>
    </row>
    <row r="58" spans="1:14" ht="18" customHeight="1" x14ac:dyDescent="0.25">
      <c r="A58" s="17"/>
      <c r="B58" s="11"/>
      <c r="C58" s="12"/>
      <c r="D58" s="13"/>
      <c r="E58" s="20"/>
      <c r="F58" s="21"/>
      <c r="G58" s="27"/>
      <c r="H58" s="23"/>
      <c r="I58" s="24"/>
      <c r="J58" s="22"/>
      <c r="K58" s="22"/>
      <c r="L58" s="16"/>
      <c r="M58" s="25"/>
      <c r="N58" s="21"/>
    </row>
    <row r="59" spans="1:14" ht="18" customHeight="1" x14ac:dyDescent="0.25">
      <c r="A59" s="17"/>
      <c r="B59" s="18"/>
      <c r="C59" s="26"/>
      <c r="D59" s="19"/>
      <c r="E59" s="20"/>
      <c r="F59" s="21"/>
      <c r="G59" s="27"/>
      <c r="H59" s="23"/>
      <c r="I59" s="24"/>
      <c r="J59" s="22"/>
      <c r="K59" s="22"/>
      <c r="L59" s="16"/>
      <c r="M59" s="25"/>
      <c r="N59" s="21"/>
    </row>
    <row r="60" spans="1:14" ht="18" customHeight="1" x14ac:dyDescent="0.25">
      <c r="A60" s="17"/>
      <c r="B60" s="18"/>
      <c r="C60" s="12"/>
      <c r="D60" s="13"/>
      <c r="E60" s="20"/>
      <c r="F60" s="21"/>
      <c r="G60" s="27"/>
      <c r="H60" s="23"/>
      <c r="I60" s="24"/>
      <c r="J60" s="22"/>
      <c r="K60" s="22"/>
      <c r="L60" s="16"/>
      <c r="M60" s="25"/>
      <c r="N60" s="21"/>
    </row>
    <row r="61" spans="1:14" ht="18" customHeight="1" x14ac:dyDescent="0.25">
      <c r="A61" s="17"/>
      <c r="B61" s="11"/>
      <c r="C61" s="12"/>
      <c r="D61" s="13"/>
      <c r="E61" s="20"/>
      <c r="F61" s="21"/>
      <c r="G61" s="27"/>
      <c r="H61" s="23"/>
      <c r="I61" s="24"/>
      <c r="J61" s="22"/>
      <c r="K61" s="22"/>
      <c r="L61" s="16"/>
      <c r="M61" s="25"/>
      <c r="N61" s="21"/>
    </row>
    <row r="62" spans="1:14" ht="18" customHeight="1" x14ac:dyDescent="0.25">
      <c r="A62" s="17"/>
      <c r="B62" s="18"/>
      <c r="C62" s="12"/>
      <c r="D62" s="13"/>
      <c r="E62" s="20"/>
      <c r="F62" s="21"/>
      <c r="G62" s="27"/>
      <c r="H62" s="23"/>
      <c r="I62" s="24"/>
      <c r="J62" s="22"/>
      <c r="K62" s="22"/>
      <c r="L62" s="16"/>
      <c r="M62" s="25"/>
      <c r="N62" s="21"/>
    </row>
    <row r="63" spans="1:14" ht="18" customHeight="1" x14ac:dyDescent="0.25">
      <c r="A63" s="17"/>
      <c r="B63" s="11"/>
      <c r="C63" s="12"/>
      <c r="D63" s="13"/>
      <c r="E63" s="20"/>
      <c r="F63" s="21"/>
      <c r="G63" s="27"/>
      <c r="H63" s="23"/>
      <c r="I63" s="24"/>
      <c r="J63" s="22"/>
      <c r="K63" s="22"/>
      <c r="L63" s="16"/>
      <c r="M63" s="25"/>
      <c r="N63" s="21"/>
    </row>
    <row r="64" spans="1:14" ht="18" customHeight="1" x14ac:dyDescent="0.25">
      <c r="A64" s="17"/>
      <c r="B64" s="18"/>
      <c r="C64" s="12"/>
      <c r="D64" s="13"/>
      <c r="E64" s="20"/>
      <c r="F64" s="21"/>
      <c r="G64" s="27"/>
      <c r="H64" s="23"/>
      <c r="I64" s="24"/>
      <c r="J64" s="22"/>
      <c r="K64" s="22"/>
      <c r="L64" s="16"/>
      <c r="M64" s="25"/>
      <c r="N64" s="21"/>
    </row>
    <row r="65" spans="1:14" ht="18" customHeight="1" x14ac:dyDescent="0.25">
      <c r="A65" s="17"/>
      <c r="B65" s="11"/>
      <c r="C65" s="12"/>
      <c r="D65" s="13"/>
      <c r="E65" s="20"/>
      <c r="F65" s="21"/>
      <c r="G65" s="27"/>
      <c r="H65" s="23"/>
      <c r="I65" s="24"/>
      <c r="J65" s="22"/>
      <c r="K65" s="22"/>
      <c r="L65" s="16"/>
      <c r="M65" s="25"/>
      <c r="N65" s="21"/>
    </row>
    <row r="66" spans="1:14" ht="18" customHeight="1" thickBot="1" x14ac:dyDescent="0.3">
      <c r="A66" s="17"/>
      <c r="B66" s="18"/>
      <c r="C66" s="26"/>
      <c r="D66" s="19"/>
      <c r="E66" s="20"/>
      <c r="F66" s="21"/>
      <c r="G66" s="27"/>
      <c r="H66" s="23"/>
      <c r="I66" s="24"/>
      <c r="J66" s="22"/>
      <c r="K66" s="22"/>
      <c r="L66" s="16"/>
      <c r="M66" s="25"/>
      <c r="N66" s="21"/>
    </row>
    <row r="67" spans="1:14" s="28" customFormat="1" ht="15" thickBot="1" x14ac:dyDescent="0.25">
      <c r="A67" s="80" t="s">
        <v>40</v>
      </c>
      <c r="B67" s="81"/>
      <c r="C67" s="98"/>
      <c r="D67" s="52">
        <f>SUM(D52:D66)</f>
        <v>0</v>
      </c>
      <c r="E67" s="33">
        <f>SUM(E52:E66)</f>
        <v>0</v>
      </c>
      <c r="F67" s="34">
        <f>SUM(F52:F66)</f>
        <v>0</v>
      </c>
      <c r="G67" s="37">
        <f>SUM(G52:G66)</f>
        <v>0</v>
      </c>
      <c r="H67" s="36"/>
      <c r="I67" s="37">
        <f>SUM(I52:I66)</f>
        <v>0</v>
      </c>
      <c r="J67" s="37">
        <f>SUM(J52:J66)</f>
        <v>0</v>
      </c>
      <c r="K67" s="37">
        <f>SUM(K52:K66)</f>
        <v>0</v>
      </c>
      <c r="L67" s="33"/>
      <c r="M67" s="37">
        <f>SUM(M52:M66)</f>
        <v>0</v>
      </c>
      <c r="N67" s="38">
        <f>SUM(N52:N66)</f>
        <v>0</v>
      </c>
    </row>
    <row r="68" spans="1:14" ht="18.75" customHeight="1" thickBot="1" x14ac:dyDescent="0.25">
      <c r="A68" s="99" t="s">
        <v>41</v>
      </c>
      <c r="B68" s="100"/>
      <c r="C68" s="101"/>
      <c r="D68" s="39">
        <f>D35+D51+D67</f>
        <v>0</v>
      </c>
      <c r="E68" s="40"/>
      <c r="F68" s="40"/>
      <c r="G68" s="41">
        <f>G35+G51+G67</f>
        <v>0</v>
      </c>
      <c r="H68" s="41">
        <f>H35+H51+H67</f>
        <v>0</v>
      </c>
      <c r="I68" s="41">
        <f>I35+I51+I67</f>
        <v>0</v>
      </c>
      <c r="J68" s="41">
        <f>J35+J51+J67</f>
        <v>0</v>
      </c>
      <c r="K68" s="41">
        <f>K35+K51+K67</f>
        <v>0</v>
      </c>
      <c r="L68" s="42"/>
      <c r="M68" s="43">
        <f>M35+M51+M67</f>
        <v>0</v>
      </c>
      <c r="N68" s="44"/>
    </row>
    <row r="71" spans="1:14" ht="15" x14ac:dyDescent="0.2">
      <c r="C71" s="29"/>
      <c r="D71" s="29"/>
      <c r="E71" s="29"/>
      <c r="F71" s="29"/>
      <c r="G71" s="29"/>
      <c r="H71" s="29"/>
      <c r="I71" s="29"/>
    </row>
  </sheetData>
  <mergeCells count="41">
    <mergeCell ref="A67:C67"/>
    <mergeCell ref="A68:C68"/>
    <mergeCell ref="J18:K18"/>
    <mergeCell ref="L18:L19"/>
    <mergeCell ref="M18:M19"/>
    <mergeCell ref="N18:N19"/>
    <mergeCell ref="A35:C35"/>
    <mergeCell ref="G17:G19"/>
    <mergeCell ref="H17:N17"/>
    <mergeCell ref="H18:H19"/>
    <mergeCell ref="I18:I19"/>
    <mergeCell ref="A51:C51"/>
    <mergeCell ref="A17:A19"/>
    <mergeCell ref="B17:B19"/>
    <mergeCell ref="C17:C19"/>
    <mergeCell ref="D17:F17"/>
    <mergeCell ref="D18:D19"/>
    <mergeCell ref="E18:F18"/>
    <mergeCell ref="A11:N11"/>
    <mergeCell ref="E12:H12"/>
    <mergeCell ref="I12:J12"/>
    <mergeCell ref="A15:B15"/>
    <mergeCell ref="C15:D15"/>
    <mergeCell ref="F15:H15"/>
    <mergeCell ref="I15:J15"/>
    <mergeCell ref="K15:L15"/>
    <mergeCell ref="M15:N15"/>
    <mergeCell ref="A10:J10"/>
    <mergeCell ref="G1:N1"/>
    <mergeCell ref="G2:N2"/>
    <mergeCell ref="M4:N4"/>
    <mergeCell ref="K5:L5"/>
    <mergeCell ref="M5:N5"/>
    <mergeCell ref="K6:L7"/>
    <mergeCell ref="M6:N7"/>
    <mergeCell ref="A7:J7"/>
    <mergeCell ref="A8:J8"/>
    <mergeCell ref="K8:K9"/>
    <mergeCell ref="L8:L9"/>
    <mergeCell ref="M8:N9"/>
    <mergeCell ref="A9:J9"/>
  </mergeCells>
  <pageMargins left="0.51181102362204722" right="0.19685039370078741" top="0.23622047244094491" bottom="0.31496062992125984" header="0.15748031496062992" footer="0.23622047244094491"/>
  <pageSetup paperSize="9" scale="65" orientation="portrait" verticalDpi="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Вспом!$B$2:$B$4</xm:f>
          </x14:formula1>
          <xm:sqref>I15:J15</xm:sqref>
        </x14:dataValidation>
        <x14:dataValidation type="list" allowBlank="1" showInputMessage="1" showErrorMessage="1">
          <x14:formula1>
            <xm:f>Вспом!$E$2:$E$13</xm:f>
          </x14:formula1>
          <xm:sqref>E12:H12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workbookViewId="0">
      <selection activeCell="D9" sqref="D9"/>
    </sheetView>
  </sheetViews>
  <sheetFormatPr defaultRowHeight="12.75" x14ac:dyDescent="0.2"/>
  <cols>
    <col min="1" max="1" width="5.140625" style="102" customWidth="1"/>
    <col min="2" max="2" width="17.42578125" style="132" customWidth="1"/>
    <col min="3" max="3" width="6.28515625" style="104" customWidth="1"/>
    <col min="4" max="4" width="12.28515625" style="104" customWidth="1"/>
    <col min="5" max="5" width="11.7109375" style="104" customWidth="1"/>
    <col min="6" max="6" width="18.5703125" style="104" customWidth="1"/>
    <col min="7" max="7" width="5.85546875" style="104" customWidth="1"/>
    <col min="8" max="8" width="6.42578125" style="104" customWidth="1"/>
    <col min="9" max="9" width="6.85546875" style="104" customWidth="1"/>
    <col min="10" max="10" width="8.7109375" style="104" customWidth="1"/>
    <col min="11" max="11" width="8.28515625" style="104" customWidth="1"/>
    <col min="12" max="12" width="8.5703125" style="104" customWidth="1"/>
    <col min="13" max="13" width="8.28515625" style="104" customWidth="1"/>
    <col min="14" max="14" width="10.28515625" style="132" customWidth="1"/>
    <col min="15" max="15" width="8.5703125" style="132" customWidth="1"/>
    <col min="16" max="17" width="10.28515625" style="132" customWidth="1"/>
    <col min="18" max="16384" width="9.140625" style="104"/>
  </cols>
  <sheetData>
    <row r="1" spans="1:17" ht="19.5" thickBot="1" x14ac:dyDescent="0.35">
      <c r="B1" s="103" t="s">
        <v>47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17.25" customHeight="1" x14ac:dyDescent="0.2">
      <c r="A2" s="105" t="s">
        <v>54</v>
      </c>
      <c r="B2" s="106" t="s">
        <v>53</v>
      </c>
      <c r="C2" s="107" t="s">
        <v>21</v>
      </c>
      <c r="D2" s="107" t="s">
        <v>51</v>
      </c>
      <c r="E2" s="107" t="s">
        <v>52</v>
      </c>
      <c r="F2" s="108" t="s">
        <v>44</v>
      </c>
      <c r="G2" s="109" t="s">
        <v>22</v>
      </c>
      <c r="H2" s="110"/>
      <c r="I2" s="111"/>
      <c r="J2" s="107" t="s">
        <v>23</v>
      </c>
      <c r="K2" s="109" t="s">
        <v>24</v>
      </c>
      <c r="L2" s="110"/>
      <c r="M2" s="110"/>
      <c r="N2" s="110"/>
      <c r="O2" s="110"/>
      <c r="P2" s="110"/>
      <c r="Q2" s="111"/>
    </row>
    <row r="3" spans="1:17" ht="24" customHeight="1" x14ac:dyDescent="0.2">
      <c r="A3" s="112"/>
      <c r="B3" s="113"/>
      <c r="C3" s="114"/>
      <c r="D3" s="114"/>
      <c r="E3" s="114"/>
      <c r="F3" s="115"/>
      <c r="G3" s="116" t="s">
        <v>25</v>
      </c>
      <c r="H3" s="117" t="s">
        <v>26</v>
      </c>
      <c r="I3" s="118"/>
      <c r="J3" s="114"/>
      <c r="K3" s="116" t="s">
        <v>27</v>
      </c>
      <c r="L3" s="119" t="s">
        <v>28</v>
      </c>
      <c r="M3" s="117" t="s">
        <v>29</v>
      </c>
      <c r="N3" s="117"/>
      <c r="O3" s="119" t="s">
        <v>30</v>
      </c>
      <c r="P3" s="119" t="s">
        <v>31</v>
      </c>
      <c r="Q3" s="120" t="s">
        <v>32</v>
      </c>
    </row>
    <row r="4" spans="1:17" ht="77.25" customHeight="1" x14ac:dyDescent="0.2">
      <c r="A4" s="121"/>
      <c r="B4" s="113"/>
      <c r="C4" s="114"/>
      <c r="D4" s="114"/>
      <c r="E4" s="114"/>
      <c r="F4" s="115"/>
      <c r="G4" s="116"/>
      <c r="H4" s="122" t="s">
        <v>33</v>
      </c>
      <c r="I4" s="123" t="s">
        <v>34</v>
      </c>
      <c r="J4" s="114"/>
      <c r="K4" s="116"/>
      <c r="L4" s="119"/>
      <c r="M4" s="122" t="s">
        <v>35</v>
      </c>
      <c r="N4" s="122" t="s">
        <v>36</v>
      </c>
      <c r="O4" s="119"/>
      <c r="P4" s="119"/>
      <c r="Q4" s="120"/>
    </row>
    <row r="5" spans="1:17" ht="18" customHeight="1" x14ac:dyDescent="0.2">
      <c r="A5" s="46">
        <f>IF(B5="","",A4+1)</f>
        <v>1</v>
      </c>
      <c r="B5" s="45">
        <v>43850</v>
      </c>
      <c r="C5" s="124">
        <f>IF(D5="","",COUNTIF($E$2:E5,E5))</f>
        <v>1</v>
      </c>
      <c r="D5" s="46" t="s">
        <v>17</v>
      </c>
      <c r="E5" s="125" t="str">
        <f>IF(D5="","",IF(D5="А 782 ТС 196","УАЗ",IF(D5="В 617 КХ 186","UAZ PICKUP",IF(D5="Т 781 АУ 96","ГАЗ"))))</f>
        <v>УАЗ</v>
      </c>
      <c r="F5" s="126" t="str">
        <f t="shared" ref="F5:F7" si="0">IF(D5="","",IF(D5="А 782 ТС 196","Волков Р.Ю.",IF(D5="В 617 КХ 186","Гайнулин П.Г.",IF(D5="Т 781 АУ 96","Павлович И.И."))))</f>
        <v>Волков Р.Ю.</v>
      </c>
      <c r="G5" s="127">
        <v>8</v>
      </c>
      <c r="H5" s="127"/>
      <c r="I5" s="127"/>
      <c r="J5" s="50">
        <v>550</v>
      </c>
      <c r="K5" s="128">
        <v>29</v>
      </c>
      <c r="L5" s="48">
        <v>300</v>
      </c>
      <c r="M5" s="129">
        <f>IF(D5="","",IF(D5="А 782 ТС 196",J5*19.9/100,IF(D5="В 617 КХ 186",J5*16.6/100,IF(D5="Т 781 АУ 96",J5*33.5/100))))</f>
        <v>109.45</v>
      </c>
      <c r="N5" s="130">
        <f>IF(D5="","",IF(L5="",K5-O5,K5+L5-O5))</f>
        <v>110</v>
      </c>
      <c r="O5" s="51">
        <v>219</v>
      </c>
      <c r="P5" s="129" t="str">
        <f>IF(D5="","",IF(N5&lt;M5,M5-N5,""))</f>
        <v/>
      </c>
      <c r="Q5" s="130">
        <f>IF(D5="","",IF(N5&gt;M5,N5-M5,""))</f>
        <v>0.54999999999999716</v>
      </c>
    </row>
    <row r="6" spans="1:17" ht="18" customHeight="1" x14ac:dyDescent="0.2">
      <c r="A6" s="46">
        <f t="shared" ref="A6:A69" si="1">IF(B6="","",A5+1)</f>
        <v>2</v>
      </c>
      <c r="B6" s="45">
        <v>43851</v>
      </c>
      <c r="C6" s="124">
        <f>IF(D6="","",COUNTIF($E$2:E6,E6))</f>
        <v>2</v>
      </c>
      <c r="D6" s="46" t="s">
        <v>17</v>
      </c>
      <c r="E6" s="125" t="str">
        <f t="shared" ref="E6:E7" si="2">IF(D6="","",IF(D6="А 782 ТС 196","УАЗ",IF(D6="В 617 КХ 186","UAZ PICKUP",IF(D6="Т 781 АУ 96","ГАЗ"))))</f>
        <v>УАЗ</v>
      </c>
      <c r="F6" s="126" t="str">
        <f t="shared" si="0"/>
        <v>Волков Р.Ю.</v>
      </c>
      <c r="G6" s="127">
        <v>8</v>
      </c>
      <c r="H6" s="127"/>
      <c r="I6" s="127"/>
      <c r="J6" s="50">
        <v>292</v>
      </c>
      <c r="K6" s="51">
        <v>219</v>
      </c>
      <c r="L6" s="48"/>
      <c r="M6" s="129">
        <f t="shared" ref="M6:M69" si="3">IF(D6="","",IF(D6="А 782 ТС 196",J6*19.9/100,IF(D6="В 617 КХ 186",J6*16.6/100,IF(D6="Т 781 АУ 96",J6*33.5/100))))</f>
        <v>58.10799999999999</v>
      </c>
      <c r="N6" s="130">
        <f t="shared" ref="N6:N69" si="4">IF(D6="","",IF(L6="",K6-O6,K6+L6-O6))</f>
        <v>58</v>
      </c>
      <c r="O6" s="51">
        <v>161</v>
      </c>
      <c r="P6" s="129">
        <f t="shared" ref="P6:P69" si="5">IF(D6="","",IF(N6&lt;M6,M6-N6,""))</f>
        <v>0.10799999999998988</v>
      </c>
      <c r="Q6" s="130" t="str">
        <f t="shared" ref="Q6:Q69" si="6">IF(D6="","",IF(N6&gt;M6,N6-M6,""))</f>
        <v/>
      </c>
    </row>
    <row r="7" spans="1:17" ht="18" customHeight="1" x14ac:dyDescent="0.2">
      <c r="A7" s="46">
        <f t="shared" si="1"/>
        <v>3</v>
      </c>
      <c r="B7" s="45">
        <v>43852</v>
      </c>
      <c r="C7" s="124">
        <f>IF(D7="","",COUNTIF($E$2:E7,E7))</f>
        <v>3</v>
      </c>
      <c r="D7" s="46" t="s">
        <v>17</v>
      </c>
      <c r="E7" s="125" t="str">
        <f t="shared" si="2"/>
        <v>УАЗ</v>
      </c>
      <c r="F7" s="126" t="str">
        <f t="shared" si="0"/>
        <v>Волков Р.Ю.</v>
      </c>
      <c r="G7" s="127">
        <v>8</v>
      </c>
      <c r="H7" s="127"/>
      <c r="I7" s="127"/>
      <c r="J7" s="50">
        <v>243</v>
      </c>
      <c r="K7" s="51">
        <v>161</v>
      </c>
      <c r="L7" s="48">
        <v>100</v>
      </c>
      <c r="M7" s="129">
        <f t="shared" si="3"/>
        <v>48.356999999999999</v>
      </c>
      <c r="N7" s="130">
        <f t="shared" si="4"/>
        <v>48</v>
      </c>
      <c r="O7" s="51">
        <v>213</v>
      </c>
      <c r="P7" s="129">
        <f t="shared" si="5"/>
        <v>0.35699999999999932</v>
      </c>
      <c r="Q7" s="130" t="str">
        <f t="shared" si="6"/>
        <v/>
      </c>
    </row>
    <row r="8" spans="1:17" ht="18" customHeight="1" x14ac:dyDescent="0.2">
      <c r="A8" s="46">
        <f t="shared" si="1"/>
        <v>4</v>
      </c>
      <c r="B8" s="45">
        <v>43853</v>
      </c>
      <c r="C8" s="124">
        <f>IF(D8="","",COUNTIF($E$2:E8,E8))</f>
        <v>4</v>
      </c>
      <c r="D8" s="46" t="s">
        <v>17</v>
      </c>
      <c r="E8" s="125" t="str">
        <f t="shared" ref="E8:E71" si="7">IF(D8="","",IF(D8="А 782 ТС 196","УАЗ",IF(D8="В 617 КХ 186","UAZ PICKUP",IF(D8="Т 781 АУ 96","ГАЗ"))))</f>
        <v>УАЗ</v>
      </c>
      <c r="F8" s="126" t="str">
        <f t="shared" ref="F8:F71" si="8">IF(D8="","",IF(D8="А 782 ТС 196","Волков Р.Ю.",IF(D8="В 617 КХ 186","Гайнулин П.Г.",IF(D8="Т 781 АУ 96","Павлович И.И."))))</f>
        <v>Волков Р.Ю.</v>
      </c>
      <c r="G8" s="127">
        <v>8</v>
      </c>
      <c r="H8" s="127"/>
      <c r="I8" s="127"/>
      <c r="J8" s="50">
        <v>46</v>
      </c>
      <c r="K8" s="51">
        <v>213</v>
      </c>
      <c r="L8" s="48"/>
      <c r="M8" s="129">
        <f t="shared" si="3"/>
        <v>9.1539999999999999</v>
      </c>
      <c r="N8" s="130">
        <f t="shared" si="4"/>
        <v>9</v>
      </c>
      <c r="O8" s="51">
        <v>204</v>
      </c>
      <c r="P8" s="129">
        <f t="shared" si="5"/>
        <v>0.15399999999999991</v>
      </c>
      <c r="Q8" s="130" t="str">
        <f t="shared" si="6"/>
        <v/>
      </c>
    </row>
    <row r="9" spans="1:17" ht="18" customHeight="1" x14ac:dyDescent="0.2">
      <c r="A9" s="46">
        <f t="shared" si="1"/>
        <v>5</v>
      </c>
      <c r="B9" s="45">
        <v>43854</v>
      </c>
      <c r="C9" s="124">
        <f>IF(D9="","",COUNTIF($E$2:E9,E9))</f>
        <v>5</v>
      </c>
      <c r="D9" s="46" t="s">
        <v>17</v>
      </c>
      <c r="E9" s="125" t="str">
        <f t="shared" si="7"/>
        <v>УАЗ</v>
      </c>
      <c r="F9" s="126" t="str">
        <f t="shared" si="8"/>
        <v>Волков Р.Ю.</v>
      </c>
      <c r="G9" s="127">
        <v>8</v>
      </c>
      <c r="H9" s="127"/>
      <c r="I9" s="127"/>
      <c r="J9" s="50">
        <v>12</v>
      </c>
      <c r="K9" s="51">
        <v>204</v>
      </c>
      <c r="L9" s="48"/>
      <c r="M9" s="129">
        <f t="shared" si="3"/>
        <v>2.3879999999999999</v>
      </c>
      <c r="N9" s="130">
        <f t="shared" si="4"/>
        <v>2</v>
      </c>
      <c r="O9" s="51">
        <v>202</v>
      </c>
      <c r="P9" s="129">
        <f t="shared" si="5"/>
        <v>0.3879999999999999</v>
      </c>
      <c r="Q9" s="130" t="str">
        <f t="shared" si="6"/>
        <v/>
      </c>
    </row>
    <row r="10" spans="1:17" ht="18" customHeight="1" x14ac:dyDescent="0.2">
      <c r="A10" s="46">
        <f t="shared" si="1"/>
        <v>6</v>
      </c>
      <c r="B10" s="45">
        <v>43857</v>
      </c>
      <c r="C10" s="124">
        <f>IF(D10="","",COUNTIF($E$2:E10,E10))</f>
        <v>6</v>
      </c>
      <c r="D10" s="46" t="s">
        <v>17</v>
      </c>
      <c r="E10" s="125" t="str">
        <f t="shared" si="7"/>
        <v>УАЗ</v>
      </c>
      <c r="F10" s="126" t="str">
        <f t="shared" si="8"/>
        <v>Волков Р.Ю.</v>
      </c>
      <c r="G10" s="127">
        <v>8</v>
      </c>
      <c r="H10" s="127"/>
      <c r="I10" s="127"/>
      <c r="J10" s="50">
        <v>291</v>
      </c>
      <c r="K10" s="51">
        <v>202</v>
      </c>
      <c r="L10" s="48"/>
      <c r="M10" s="129">
        <f t="shared" si="3"/>
        <v>57.908999999999999</v>
      </c>
      <c r="N10" s="130">
        <f t="shared" si="4"/>
        <v>58</v>
      </c>
      <c r="O10" s="51">
        <v>144</v>
      </c>
      <c r="P10" s="129" t="str">
        <f t="shared" si="5"/>
        <v/>
      </c>
      <c r="Q10" s="130">
        <f t="shared" si="6"/>
        <v>9.100000000000108E-2</v>
      </c>
    </row>
    <row r="11" spans="1:17" ht="18" customHeight="1" x14ac:dyDescent="0.2">
      <c r="A11" s="46">
        <f t="shared" si="1"/>
        <v>7</v>
      </c>
      <c r="B11" s="45">
        <v>43858</v>
      </c>
      <c r="C11" s="124">
        <f>IF(D11="","",COUNTIF($E$2:E11,E11))</f>
        <v>7</v>
      </c>
      <c r="D11" s="46" t="s">
        <v>17</v>
      </c>
      <c r="E11" s="125" t="str">
        <f t="shared" si="7"/>
        <v>УАЗ</v>
      </c>
      <c r="F11" s="126" t="str">
        <f t="shared" si="8"/>
        <v>Волков Р.Ю.</v>
      </c>
      <c r="G11" s="127">
        <v>8</v>
      </c>
      <c r="H11" s="127"/>
      <c r="I11" s="127"/>
      <c r="J11" s="50">
        <v>294</v>
      </c>
      <c r="K11" s="51">
        <v>144</v>
      </c>
      <c r="L11" s="48"/>
      <c r="M11" s="129">
        <f t="shared" si="3"/>
        <v>58.505999999999993</v>
      </c>
      <c r="N11" s="130">
        <f t="shared" si="4"/>
        <v>58</v>
      </c>
      <c r="O11" s="51">
        <v>86</v>
      </c>
      <c r="P11" s="129">
        <f t="shared" si="5"/>
        <v>0.50599999999999312</v>
      </c>
      <c r="Q11" s="130" t="str">
        <f t="shared" si="6"/>
        <v/>
      </c>
    </row>
    <row r="12" spans="1:17" ht="18" customHeight="1" x14ac:dyDescent="0.2">
      <c r="A12" s="46">
        <f t="shared" si="1"/>
        <v>8</v>
      </c>
      <c r="B12" s="45">
        <v>43859</v>
      </c>
      <c r="C12" s="124">
        <f>IF(D12="","",COUNTIF($E$2:E12,E12))</f>
        <v>8</v>
      </c>
      <c r="D12" s="46" t="s">
        <v>17</v>
      </c>
      <c r="E12" s="125" t="str">
        <f t="shared" si="7"/>
        <v>УАЗ</v>
      </c>
      <c r="F12" s="126" t="str">
        <f t="shared" si="8"/>
        <v>Волков Р.Ю.</v>
      </c>
      <c r="G12" s="127">
        <v>8</v>
      </c>
      <c r="H12" s="127"/>
      <c r="I12" s="127"/>
      <c r="J12" s="50">
        <v>295</v>
      </c>
      <c r="K12" s="51">
        <v>86</v>
      </c>
      <c r="L12" s="48"/>
      <c r="M12" s="129">
        <f t="shared" si="3"/>
        <v>58.704999999999998</v>
      </c>
      <c r="N12" s="130">
        <f t="shared" si="4"/>
        <v>59</v>
      </c>
      <c r="O12" s="51">
        <v>27</v>
      </c>
      <c r="P12" s="129" t="str">
        <f t="shared" si="5"/>
        <v/>
      </c>
      <c r="Q12" s="130">
        <f t="shared" si="6"/>
        <v>0.29500000000000171</v>
      </c>
    </row>
    <row r="13" spans="1:17" ht="18" customHeight="1" x14ac:dyDescent="0.2">
      <c r="A13" s="46">
        <f t="shared" si="1"/>
        <v>9</v>
      </c>
      <c r="B13" s="45">
        <v>43860</v>
      </c>
      <c r="C13" s="124">
        <f>IF(D13="","",COUNTIF($E$2:E13,E13))</f>
        <v>9</v>
      </c>
      <c r="D13" s="46" t="s">
        <v>17</v>
      </c>
      <c r="E13" s="125" t="str">
        <f t="shared" si="7"/>
        <v>УАЗ</v>
      </c>
      <c r="F13" s="126" t="str">
        <f t="shared" si="8"/>
        <v>Волков Р.Ю.</v>
      </c>
      <c r="G13" s="127">
        <v>8</v>
      </c>
      <c r="H13" s="127"/>
      <c r="I13" s="127"/>
      <c r="J13" s="50">
        <v>17</v>
      </c>
      <c r="K13" s="51">
        <v>27</v>
      </c>
      <c r="L13" s="48"/>
      <c r="M13" s="129">
        <f t="shared" si="3"/>
        <v>3.3829999999999996</v>
      </c>
      <c r="N13" s="130">
        <f t="shared" si="4"/>
        <v>3</v>
      </c>
      <c r="O13" s="51">
        <v>24</v>
      </c>
      <c r="P13" s="129">
        <f t="shared" si="5"/>
        <v>0.38299999999999956</v>
      </c>
      <c r="Q13" s="130" t="str">
        <f t="shared" si="6"/>
        <v/>
      </c>
    </row>
    <row r="14" spans="1:17" ht="18" customHeight="1" x14ac:dyDescent="0.2">
      <c r="A14" s="46">
        <f t="shared" si="1"/>
        <v>10</v>
      </c>
      <c r="B14" s="45">
        <v>43861</v>
      </c>
      <c r="C14" s="124">
        <f>IF(D14="","",COUNTIF($E$2:E14,E14))</f>
        <v>10</v>
      </c>
      <c r="D14" s="46" t="s">
        <v>17</v>
      </c>
      <c r="E14" s="125" t="str">
        <f t="shared" si="7"/>
        <v>УАЗ</v>
      </c>
      <c r="F14" s="126" t="str">
        <f t="shared" si="8"/>
        <v>Волков Р.Ю.</v>
      </c>
      <c r="G14" s="127">
        <v>8</v>
      </c>
      <c r="H14" s="127"/>
      <c r="I14" s="127"/>
      <c r="J14" s="50">
        <v>18</v>
      </c>
      <c r="K14" s="51">
        <v>24</v>
      </c>
      <c r="L14" s="48"/>
      <c r="M14" s="129">
        <f t="shared" si="3"/>
        <v>3.5819999999999999</v>
      </c>
      <c r="N14" s="130">
        <f t="shared" si="4"/>
        <v>4</v>
      </c>
      <c r="O14" s="51">
        <v>20</v>
      </c>
      <c r="P14" s="129" t="str">
        <f t="shared" si="5"/>
        <v/>
      </c>
      <c r="Q14" s="130">
        <f t="shared" si="6"/>
        <v>0.41800000000000015</v>
      </c>
    </row>
    <row r="15" spans="1:17" ht="13.5" x14ac:dyDescent="0.2">
      <c r="A15" s="46">
        <f t="shared" si="1"/>
        <v>11</v>
      </c>
      <c r="B15" s="45">
        <v>43839</v>
      </c>
      <c r="C15" s="124">
        <f>IF(D15="","",COUNTIF($E$2:E15,E15))</f>
        <v>1</v>
      </c>
      <c r="D15" s="46" t="s">
        <v>48</v>
      </c>
      <c r="E15" s="125" t="str">
        <f t="shared" si="7"/>
        <v>ГАЗ</v>
      </c>
      <c r="F15" s="126" t="str">
        <f t="shared" si="8"/>
        <v>Павлович И.И.</v>
      </c>
      <c r="G15" s="127">
        <v>8</v>
      </c>
      <c r="H15" s="125"/>
      <c r="I15" s="125"/>
      <c r="J15" s="50">
        <v>168</v>
      </c>
      <c r="K15" s="131">
        <v>100</v>
      </c>
      <c r="L15" s="48"/>
      <c r="M15" s="129">
        <f t="shared" si="3"/>
        <v>56.28</v>
      </c>
      <c r="N15" s="130">
        <f t="shared" si="4"/>
        <v>56</v>
      </c>
      <c r="O15" s="51">
        <v>44</v>
      </c>
      <c r="P15" s="129">
        <f t="shared" si="5"/>
        <v>0.28000000000000114</v>
      </c>
      <c r="Q15" s="130" t="str">
        <f t="shared" si="6"/>
        <v/>
      </c>
    </row>
    <row r="16" spans="1:17" ht="13.5" x14ac:dyDescent="0.2">
      <c r="A16" s="46">
        <f t="shared" si="1"/>
        <v>12</v>
      </c>
      <c r="B16" s="45">
        <v>43840</v>
      </c>
      <c r="C16" s="124">
        <f>IF(D16="","",COUNTIF($E$2:E16,E16))</f>
        <v>2</v>
      </c>
      <c r="D16" s="46" t="s">
        <v>48</v>
      </c>
      <c r="E16" s="125" t="str">
        <f t="shared" si="7"/>
        <v>ГАЗ</v>
      </c>
      <c r="F16" s="126" t="str">
        <f t="shared" si="8"/>
        <v>Павлович И.И.</v>
      </c>
      <c r="G16" s="127">
        <v>8</v>
      </c>
      <c r="H16" s="125"/>
      <c r="I16" s="125"/>
      <c r="J16" s="50">
        <v>282</v>
      </c>
      <c r="K16" s="51">
        <v>44</v>
      </c>
      <c r="L16" s="48">
        <v>100</v>
      </c>
      <c r="M16" s="129">
        <f t="shared" si="3"/>
        <v>94.47</v>
      </c>
      <c r="N16" s="130">
        <f t="shared" si="4"/>
        <v>95</v>
      </c>
      <c r="O16" s="51">
        <v>49</v>
      </c>
      <c r="P16" s="129" t="str">
        <f t="shared" si="5"/>
        <v/>
      </c>
      <c r="Q16" s="130">
        <f t="shared" si="6"/>
        <v>0.53000000000000114</v>
      </c>
    </row>
    <row r="17" spans="1:17" ht="13.5" x14ac:dyDescent="0.2">
      <c r="A17" s="46">
        <f t="shared" si="1"/>
        <v>13</v>
      </c>
      <c r="B17" s="45">
        <v>43843</v>
      </c>
      <c r="C17" s="124">
        <f>IF(D17="","",COUNTIF($E$2:E17,E17))</f>
        <v>3</v>
      </c>
      <c r="D17" s="46" t="s">
        <v>48</v>
      </c>
      <c r="E17" s="125" t="str">
        <f t="shared" si="7"/>
        <v>ГАЗ</v>
      </c>
      <c r="F17" s="126" t="str">
        <f t="shared" si="8"/>
        <v>Павлович И.И.</v>
      </c>
      <c r="G17" s="127">
        <v>8</v>
      </c>
      <c r="H17" s="125"/>
      <c r="I17" s="125"/>
      <c r="J17" s="50">
        <v>110</v>
      </c>
      <c r="K17" s="51">
        <v>49</v>
      </c>
      <c r="L17" s="48">
        <v>100</v>
      </c>
      <c r="M17" s="129">
        <f t="shared" si="3"/>
        <v>36.85</v>
      </c>
      <c r="N17" s="130">
        <f t="shared" si="4"/>
        <v>37</v>
      </c>
      <c r="O17" s="51">
        <v>112</v>
      </c>
      <c r="P17" s="129" t="str">
        <f t="shared" si="5"/>
        <v/>
      </c>
      <c r="Q17" s="130">
        <f t="shared" si="6"/>
        <v>0.14999999999999858</v>
      </c>
    </row>
    <row r="18" spans="1:17" ht="13.5" x14ac:dyDescent="0.2">
      <c r="A18" s="46">
        <f t="shared" si="1"/>
        <v>14</v>
      </c>
      <c r="B18" s="45">
        <v>43844</v>
      </c>
      <c r="C18" s="124">
        <f>IF(D18="","",COUNTIF($E$2:E18,E18))</f>
        <v>4</v>
      </c>
      <c r="D18" s="46" t="s">
        <v>48</v>
      </c>
      <c r="E18" s="125" t="str">
        <f t="shared" si="7"/>
        <v>ГАЗ</v>
      </c>
      <c r="F18" s="126" t="str">
        <f t="shared" si="8"/>
        <v>Павлович И.И.</v>
      </c>
      <c r="G18" s="127">
        <v>8</v>
      </c>
      <c r="H18" s="125"/>
      <c r="I18" s="125"/>
      <c r="J18" s="50">
        <v>16</v>
      </c>
      <c r="K18" s="51">
        <v>112</v>
      </c>
      <c r="L18" s="48"/>
      <c r="M18" s="129">
        <f t="shared" si="3"/>
        <v>5.36</v>
      </c>
      <c r="N18" s="130">
        <f t="shared" si="4"/>
        <v>5</v>
      </c>
      <c r="O18" s="51">
        <v>107</v>
      </c>
      <c r="P18" s="129">
        <f t="shared" si="5"/>
        <v>0.36000000000000032</v>
      </c>
      <c r="Q18" s="130" t="str">
        <f t="shared" si="6"/>
        <v/>
      </c>
    </row>
    <row r="19" spans="1:17" ht="13.5" x14ac:dyDescent="0.2">
      <c r="A19" s="46">
        <f t="shared" si="1"/>
        <v>15</v>
      </c>
      <c r="B19" s="45">
        <v>43845</v>
      </c>
      <c r="C19" s="124">
        <f>IF(D19="","",COUNTIF($E$2:E19,E19))</f>
        <v>5</v>
      </c>
      <c r="D19" s="46" t="s">
        <v>48</v>
      </c>
      <c r="E19" s="125" t="str">
        <f t="shared" si="7"/>
        <v>ГАЗ</v>
      </c>
      <c r="F19" s="126" t="str">
        <f t="shared" si="8"/>
        <v>Павлович И.И.</v>
      </c>
      <c r="G19" s="127">
        <v>8</v>
      </c>
      <c r="H19" s="125"/>
      <c r="I19" s="125"/>
      <c r="J19" s="50">
        <v>14</v>
      </c>
      <c r="K19" s="51">
        <v>107</v>
      </c>
      <c r="L19" s="48"/>
      <c r="M19" s="129">
        <f t="shared" si="3"/>
        <v>4.6900000000000004</v>
      </c>
      <c r="N19" s="130">
        <f t="shared" si="4"/>
        <v>5</v>
      </c>
      <c r="O19" s="51">
        <v>102</v>
      </c>
      <c r="P19" s="129" t="str">
        <f t="shared" si="5"/>
        <v/>
      </c>
      <c r="Q19" s="130">
        <f t="shared" si="6"/>
        <v>0.30999999999999961</v>
      </c>
    </row>
    <row r="20" spans="1:17" ht="13.5" x14ac:dyDescent="0.2">
      <c r="A20" s="46">
        <f t="shared" si="1"/>
        <v>16</v>
      </c>
      <c r="B20" s="45">
        <v>43846</v>
      </c>
      <c r="C20" s="124">
        <f>IF(D20="","",COUNTIF($E$2:E20,E20))</f>
        <v>6</v>
      </c>
      <c r="D20" s="46" t="s">
        <v>48</v>
      </c>
      <c r="E20" s="125" t="str">
        <f t="shared" si="7"/>
        <v>ГАЗ</v>
      </c>
      <c r="F20" s="126" t="str">
        <f t="shared" si="8"/>
        <v>Павлович И.И.</v>
      </c>
      <c r="G20" s="127">
        <v>8</v>
      </c>
      <c r="H20" s="125"/>
      <c r="I20" s="125"/>
      <c r="J20" s="50">
        <v>16</v>
      </c>
      <c r="K20" s="51">
        <v>102</v>
      </c>
      <c r="L20" s="48"/>
      <c r="M20" s="129">
        <f t="shared" si="3"/>
        <v>5.36</v>
      </c>
      <c r="N20" s="130">
        <f t="shared" si="4"/>
        <v>5</v>
      </c>
      <c r="O20" s="51">
        <v>97</v>
      </c>
      <c r="P20" s="129">
        <f t="shared" si="5"/>
        <v>0.36000000000000032</v>
      </c>
      <c r="Q20" s="130" t="str">
        <f t="shared" si="6"/>
        <v/>
      </c>
    </row>
    <row r="21" spans="1:17" ht="13.5" x14ac:dyDescent="0.2">
      <c r="A21" s="46">
        <f t="shared" si="1"/>
        <v>17</v>
      </c>
      <c r="B21" s="45">
        <v>43847</v>
      </c>
      <c r="C21" s="124">
        <f>IF(D21="","",COUNTIF($E$2:E21,E21))</f>
        <v>7</v>
      </c>
      <c r="D21" s="46" t="s">
        <v>48</v>
      </c>
      <c r="E21" s="125" t="str">
        <f t="shared" si="7"/>
        <v>ГАЗ</v>
      </c>
      <c r="F21" s="126" t="str">
        <f t="shared" si="8"/>
        <v>Павлович И.И.</v>
      </c>
      <c r="G21" s="127">
        <v>8</v>
      </c>
      <c r="H21" s="125"/>
      <c r="I21" s="125"/>
      <c r="J21" s="50">
        <v>11</v>
      </c>
      <c r="K21" s="51">
        <v>97</v>
      </c>
      <c r="L21" s="48"/>
      <c r="M21" s="129">
        <f t="shared" si="3"/>
        <v>3.6850000000000001</v>
      </c>
      <c r="N21" s="130">
        <f t="shared" si="4"/>
        <v>4</v>
      </c>
      <c r="O21" s="51">
        <v>93</v>
      </c>
      <c r="P21" s="129" t="str">
        <f t="shared" si="5"/>
        <v/>
      </c>
      <c r="Q21" s="130">
        <f t="shared" si="6"/>
        <v>0.31499999999999995</v>
      </c>
    </row>
    <row r="22" spans="1:17" ht="13.5" x14ac:dyDescent="0.2">
      <c r="A22" s="46">
        <f t="shared" si="1"/>
        <v>18</v>
      </c>
      <c r="B22" s="45">
        <v>43850</v>
      </c>
      <c r="C22" s="124">
        <f>IF(D22="","",COUNTIF($E$2:E22,E22))</f>
        <v>8</v>
      </c>
      <c r="D22" s="46" t="s">
        <v>48</v>
      </c>
      <c r="E22" s="125" t="str">
        <f t="shared" si="7"/>
        <v>ГАЗ</v>
      </c>
      <c r="F22" s="126" t="str">
        <f t="shared" si="8"/>
        <v>Павлович И.И.</v>
      </c>
      <c r="G22" s="127">
        <v>8</v>
      </c>
      <c r="H22" s="125"/>
      <c r="I22" s="125"/>
      <c r="J22" s="50">
        <v>15</v>
      </c>
      <c r="K22" s="51">
        <v>93</v>
      </c>
      <c r="L22" s="48"/>
      <c r="M22" s="129">
        <f t="shared" si="3"/>
        <v>5.0250000000000004</v>
      </c>
      <c r="N22" s="130">
        <f t="shared" si="4"/>
        <v>5</v>
      </c>
      <c r="O22" s="51">
        <v>88</v>
      </c>
      <c r="P22" s="129">
        <f t="shared" si="5"/>
        <v>2.5000000000000355E-2</v>
      </c>
      <c r="Q22" s="130" t="str">
        <f t="shared" si="6"/>
        <v/>
      </c>
    </row>
    <row r="23" spans="1:17" ht="13.5" x14ac:dyDescent="0.2">
      <c r="A23" s="46">
        <f t="shared" si="1"/>
        <v>19</v>
      </c>
      <c r="B23" s="45">
        <v>43851</v>
      </c>
      <c r="C23" s="124">
        <f>IF(D23="","",COUNTIF($E$2:E23,E23))</f>
        <v>9</v>
      </c>
      <c r="D23" s="46" t="s">
        <v>48</v>
      </c>
      <c r="E23" s="125" t="str">
        <f t="shared" si="7"/>
        <v>ГАЗ</v>
      </c>
      <c r="F23" s="126" t="str">
        <f t="shared" si="8"/>
        <v>Павлович И.И.</v>
      </c>
      <c r="G23" s="127">
        <v>8</v>
      </c>
      <c r="H23" s="125"/>
      <c r="I23" s="125"/>
      <c r="J23" s="50">
        <v>17</v>
      </c>
      <c r="K23" s="51">
        <v>88</v>
      </c>
      <c r="L23" s="48"/>
      <c r="M23" s="129">
        <f t="shared" si="3"/>
        <v>5.6950000000000003</v>
      </c>
      <c r="N23" s="130">
        <f t="shared" si="4"/>
        <v>6</v>
      </c>
      <c r="O23" s="51">
        <v>82</v>
      </c>
      <c r="P23" s="129" t="str">
        <f t="shared" si="5"/>
        <v/>
      </c>
      <c r="Q23" s="130">
        <f t="shared" si="6"/>
        <v>0.30499999999999972</v>
      </c>
    </row>
    <row r="24" spans="1:17" ht="13.5" x14ac:dyDescent="0.2">
      <c r="A24" s="46">
        <f t="shared" si="1"/>
        <v>20</v>
      </c>
      <c r="B24" s="45">
        <v>43852</v>
      </c>
      <c r="C24" s="124">
        <f>IF(D24="","",COUNTIF($E$2:E24,E24))</f>
        <v>10</v>
      </c>
      <c r="D24" s="46" t="s">
        <v>48</v>
      </c>
      <c r="E24" s="125" t="str">
        <f t="shared" si="7"/>
        <v>ГАЗ</v>
      </c>
      <c r="F24" s="126" t="str">
        <f t="shared" si="8"/>
        <v>Павлович И.И.</v>
      </c>
      <c r="G24" s="127">
        <v>8</v>
      </c>
      <c r="H24" s="125"/>
      <c r="I24" s="125"/>
      <c r="J24" s="50">
        <v>285</v>
      </c>
      <c r="K24" s="51">
        <v>82</v>
      </c>
      <c r="L24" s="48">
        <v>100</v>
      </c>
      <c r="M24" s="129">
        <f t="shared" si="3"/>
        <v>95.474999999999994</v>
      </c>
      <c r="N24" s="130">
        <f t="shared" si="4"/>
        <v>95</v>
      </c>
      <c r="O24" s="51">
        <v>87</v>
      </c>
      <c r="P24" s="129">
        <f t="shared" si="5"/>
        <v>0.47499999999999432</v>
      </c>
      <c r="Q24" s="130" t="str">
        <f t="shared" si="6"/>
        <v/>
      </c>
    </row>
    <row r="25" spans="1:17" ht="13.5" x14ac:dyDescent="0.2">
      <c r="A25" s="46">
        <f t="shared" si="1"/>
        <v>21</v>
      </c>
      <c r="B25" s="45">
        <v>43853</v>
      </c>
      <c r="C25" s="124">
        <f>IF(D25="","",COUNTIF($E$2:E25,E25))</f>
        <v>11</v>
      </c>
      <c r="D25" s="46" t="s">
        <v>48</v>
      </c>
      <c r="E25" s="125" t="str">
        <f t="shared" si="7"/>
        <v>ГАЗ</v>
      </c>
      <c r="F25" s="126" t="str">
        <f t="shared" si="8"/>
        <v>Павлович И.И.</v>
      </c>
      <c r="G25" s="127">
        <v>8</v>
      </c>
      <c r="H25" s="125"/>
      <c r="I25" s="125"/>
      <c r="J25" s="50">
        <v>13</v>
      </c>
      <c r="K25" s="51">
        <v>87</v>
      </c>
      <c r="L25" s="48"/>
      <c r="M25" s="129">
        <f t="shared" si="3"/>
        <v>4.3550000000000004</v>
      </c>
      <c r="N25" s="130">
        <f t="shared" si="4"/>
        <v>4</v>
      </c>
      <c r="O25" s="51">
        <v>83</v>
      </c>
      <c r="P25" s="129">
        <f t="shared" si="5"/>
        <v>0.35500000000000043</v>
      </c>
      <c r="Q25" s="130" t="str">
        <f t="shared" si="6"/>
        <v/>
      </c>
    </row>
    <row r="26" spans="1:17" ht="13.5" x14ac:dyDescent="0.2">
      <c r="A26" s="46">
        <f t="shared" si="1"/>
        <v>22</v>
      </c>
      <c r="B26" s="45">
        <v>43854</v>
      </c>
      <c r="C26" s="124">
        <f>IF(D26="","",COUNTIF($E$2:E26,E26))</f>
        <v>12</v>
      </c>
      <c r="D26" s="46" t="s">
        <v>48</v>
      </c>
      <c r="E26" s="125" t="str">
        <f t="shared" si="7"/>
        <v>ГАЗ</v>
      </c>
      <c r="F26" s="126" t="str">
        <f t="shared" si="8"/>
        <v>Павлович И.И.</v>
      </c>
      <c r="G26" s="127">
        <v>8</v>
      </c>
      <c r="H26" s="125"/>
      <c r="I26" s="125"/>
      <c r="J26" s="50">
        <v>18</v>
      </c>
      <c r="K26" s="51">
        <v>83</v>
      </c>
      <c r="L26" s="48"/>
      <c r="M26" s="129">
        <f t="shared" si="3"/>
        <v>6.03</v>
      </c>
      <c r="N26" s="130">
        <f t="shared" si="4"/>
        <v>6</v>
      </c>
      <c r="O26" s="51">
        <v>77</v>
      </c>
      <c r="P26" s="129">
        <f t="shared" si="5"/>
        <v>3.0000000000000249E-2</v>
      </c>
      <c r="Q26" s="130" t="str">
        <f t="shared" si="6"/>
        <v/>
      </c>
    </row>
    <row r="27" spans="1:17" ht="13.5" x14ac:dyDescent="0.2">
      <c r="A27" s="46">
        <f t="shared" si="1"/>
        <v>23</v>
      </c>
      <c r="B27" s="45">
        <v>43857</v>
      </c>
      <c r="C27" s="124">
        <f>IF(D27="","",COUNTIF($E$2:E27,E27))</f>
        <v>13</v>
      </c>
      <c r="D27" s="46" t="s">
        <v>48</v>
      </c>
      <c r="E27" s="125" t="str">
        <f t="shared" si="7"/>
        <v>ГАЗ</v>
      </c>
      <c r="F27" s="126" t="str">
        <f t="shared" si="8"/>
        <v>Павлович И.И.</v>
      </c>
      <c r="G27" s="127">
        <v>8</v>
      </c>
      <c r="H27" s="125"/>
      <c r="I27" s="125"/>
      <c r="J27" s="50">
        <v>93</v>
      </c>
      <c r="K27" s="51">
        <v>77</v>
      </c>
      <c r="L27" s="48"/>
      <c r="M27" s="129">
        <f t="shared" si="3"/>
        <v>31.155000000000001</v>
      </c>
      <c r="N27" s="130">
        <f t="shared" si="4"/>
        <v>31</v>
      </c>
      <c r="O27" s="51">
        <v>46</v>
      </c>
      <c r="P27" s="129">
        <f t="shared" si="5"/>
        <v>0.15500000000000114</v>
      </c>
      <c r="Q27" s="130" t="str">
        <f t="shared" si="6"/>
        <v/>
      </c>
    </row>
    <row r="28" spans="1:17" ht="13.5" x14ac:dyDescent="0.2">
      <c r="A28" s="46">
        <f t="shared" si="1"/>
        <v>24</v>
      </c>
      <c r="B28" s="45">
        <v>43858</v>
      </c>
      <c r="C28" s="124">
        <f>IF(D28="","",COUNTIF($E$2:E28,E28))</f>
        <v>14</v>
      </c>
      <c r="D28" s="46" t="s">
        <v>48</v>
      </c>
      <c r="E28" s="125" t="str">
        <f t="shared" si="7"/>
        <v>ГАЗ</v>
      </c>
      <c r="F28" s="126" t="str">
        <f t="shared" si="8"/>
        <v>Павлович И.И.</v>
      </c>
      <c r="G28" s="127">
        <v>8</v>
      </c>
      <c r="H28" s="125"/>
      <c r="I28" s="125"/>
      <c r="J28" s="50">
        <v>12</v>
      </c>
      <c r="K28" s="51">
        <v>46</v>
      </c>
      <c r="L28" s="48"/>
      <c r="M28" s="129">
        <f t="shared" si="3"/>
        <v>4.0199999999999996</v>
      </c>
      <c r="N28" s="130">
        <f t="shared" si="4"/>
        <v>4</v>
      </c>
      <c r="O28" s="51">
        <v>42</v>
      </c>
      <c r="P28" s="129">
        <f t="shared" si="5"/>
        <v>1.9999999999999574E-2</v>
      </c>
      <c r="Q28" s="130" t="str">
        <f t="shared" si="6"/>
        <v/>
      </c>
    </row>
    <row r="29" spans="1:17" ht="13.5" x14ac:dyDescent="0.2">
      <c r="A29" s="46">
        <f t="shared" si="1"/>
        <v>25</v>
      </c>
      <c r="B29" s="45">
        <v>43859</v>
      </c>
      <c r="C29" s="124">
        <f>IF(D29="","",COUNTIF($E$2:E29,E29))</f>
        <v>15</v>
      </c>
      <c r="D29" s="46" t="s">
        <v>48</v>
      </c>
      <c r="E29" s="125" t="str">
        <f t="shared" si="7"/>
        <v>ГАЗ</v>
      </c>
      <c r="F29" s="126" t="str">
        <f t="shared" si="8"/>
        <v>Павлович И.И.</v>
      </c>
      <c r="G29" s="127">
        <v>8</v>
      </c>
      <c r="H29" s="125"/>
      <c r="I29" s="125"/>
      <c r="J29" s="50">
        <v>14</v>
      </c>
      <c r="K29" s="51">
        <v>42</v>
      </c>
      <c r="L29" s="48"/>
      <c r="M29" s="129">
        <f t="shared" si="3"/>
        <v>4.6900000000000004</v>
      </c>
      <c r="N29" s="130">
        <f t="shared" si="4"/>
        <v>5</v>
      </c>
      <c r="O29" s="51">
        <v>37</v>
      </c>
      <c r="P29" s="129" t="str">
        <f t="shared" si="5"/>
        <v/>
      </c>
      <c r="Q29" s="130">
        <f t="shared" si="6"/>
        <v>0.30999999999999961</v>
      </c>
    </row>
    <row r="30" spans="1:17" ht="13.5" x14ac:dyDescent="0.2">
      <c r="A30" s="46">
        <f t="shared" si="1"/>
        <v>26</v>
      </c>
      <c r="B30" s="45">
        <v>43860</v>
      </c>
      <c r="C30" s="124">
        <f>IF(D30="","",COUNTIF($E$2:E30,E30))</f>
        <v>16</v>
      </c>
      <c r="D30" s="46" t="s">
        <v>48</v>
      </c>
      <c r="E30" s="125" t="str">
        <f t="shared" si="7"/>
        <v>ГАЗ</v>
      </c>
      <c r="F30" s="126" t="str">
        <f t="shared" si="8"/>
        <v>Павлович И.И.</v>
      </c>
      <c r="G30" s="127">
        <v>8</v>
      </c>
      <c r="H30" s="125"/>
      <c r="I30" s="125"/>
      <c r="J30" s="50">
        <v>10</v>
      </c>
      <c r="K30" s="51">
        <v>37</v>
      </c>
      <c r="L30" s="48"/>
      <c r="M30" s="129">
        <f t="shared" si="3"/>
        <v>3.35</v>
      </c>
      <c r="N30" s="130">
        <f t="shared" si="4"/>
        <v>3</v>
      </c>
      <c r="O30" s="51">
        <v>34</v>
      </c>
      <c r="P30" s="129">
        <f t="shared" si="5"/>
        <v>0.35000000000000009</v>
      </c>
      <c r="Q30" s="130" t="str">
        <f t="shared" si="6"/>
        <v/>
      </c>
    </row>
    <row r="31" spans="1:17" ht="13.5" x14ac:dyDescent="0.2">
      <c r="A31" s="46">
        <f t="shared" si="1"/>
        <v>27</v>
      </c>
      <c r="B31" s="45">
        <v>43861</v>
      </c>
      <c r="C31" s="124">
        <f>IF(D31="","",COUNTIF($E$2:E31,E31))</f>
        <v>17</v>
      </c>
      <c r="D31" s="46" t="s">
        <v>48</v>
      </c>
      <c r="E31" s="125" t="str">
        <f t="shared" si="7"/>
        <v>ГАЗ</v>
      </c>
      <c r="F31" s="126" t="str">
        <f t="shared" si="8"/>
        <v>Павлович И.И.</v>
      </c>
      <c r="G31" s="127">
        <v>8</v>
      </c>
      <c r="H31" s="125"/>
      <c r="I31" s="125"/>
      <c r="J31" s="50">
        <v>16</v>
      </c>
      <c r="K31" s="51">
        <v>34</v>
      </c>
      <c r="L31" s="48"/>
      <c r="M31" s="129">
        <f t="shared" si="3"/>
        <v>5.36</v>
      </c>
      <c r="N31" s="130">
        <f t="shared" si="4"/>
        <v>5</v>
      </c>
      <c r="O31" s="51">
        <v>29</v>
      </c>
      <c r="P31" s="129">
        <f t="shared" si="5"/>
        <v>0.36000000000000032</v>
      </c>
      <c r="Q31" s="130" t="str">
        <f t="shared" si="6"/>
        <v/>
      </c>
    </row>
    <row r="32" spans="1:17" ht="13.5" x14ac:dyDescent="0.2">
      <c r="A32" s="46">
        <f t="shared" si="1"/>
        <v>28</v>
      </c>
      <c r="B32" s="45">
        <v>43864</v>
      </c>
      <c r="C32" s="124">
        <f>IF(D32="","",COUNTIF($E$2:E32,E32))</f>
        <v>11</v>
      </c>
      <c r="D32" s="46" t="s">
        <v>17</v>
      </c>
      <c r="E32" s="125" t="str">
        <f t="shared" si="7"/>
        <v>УАЗ</v>
      </c>
      <c r="F32" s="126" t="str">
        <f t="shared" si="8"/>
        <v>Волков Р.Ю.</v>
      </c>
      <c r="G32" s="127">
        <v>8</v>
      </c>
      <c r="H32" s="125"/>
      <c r="I32" s="125"/>
      <c r="J32" s="50">
        <v>12</v>
      </c>
      <c r="K32" s="128">
        <v>20</v>
      </c>
      <c r="L32" s="48"/>
      <c r="M32" s="129">
        <f t="shared" si="3"/>
        <v>2.3879999999999999</v>
      </c>
      <c r="N32" s="130">
        <f t="shared" si="4"/>
        <v>2</v>
      </c>
      <c r="O32" s="51">
        <v>18</v>
      </c>
      <c r="P32" s="129">
        <f t="shared" si="5"/>
        <v>0.3879999999999999</v>
      </c>
      <c r="Q32" s="130" t="str">
        <f t="shared" si="6"/>
        <v/>
      </c>
    </row>
    <row r="33" spans="1:17" ht="13.5" x14ac:dyDescent="0.2">
      <c r="A33" s="46">
        <f t="shared" si="1"/>
        <v>29</v>
      </c>
      <c r="B33" s="45">
        <v>43865</v>
      </c>
      <c r="C33" s="124">
        <f>IF(D33="","",COUNTIF($E$2:E33,E33))</f>
        <v>12</v>
      </c>
      <c r="D33" s="46" t="s">
        <v>17</v>
      </c>
      <c r="E33" s="125" t="str">
        <f t="shared" si="7"/>
        <v>УАЗ</v>
      </c>
      <c r="F33" s="126" t="str">
        <f t="shared" si="8"/>
        <v>Волков Р.Ю.</v>
      </c>
      <c r="G33" s="127">
        <v>8</v>
      </c>
      <c r="H33" s="125"/>
      <c r="I33" s="125"/>
      <c r="J33" s="50">
        <v>14</v>
      </c>
      <c r="K33" s="51">
        <v>18</v>
      </c>
      <c r="L33" s="48"/>
      <c r="M33" s="129">
        <f t="shared" si="3"/>
        <v>2.7859999999999996</v>
      </c>
      <c r="N33" s="130">
        <f t="shared" si="4"/>
        <v>3</v>
      </c>
      <c r="O33" s="51">
        <v>15</v>
      </c>
      <c r="P33" s="129" t="str">
        <f t="shared" si="5"/>
        <v/>
      </c>
      <c r="Q33" s="130">
        <f t="shared" si="6"/>
        <v>0.21400000000000041</v>
      </c>
    </row>
    <row r="34" spans="1:17" ht="13.5" x14ac:dyDescent="0.2">
      <c r="A34" s="46">
        <f t="shared" si="1"/>
        <v>30</v>
      </c>
      <c r="B34" s="45">
        <v>43866</v>
      </c>
      <c r="C34" s="124">
        <f>IF(D34="","",COUNTIF($E$2:E34,E34))</f>
        <v>13</v>
      </c>
      <c r="D34" s="46" t="s">
        <v>17</v>
      </c>
      <c r="E34" s="125" t="str">
        <f t="shared" si="7"/>
        <v>УАЗ</v>
      </c>
      <c r="F34" s="126" t="str">
        <f t="shared" si="8"/>
        <v>Волков Р.Ю.</v>
      </c>
      <c r="G34" s="127">
        <v>8</v>
      </c>
      <c r="H34" s="125"/>
      <c r="I34" s="125"/>
      <c r="J34" s="50">
        <v>289</v>
      </c>
      <c r="K34" s="51">
        <v>15</v>
      </c>
      <c r="L34" s="48">
        <v>120</v>
      </c>
      <c r="M34" s="129">
        <f t="shared" si="3"/>
        <v>57.510999999999996</v>
      </c>
      <c r="N34" s="130">
        <f t="shared" si="4"/>
        <v>58</v>
      </c>
      <c r="O34" s="51">
        <v>77</v>
      </c>
      <c r="P34" s="129" t="str">
        <f t="shared" si="5"/>
        <v/>
      </c>
      <c r="Q34" s="130">
        <f t="shared" si="6"/>
        <v>0.48900000000000432</v>
      </c>
    </row>
    <row r="35" spans="1:17" ht="13.5" x14ac:dyDescent="0.2">
      <c r="A35" s="46">
        <f t="shared" si="1"/>
        <v>31</v>
      </c>
      <c r="B35" s="45">
        <v>43867</v>
      </c>
      <c r="C35" s="124">
        <f>IF(D35="","",COUNTIF($E$2:E35,E35))</f>
        <v>14</v>
      </c>
      <c r="D35" s="46" t="s">
        <v>17</v>
      </c>
      <c r="E35" s="125" t="str">
        <f t="shared" si="7"/>
        <v>УАЗ</v>
      </c>
      <c r="F35" s="126" t="str">
        <f t="shared" si="8"/>
        <v>Волков Р.Ю.</v>
      </c>
      <c r="G35" s="127">
        <v>8</v>
      </c>
      <c r="H35" s="125"/>
      <c r="I35" s="125"/>
      <c r="J35" s="50">
        <v>22</v>
      </c>
      <c r="K35" s="51">
        <v>77</v>
      </c>
      <c r="L35" s="48"/>
      <c r="M35" s="129">
        <f t="shared" si="3"/>
        <v>4.3779999999999992</v>
      </c>
      <c r="N35" s="130">
        <f t="shared" si="4"/>
        <v>4</v>
      </c>
      <c r="O35" s="51">
        <v>73</v>
      </c>
      <c r="P35" s="129">
        <f t="shared" si="5"/>
        <v>0.37799999999999923</v>
      </c>
      <c r="Q35" s="130" t="str">
        <f t="shared" si="6"/>
        <v/>
      </c>
    </row>
    <row r="36" spans="1:17" ht="13.5" x14ac:dyDescent="0.2">
      <c r="A36" s="46">
        <f t="shared" si="1"/>
        <v>32</v>
      </c>
      <c r="B36" s="45">
        <v>43868</v>
      </c>
      <c r="C36" s="124">
        <f>IF(D36="","",COUNTIF($E$2:E36,E36))</f>
        <v>15</v>
      </c>
      <c r="D36" s="46" t="s">
        <v>17</v>
      </c>
      <c r="E36" s="125" t="str">
        <f t="shared" si="7"/>
        <v>УАЗ</v>
      </c>
      <c r="F36" s="126" t="str">
        <f t="shared" si="8"/>
        <v>Волков Р.Ю.</v>
      </c>
      <c r="G36" s="127">
        <v>8</v>
      </c>
      <c r="H36" s="125"/>
      <c r="I36" s="125"/>
      <c r="J36" s="50">
        <v>289</v>
      </c>
      <c r="K36" s="51">
        <v>73</v>
      </c>
      <c r="L36" s="48"/>
      <c r="M36" s="129">
        <f t="shared" si="3"/>
        <v>57.510999999999996</v>
      </c>
      <c r="N36" s="130">
        <f t="shared" si="4"/>
        <v>58</v>
      </c>
      <c r="O36" s="51">
        <v>15</v>
      </c>
      <c r="P36" s="129" t="str">
        <f t="shared" si="5"/>
        <v/>
      </c>
      <c r="Q36" s="130">
        <f t="shared" si="6"/>
        <v>0.48900000000000432</v>
      </c>
    </row>
    <row r="37" spans="1:17" ht="13.5" x14ac:dyDescent="0.2">
      <c r="A37" s="46">
        <f t="shared" si="1"/>
        <v>33</v>
      </c>
      <c r="B37" s="45">
        <v>43871</v>
      </c>
      <c r="C37" s="124">
        <f>IF(D37="","",COUNTIF($E$2:E37,E37))</f>
        <v>16</v>
      </c>
      <c r="D37" s="46" t="s">
        <v>17</v>
      </c>
      <c r="E37" s="125" t="str">
        <f t="shared" si="7"/>
        <v>УАЗ</v>
      </c>
      <c r="F37" s="126" t="str">
        <f t="shared" si="8"/>
        <v>Волков Р.Ю.</v>
      </c>
      <c r="G37" s="127">
        <v>8</v>
      </c>
      <c r="H37" s="125"/>
      <c r="I37" s="125"/>
      <c r="J37" s="50">
        <v>111</v>
      </c>
      <c r="K37" s="51">
        <v>15</v>
      </c>
      <c r="L37" s="48">
        <v>320</v>
      </c>
      <c r="M37" s="129">
        <f t="shared" si="3"/>
        <v>22.088999999999995</v>
      </c>
      <c r="N37" s="130">
        <f t="shared" si="4"/>
        <v>22</v>
      </c>
      <c r="O37" s="51">
        <v>313</v>
      </c>
      <c r="P37" s="129">
        <f t="shared" si="5"/>
        <v>8.8999999999995083E-2</v>
      </c>
      <c r="Q37" s="130" t="str">
        <f t="shared" si="6"/>
        <v/>
      </c>
    </row>
    <row r="38" spans="1:17" ht="13.5" x14ac:dyDescent="0.2">
      <c r="A38" s="46">
        <f t="shared" si="1"/>
        <v>34</v>
      </c>
      <c r="B38" s="45">
        <v>43872</v>
      </c>
      <c r="C38" s="124">
        <f>IF(D38="","",COUNTIF($E$2:E38,E38))</f>
        <v>17</v>
      </c>
      <c r="D38" s="46" t="s">
        <v>17</v>
      </c>
      <c r="E38" s="125" t="str">
        <f t="shared" si="7"/>
        <v>УАЗ</v>
      </c>
      <c r="F38" s="126" t="str">
        <f t="shared" si="8"/>
        <v>Волков Р.Ю.</v>
      </c>
      <c r="G38" s="127">
        <v>8</v>
      </c>
      <c r="H38" s="125"/>
      <c r="I38" s="125"/>
      <c r="J38" s="50">
        <v>110</v>
      </c>
      <c r="K38" s="51">
        <v>313</v>
      </c>
      <c r="L38" s="48"/>
      <c r="M38" s="129">
        <f t="shared" si="3"/>
        <v>21.89</v>
      </c>
      <c r="N38" s="130">
        <f t="shared" si="4"/>
        <v>22</v>
      </c>
      <c r="O38" s="51">
        <v>291</v>
      </c>
      <c r="P38" s="129" t="str">
        <f t="shared" si="5"/>
        <v/>
      </c>
      <c r="Q38" s="130">
        <f t="shared" si="6"/>
        <v>0.10999999999999943</v>
      </c>
    </row>
    <row r="39" spans="1:17" ht="13.5" x14ac:dyDescent="0.2">
      <c r="A39" s="46">
        <f t="shared" si="1"/>
        <v>35</v>
      </c>
      <c r="B39" s="45">
        <v>43873</v>
      </c>
      <c r="C39" s="124">
        <f>IF(D39="","",COUNTIF($E$2:E39,E39))</f>
        <v>18</v>
      </c>
      <c r="D39" s="46" t="s">
        <v>17</v>
      </c>
      <c r="E39" s="125" t="str">
        <f t="shared" si="7"/>
        <v>УАЗ</v>
      </c>
      <c r="F39" s="126" t="str">
        <f t="shared" si="8"/>
        <v>Волков Р.Ю.</v>
      </c>
      <c r="G39" s="127">
        <v>8</v>
      </c>
      <c r="H39" s="125"/>
      <c r="I39" s="125"/>
      <c r="J39" s="50">
        <v>112</v>
      </c>
      <c r="K39" s="51">
        <v>291</v>
      </c>
      <c r="L39" s="48"/>
      <c r="M39" s="129">
        <f t="shared" si="3"/>
        <v>22.287999999999997</v>
      </c>
      <c r="N39" s="130">
        <f t="shared" si="4"/>
        <v>22</v>
      </c>
      <c r="O39" s="51">
        <v>269</v>
      </c>
      <c r="P39" s="129">
        <f t="shared" si="5"/>
        <v>0.2879999999999967</v>
      </c>
      <c r="Q39" s="130" t="str">
        <f t="shared" si="6"/>
        <v/>
      </c>
    </row>
    <row r="40" spans="1:17" ht="13.5" x14ac:dyDescent="0.2">
      <c r="A40" s="46">
        <f t="shared" si="1"/>
        <v>36</v>
      </c>
      <c r="B40" s="45">
        <v>43874</v>
      </c>
      <c r="C40" s="124">
        <f>IF(D40="","",COUNTIF($E$2:E40,E40))</f>
        <v>19</v>
      </c>
      <c r="D40" s="46" t="s">
        <v>17</v>
      </c>
      <c r="E40" s="125" t="str">
        <f t="shared" si="7"/>
        <v>УАЗ</v>
      </c>
      <c r="F40" s="126" t="str">
        <f t="shared" si="8"/>
        <v>Волков Р.Ю.</v>
      </c>
      <c r="G40" s="127">
        <v>8</v>
      </c>
      <c r="H40" s="125"/>
      <c r="I40" s="125"/>
      <c r="J40" s="50">
        <v>17</v>
      </c>
      <c r="K40" s="51">
        <v>269</v>
      </c>
      <c r="L40" s="48"/>
      <c r="M40" s="129">
        <f t="shared" si="3"/>
        <v>3.3829999999999996</v>
      </c>
      <c r="N40" s="130">
        <f t="shared" si="4"/>
        <v>3</v>
      </c>
      <c r="O40" s="51">
        <v>266</v>
      </c>
      <c r="P40" s="129">
        <f t="shared" si="5"/>
        <v>0.38299999999999956</v>
      </c>
      <c r="Q40" s="130" t="str">
        <f t="shared" si="6"/>
        <v/>
      </c>
    </row>
    <row r="41" spans="1:17" ht="13.5" x14ac:dyDescent="0.2">
      <c r="A41" s="46">
        <f t="shared" si="1"/>
        <v>37</v>
      </c>
      <c r="B41" s="45">
        <v>43875</v>
      </c>
      <c r="C41" s="124">
        <f>IF(D41="","",COUNTIF($E$2:E41,E41))</f>
        <v>20</v>
      </c>
      <c r="D41" s="46" t="s">
        <v>17</v>
      </c>
      <c r="E41" s="125" t="str">
        <f t="shared" si="7"/>
        <v>УАЗ</v>
      </c>
      <c r="F41" s="126" t="str">
        <f t="shared" si="8"/>
        <v>Волков Р.Ю.</v>
      </c>
      <c r="G41" s="127">
        <v>8</v>
      </c>
      <c r="H41" s="125"/>
      <c r="I41" s="125"/>
      <c r="J41" s="50">
        <v>297</v>
      </c>
      <c r="K41" s="51">
        <v>266</v>
      </c>
      <c r="L41" s="48"/>
      <c r="M41" s="129">
        <f t="shared" si="3"/>
        <v>59.102999999999994</v>
      </c>
      <c r="N41" s="130">
        <f t="shared" si="4"/>
        <v>59</v>
      </c>
      <c r="O41" s="51">
        <v>207</v>
      </c>
      <c r="P41" s="129">
        <f t="shared" si="5"/>
        <v>0.10299999999999443</v>
      </c>
      <c r="Q41" s="130" t="str">
        <f t="shared" si="6"/>
        <v/>
      </c>
    </row>
    <row r="42" spans="1:17" ht="13.5" x14ac:dyDescent="0.2">
      <c r="A42" s="46">
        <f t="shared" si="1"/>
        <v>38</v>
      </c>
      <c r="B42" s="45">
        <v>43878</v>
      </c>
      <c r="C42" s="124">
        <f>IF(D42="","",COUNTIF($E$2:E42,E42))</f>
        <v>21</v>
      </c>
      <c r="D42" s="46" t="s">
        <v>17</v>
      </c>
      <c r="E42" s="125" t="str">
        <f t="shared" si="7"/>
        <v>УАЗ</v>
      </c>
      <c r="F42" s="126" t="str">
        <f t="shared" si="8"/>
        <v>Волков Р.Ю.</v>
      </c>
      <c r="G42" s="127">
        <v>8</v>
      </c>
      <c r="H42" s="125"/>
      <c r="I42" s="125"/>
      <c r="J42" s="50">
        <v>113</v>
      </c>
      <c r="K42" s="51">
        <v>207</v>
      </c>
      <c r="L42" s="48"/>
      <c r="M42" s="129">
        <f t="shared" si="3"/>
        <v>22.486999999999998</v>
      </c>
      <c r="N42" s="130">
        <f t="shared" si="4"/>
        <v>22</v>
      </c>
      <c r="O42" s="51">
        <v>185</v>
      </c>
      <c r="P42" s="129">
        <f t="shared" si="5"/>
        <v>0.48699999999999832</v>
      </c>
      <c r="Q42" s="130" t="str">
        <f t="shared" si="6"/>
        <v/>
      </c>
    </row>
    <row r="43" spans="1:17" ht="13.5" x14ac:dyDescent="0.2">
      <c r="A43" s="46">
        <f t="shared" si="1"/>
        <v>39</v>
      </c>
      <c r="B43" s="45">
        <v>43879</v>
      </c>
      <c r="C43" s="124">
        <f>IF(D43="","",COUNTIF($E$2:E43,E43))</f>
        <v>22</v>
      </c>
      <c r="D43" s="46" t="s">
        <v>17</v>
      </c>
      <c r="E43" s="125" t="str">
        <f t="shared" si="7"/>
        <v>УАЗ</v>
      </c>
      <c r="F43" s="126" t="str">
        <f t="shared" si="8"/>
        <v>Волков Р.Ю.</v>
      </c>
      <c r="G43" s="127">
        <v>8</v>
      </c>
      <c r="H43" s="125"/>
      <c r="I43" s="125"/>
      <c r="J43" s="50">
        <v>396</v>
      </c>
      <c r="K43" s="51">
        <v>185</v>
      </c>
      <c r="L43" s="48"/>
      <c r="M43" s="129">
        <f t="shared" si="3"/>
        <v>78.804000000000002</v>
      </c>
      <c r="N43" s="130">
        <f t="shared" si="4"/>
        <v>79</v>
      </c>
      <c r="O43" s="51">
        <v>106</v>
      </c>
      <c r="P43" s="129" t="str">
        <f t="shared" si="5"/>
        <v/>
      </c>
      <c r="Q43" s="130">
        <f t="shared" si="6"/>
        <v>0.19599999999999795</v>
      </c>
    </row>
    <row r="44" spans="1:17" ht="13.5" x14ac:dyDescent="0.2">
      <c r="A44" s="46">
        <f t="shared" si="1"/>
        <v>40</v>
      </c>
      <c r="B44" s="45">
        <v>43880</v>
      </c>
      <c r="C44" s="124">
        <f>IF(D44="","",COUNTIF($E$2:E44,E44))</f>
        <v>23</v>
      </c>
      <c r="D44" s="46" t="s">
        <v>17</v>
      </c>
      <c r="E44" s="125" t="str">
        <f t="shared" si="7"/>
        <v>УАЗ</v>
      </c>
      <c r="F44" s="126" t="str">
        <f t="shared" si="8"/>
        <v>Волков Р.Ю.</v>
      </c>
      <c r="G44" s="127">
        <v>8</v>
      </c>
      <c r="H44" s="125"/>
      <c r="I44" s="125"/>
      <c r="J44" s="50">
        <v>14</v>
      </c>
      <c r="K44" s="51">
        <v>106</v>
      </c>
      <c r="L44" s="48"/>
      <c r="M44" s="129">
        <f t="shared" si="3"/>
        <v>2.7859999999999996</v>
      </c>
      <c r="N44" s="130">
        <f t="shared" si="4"/>
        <v>3</v>
      </c>
      <c r="O44" s="51">
        <v>103</v>
      </c>
      <c r="P44" s="129" t="str">
        <f t="shared" si="5"/>
        <v/>
      </c>
      <c r="Q44" s="130">
        <f t="shared" si="6"/>
        <v>0.21400000000000041</v>
      </c>
    </row>
    <row r="45" spans="1:17" ht="13.5" x14ac:dyDescent="0.2">
      <c r="A45" s="46">
        <f t="shared" si="1"/>
        <v>41</v>
      </c>
      <c r="B45" s="45">
        <v>43881</v>
      </c>
      <c r="C45" s="124">
        <f>IF(D45="","",COUNTIF($E$2:E45,E45))</f>
        <v>24</v>
      </c>
      <c r="D45" s="46" t="s">
        <v>17</v>
      </c>
      <c r="E45" s="125" t="str">
        <f t="shared" si="7"/>
        <v>УАЗ</v>
      </c>
      <c r="F45" s="126" t="str">
        <f t="shared" si="8"/>
        <v>Волков Р.Ю.</v>
      </c>
      <c r="G45" s="127">
        <v>8</v>
      </c>
      <c r="H45" s="125"/>
      <c r="I45" s="125"/>
      <c r="J45" s="50">
        <v>89</v>
      </c>
      <c r="K45" s="51">
        <v>103</v>
      </c>
      <c r="L45" s="48"/>
      <c r="M45" s="129">
        <f t="shared" si="3"/>
        <v>17.710999999999999</v>
      </c>
      <c r="N45" s="130">
        <f t="shared" si="4"/>
        <v>17</v>
      </c>
      <c r="O45" s="51">
        <v>86</v>
      </c>
      <c r="P45" s="129">
        <f t="shared" si="5"/>
        <v>0.71099999999999852</v>
      </c>
      <c r="Q45" s="130" t="str">
        <f t="shared" si="6"/>
        <v/>
      </c>
    </row>
    <row r="46" spans="1:17" ht="13.5" x14ac:dyDescent="0.2">
      <c r="A46" s="46">
        <f t="shared" si="1"/>
        <v>42</v>
      </c>
      <c r="B46" s="45">
        <v>43882</v>
      </c>
      <c r="C46" s="124">
        <f>IF(D46="","",COUNTIF($E$2:E46,E46))</f>
        <v>25</v>
      </c>
      <c r="D46" s="46" t="s">
        <v>17</v>
      </c>
      <c r="E46" s="125" t="str">
        <f t="shared" si="7"/>
        <v>УАЗ</v>
      </c>
      <c r="F46" s="126" t="str">
        <f t="shared" si="8"/>
        <v>Волков Р.Ю.</v>
      </c>
      <c r="G46" s="127">
        <v>8</v>
      </c>
      <c r="H46" s="125"/>
      <c r="I46" s="125"/>
      <c r="J46" s="50">
        <v>206</v>
      </c>
      <c r="K46" s="51">
        <v>86</v>
      </c>
      <c r="L46" s="48"/>
      <c r="M46" s="129">
        <f t="shared" si="3"/>
        <v>40.994</v>
      </c>
      <c r="N46" s="130">
        <f t="shared" si="4"/>
        <v>41</v>
      </c>
      <c r="O46" s="51">
        <v>45</v>
      </c>
      <c r="P46" s="129" t="str">
        <f t="shared" si="5"/>
        <v/>
      </c>
      <c r="Q46" s="130">
        <f t="shared" si="6"/>
        <v>6.0000000000002274E-3</v>
      </c>
    </row>
    <row r="47" spans="1:17" ht="13.5" x14ac:dyDescent="0.2">
      <c r="A47" s="46">
        <f t="shared" si="1"/>
        <v>43</v>
      </c>
      <c r="B47" s="45">
        <v>43886</v>
      </c>
      <c r="C47" s="124">
        <f>IF(D47="","",COUNTIF($E$2:E47,E47))</f>
        <v>26</v>
      </c>
      <c r="D47" s="46" t="s">
        <v>17</v>
      </c>
      <c r="E47" s="125" t="str">
        <f t="shared" si="7"/>
        <v>УАЗ</v>
      </c>
      <c r="F47" s="126" t="str">
        <f t="shared" si="8"/>
        <v>Волков Р.Ю.</v>
      </c>
      <c r="G47" s="127">
        <v>8</v>
      </c>
      <c r="H47" s="125"/>
      <c r="I47" s="125"/>
      <c r="J47" s="50">
        <v>13</v>
      </c>
      <c r="K47" s="51">
        <v>45</v>
      </c>
      <c r="L47" s="48"/>
      <c r="M47" s="129">
        <f t="shared" si="3"/>
        <v>2.5869999999999997</v>
      </c>
      <c r="N47" s="130">
        <f t="shared" si="4"/>
        <v>3</v>
      </c>
      <c r="O47" s="51">
        <v>42</v>
      </c>
      <c r="P47" s="129" t="str">
        <f t="shared" si="5"/>
        <v/>
      </c>
      <c r="Q47" s="130">
        <f t="shared" si="6"/>
        <v>0.41300000000000026</v>
      </c>
    </row>
    <row r="48" spans="1:17" ht="13.5" x14ac:dyDescent="0.2">
      <c r="A48" s="46">
        <f t="shared" si="1"/>
        <v>44</v>
      </c>
      <c r="B48" s="45">
        <v>43887</v>
      </c>
      <c r="C48" s="124">
        <f>IF(D48="","",COUNTIF($E$2:E48,E48))</f>
        <v>27</v>
      </c>
      <c r="D48" s="46" t="s">
        <v>17</v>
      </c>
      <c r="E48" s="125" t="str">
        <f t="shared" si="7"/>
        <v>УАЗ</v>
      </c>
      <c r="F48" s="126" t="str">
        <f t="shared" si="8"/>
        <v>Волков Р.Ю.</v>
      </c>
      <c r="G48" s="127">
        <v>8</v>
      </c>
      <c r="H48" s="125"/>
      <c r="I48" s="125"/>
      <c r="J48" s="50">
        <v>44</v>
      </c>
      <c r="K48" s="51">
        <v>42</v>
      </c>
      <c r="L48" s="48"/>
      <c r="M48" s="129">
        <f t="shared" si="3"/>
        <v>8.7559999999999985</v>
      </c>
      <c r="N48" s="130">
        <f t="shared" si="4"/>
        <v>9</v>
      </c>
      <c r="O48" s="51">
        <v>33</v>
      </c>
      <c r="P48" s="129" t="str">
        <f t="shared" si="5"/>
        <v/>
      </c>
      <c r="Q48" s="130">
        <f t="shared" si="6"/>
        <v>0.24400000000000155</v>
      </c>
    </row>
    <row r="49" spans="1:17" ht="13.5" x14ac:dyDescent="0.2">
      <c r="A49" s="46">
        <f t="shared" si="1"/>
        <v>45</v>
      </c>
      <c r="B49" s="45">
        <v>43888</v>
      </c>
      <c r="C49" s="124">
        <f>IF(D49="","",COUNTIF($E$2:E49,E49))</f>
        <v>28</v>
      </c>
      <c r="D49" s="46" t="s">
        <v>17</v>
      </c>
      <c r="E49" s="125" t="str">
        <f t="shared" si="7"/>
        <v>УАЗ</v>
      </c>
      <c r="F49" s="126" t="str">
        <f t="shared" si="8"/>
        <v>Волков Р.Ю.</v>
      </c>
      <c r="G49" s="127">
        <v>8</v>
      </c>
      <c r="H49" s="125"/>
      <c r="I49" s="125"/>
      <c r="J49" s="50">
        <v>10</v>
      </c>
      <c r="K49" s="51">
        <v>33</v>
      </c>
      <c r="L49" s="48"/>
      <c r="M49" s="129">
        <f t="shared" si="3"/>
        <v>1.99</v>
      </c>
      <c r="N49" s="130">
        <f t="shared" si="4"/>
        <v>2</v>
      </c>
      <c r="O49" s="51">
        <v>31</v>
      </c>
      <c r="P49" s="129" t="str">
        <f t="shared" si="5"/>
        <v/>
      </c>
      <c r="Q49" s="130">
        <f t="shared" si="6"/>
        <v>1.0000000000000009E-2</v>
      </c>
    </row>
    <row r="50" spans="1:17" ht="13.5" x14ac:dyDescent="0.2">
      <c r="A50" s="46">
        <f t="shared" si="1"/>
        <v>46</v>
      </c>
      <c r="B50" s="45">
        <v>43889</v>
      </c>
      <c r="C50" s="124">
        <f>IF(D50="","",COUNTIF($E$2:E50,E50))</f>
        <v>29</v>
      </c>
      <c r="D50" s="46" t="s">
        <v>17</v>
      </c>
      <c r="E50" s="125" t="str">
        <f t="shared" si="7"/>
        <v>УАЗ</v>
      </c>
      <c r="F50" s="126" t="str">
        <f t="shared" si="8"/>
        <v>Волков Р.Ю.</v>
      </c>
      <c r="G50" s="127">
        <v>8</v>
      </c>
      <c r="H50" s="125"/>
      <c r="I50" s="125"/>
      <c r="J50" s="50">
        <v>11</v>
      </c>
      <c r="K50" s="51">
        <v>31</v>
      </c>
      <c r="L50" s="48"/>
      <c r="M50" s="129">
        <f t="shared" si="3"/>
        <v>2.1889999999999996</v>
      </c>
      <c r="N50" s="130">
        <f t="shared" si="4"/>
        <v>2</v>
      </c>
      <c r="O50" s="51">
        <v>29</v>
      </c>
      <c r="P50" s="129">
        <f t="shared" si="5"/>
        <v>0.18899999999999961</v>
      </c>
      <c r="Q50" s="130" t="str">
        <f t="shared" si="6"/>
        <v/>
      </c>
    </row>
    <row r="51" spans="1:17" ht="13.5" x14ac:dyDescent="0.2">
      <c r="A51" s="46">
        <f t="shared" si="1"/>
        <v>47</v>
      </c>
      <c r="B51" s="45">
        <v>43864</v>
      </c>
      <c r="C51" s="124">
        <f>IF(D51="","",COUNTIF($E$2:E51,E51))</f>
        <v>18</v>
      </c>
      <c r="D51" s="46" t="s">
        <v>48</v>
      </c>
      <c r="E51" s="125" t="str">
        <f t="shared" si="7"/>
        <v>ГАЗ</v>
      </c>
      <c r="F51" s="126" t="str">
        <f t="shared" si="8"/>
        <v>Павлович И.И.</v>
      </c>
      <c r="G51" s="127">
        <v>8</v>
      </c>
      <c r="H51" s="125"/>
      <c r="I51" s="125"/>
      <c r="J51" s="50">
        <v>11</v>
      </c>
      <c r="K51" s="131">
        <v>29</v>
      </c>
      <c r="L51" s="48"/>
      <c r="M51" s="129">
        <f t="shared" si="3"/>
        <v>3.6850000000000001</v>
      </c>
      <c r="N51" s="130">
        <f t="shared" si="4"/>
        <v>4</v>
      </c>
      <c r="O51" s="51">
        <v>25</v>
      </c>
      <c r="P51" s="129" t="str">
        <f t="shared" si="5"/>
        <v/>
      </c>
      <c r="Q51" s="130">
        <f t="shared" si="6"/>
        <v>0.31499999999999995</v>
      </c>
    </row>
    <row r="52" spans="1:17" ht="13.5" x14ac:dyDescent="0.2">
      <c r="A52" s="46">
        <f t="shared" si="1"/>
        <v>48</v>
      </c>
      <c r="B52" s="45">
        <v>43865</v>
      </c>
      <c r="C52" s="124">
        <f>IF(D52="","",COUNTIF($E$2:E52,E52))</f>
        <v>19</v>
      </c>
      <c r="D52" s="46" t="s">
        <v>48</v>
      </c>
      <c r="E52" s="125" t="str">
        <f t="shared" si="7"/>
        <v>ГАЗ</v>
      </c>
      <c r="F52" s="126" t="str">
        <f t="shared" si="8"/>
        <v>Павлович И.И.</v>
      </c>
      <c r="G52" s="127">
        <v>8</v>
      </c>
      <c r="H52" s="125"/>
      <c r="I52" s="125"/>
      <c r="J52" s="50">
        <v>13</v>
      </c>
      <c r="K52" s="51">
        <v>25</v>
      </c>
      <c r="L52" s="48"/>
      <c r="M52" s="129">
        <f t="shared" si="3"/>
        <v>4.3550000000000004</v>
      </c>
      <c r="N52" s="130">
        <f t="shared" si="4"/>
        <v>4</v>
      </c>
      <c r="O52" s="51">
        <v>21</v>
      </c>
      <c r="P52" s="129">
        <f t="shared" si="5"/>
        <v>0.35500000000000043</v>
      </c>
      <c r="Q52" s="130" t="str">
        <f t="shared" si="6"/>
        <v/>
      </c>
    </row>
    <row r="53" spans="1:17" ht="13.5" x14ac:dyDescent="0.2">
      <c r="A53" s="46">
        <f t="shared" si="1"/>
        <v>49</v>
      </c>
      <c r="B53" s="45">
        <v>43866</v>
      </c>
      <c r="C53" s="124">
        <f>IF(D53="","",COUNTIF($E$2:E53,E53))</f>
        <v>20</v>
      </c>
      <c r="D53" s="46" t="s">
        <v>48</v>
      </c>
      <c r="E53" s="125" t="str">
        <f t="shared" si="7"/>
        <v>ГАЗ</v>
      </c>
      <c r="F53" s="126" t="str">
        <f t="shared" si="8"/>
        <v>Павлович И.И.</v>
      </c>
      <c r="G53" s="127">
        <v>8</v>
      </c>
      <c r="H53" s="125"/>
      <c r="I53" s="125"/>
      <c r="J53" s="50">
        <v>93</v>
      </c>
      <c r="K53" s="51">
        <v>21</v>
      </c>
      <c r="L53" s="48">
        <v>40</v>
      </c>
      <c r="M53" s="129">
        <f t="shared" si="3"/>
        <v>31.155000000000001</v>
      </c>
      <c r="N53" s="130">
        <f t="shared" si="4"/>
        <v>31</v>
      </c>
      <c r="O53" s="51">
        <v>30</v>
      </c>
      <c r="P53" s="129">
        <f t="shared" si="5"/>
        <v>0.15500000000000114</v>
      </c>
      <c r="Q53" s="130" t="str">
        <f t="shared" si="6"/>
        <v/>
      </c>
    </row>
    <row r="54" spans="1:17" ht="13.5" x14ac:dyDescent="0.2">
      <c r="A54" s="46">
        <f t="shared" si="1"/>
        <v>50</v>
      </c>
      <c r="B54" s="45">
        <v>43867</v>
      </c>
      <c r="C54" s="124">
        <f>IF(D54="","",COUNTIF($E$2:E54,E54))</f>
        <v>21</v>
      </c>
      <c r="D54" s="46" t="s">
        <v>48</v>
      </c>
      <c r="E54" s="125" t="str">
        <f t="shared" si="7"/>
        <v>ГАЗ</v>
      </c>
      <c r="F54" s="126" t="str">
        <f t="shared" si="8"/>
        <v>Павлович И.И.</v>
      </c>
      <c r="G54" s="127">
        <v>8</v>
      </c>
      <c r="H54" s="125"/>
      <c r="I54" s="125"/>
      <c r="J54" s="50">
        <v>16</v>
      </c>
      <c r="K54" s="51">
        <v>30</v>
      </c>
      <c r="L54" s="48"/>
      <c r="M54" s="129">
        <f t="shared" si="3"/>
        <v>5.36</v>
      </c>
      <c r="N54" s="130">
        <f t="shared" si="4"/>
        <v>5</v>
      </c>
      <c r="O54" s="51">
        <v>25</v>
      </c>
      <c r="P54" s="129">
        <f t="shared" si="5"/>
        <v>0.36000000000000032</v>
      </c>
      <c r="Q54" s="130" t="str">
        <f t="shared" si="6"/>
        <v/>
      </c>
    </row>
    <row r="55" spans="1:17" ht="13.5" x14ac:dyDescent="0.2">
      <c r="A55" s="46">
        <f t="shared" si="1"/>
        <v>51</v>
      </c>
      <c r="B55" s="45">
        <v>43868</v>
      </c>
      <c r="C55" s="124">
        <f>IF(D55="","",COUNTIF($E$2:E55,E55))</f>
        <v>22</v>
      </c>
      <c r="D55" s="46" t="s">
        <v>48</v>
      </c>
      <c r="E55" s="125" t="str">
        <f t="shared" si="7"/>
        <v>ГАЗ</v>
      </c>
      <c r="F55" s="126" t="str">
        <f t="shared" si="8"/>
        <v>Павлович И.И.</v>
      </c>
      <c r="G55" s="127">
        <v>8</v>
      </c>
      <c r="H55" s="125"/>
      <c r="I55" s="125"/>
      <c r="J55" s="50">
        <v>14</v>
      </c>
      <c r="K55" s="51">
        <v>25</v>
      </c>
      <c r="L55" s="48"/>
      <c r="M55" s="129">
        <f t="shared" si="3"/>
        <v>4.6900000000000004</v>
      </c>
      <c r="N55" s="130">
        <f t="shared" si="4"/>
        <v>5</v>
      </c>
      <c r="O55" s="51">
        <v>20</v>
      </c>
      <c r="P55" s="129" t="str">
        <f t="shared" si="5"/>
        <v/>
      </c>
      <c r="Q55" s="130">
        <f t="shared" si="6"/>
        <v>0.30999999999999961</v>
      </c>
    </row>
    <row r="56" spans="1:17" ht="13.5" x14ac:dyDescent="0.2">
      <c r="A56" s="46">
        <f t="shared" si="1"/>
        <v>52</v>
      </c>
      <c r="B56" s="45">
        <v>43871</v>
      </c>
      <c r="C56" s="124">
        <f>IF(D56="","",COUNTIF($E$2:E56,E56))</f>
        <v>23</v>
      </c>
      <c r="D56" s="46" t="s">
        <v>48</v>
      </c>
      <c r="E56" s="125" t="str">
        <f t="shared" si="7"/>
        <v>ГАЗ</v>
      </c>
      <c r="F56" s="126" t="str">
        <f t="shared" si="8"/>
        <v>Павлович И.И.</v>
      </c>
      <c r="G56" s="127">
        <v>8</v>
      </c>
      <c r="H56" s="125"/>
      <c r="I56" s="125"/>
      <c r="J56" s="50">
        <v>12</v>
      </c>
      <c r="K56" s="51">
        <v>20</v>
      </c>
      <c r="L56" s="48"/>
      <c r="M56" s="129">
        <f t="shared" si="3"/>
        <v>4.0199999999999996</v>
      </c>
      <c r="N56" s="130">
        <f t="shared" si="4"/>
        <v>4</v>
      </c>
      <c r="O56" s="51">
        <v>16</v>
      </c>
      <c r="P56" s="129">
        <f t="shared" si="5"/>
        <v>1.9999999999999574E-2</v>
      </c>
      <c r="Q56" s="130" t="str">
        <f t="shared" si="6"/>
        <v/>
      </c>
    </row>
    <row r="57" spans="1:17" ht="13.5" x14ac:dyDescent="0.2">
      <c r="A57" s="46">
        <f t="shared" si="1"/>
        <v>53</v>
      </c>
      <c r="B57" s="45">
        <v>43872</v>
      </c>
      <c r="C57" s="124">
        <f>IF(D57="","",COUNTIF($E$2:E57,E57))</f>
        <v>24</v>
      </c>
      <c r="D57" s="46" t="s">
        <v>48</v>
      </c>
      <c r="E57" s="125" t="str">
        <f t="shared" si="7"/>
        <v>ГАЗ</v>
      </c>
      <c r="F57" s="126" t="str">
        <f t="shared" si="8"/>
        <v>Павлович И.И.</v>
      </c>
      <c r="G57" s="127">
        <v>8</v>
      </c>
      <c r="H57" s="125"/>
      <c r="I57" s="125"/>
      <c r="J57" s="50">
        <v>112</v>
      </c>
      <c r="K57" s="51">
        <v>16</v>
      </c>
      <c r="L57" s="48">
        <v>40</v>
      </c>
      <c r="M57" s="129">
        <f t="shared" si="3"/>
        <v>37.520000000000003</v>
      </c>
      <c r="N57" s="130">
        <f t="shared" si="4"/>
        <v>38</v>
      </c>
      <c r="O57" s="51">
        <v>18</v>
      </c>
      <c r="P57" s="129" t="str">
        <f t="shared" si="5"/>
        <v/>
      </c>
      <c r="Q57" s="130">
        <f t="shared" si="6"/>
        <v>0.47999999999999687</v>
      </c>
    </row>
    <row r="58" spans="1:17" ht="13.5" x14ac:dyDescent="0.2">
      <c r="A58" s="46">
        <f t="shared" si="1"/>
        <v>54</v>
      </c>
      <c r="B58" s="45">
        <v>43873</v>
      </c>
      <c r="C58" s="124">
        <f>IF(D58="","",COUNTIF($E$2:E58,E58))</f>
        <v>25</v>
      </c>
      <c r="D58" s="46" t="s">
        <v>48</v>
      </c>
      <c r="E58" s="125" t="str">
        <f t="shared" si="7"/>
        <v>ГАЗ</v>
      </c>
      <c r="F58" s="126" t="str">
        <f t="shared" si="8"/>
        <v>Павлович И.И.</v>
      </c>
      <c r="G58" s="127">
        <v>8</v>
      </c>
      <c r="H58" s="125"/>
      <c r="I58" s="125"/>
      <c r="J58" s="50">
        <v>11</v>
      </c>
      <c r="K58" s="51">
        <v>18</v>
      </c>
      <c r="L58" s="48"/>
      <c r="M58" s="129">
        <f t="shared" si="3"/>
        <v>3.6850000000000001</v>
      </c>
      <c r="N58" s="130">
        <f t="shared" si="4"/>
        <v>4</v>
      </c>
      <c r="O58" s="51">
        <v>14</v>
      </c>
      <c r="P58" s="129" t="str">
        <f t="shared" si="5"/>
        <v/>
      </c>
      <c r="Q58" s="130">
        <f t="shared" si="6"/>
        <v>0.31499999999999995</v>
      </c>
    </row>
    <row r="59" spans="1:17" ht="13.5" x14ac:dyDescent="0.2">
      <c r="A59" s="46">
        <f t="shared" si="1"/>
        <v>55</v>
      </c>
      <c r="B59" s="45">
        <v>43874</v>
      </c>
      <c r="C59" s="124">
        <f>IF(D59="","",COUNTIF($E$2:E59,E59))</f>
        <v>26</v>
      </c>
      <c r="D59" s="46" t="s">
        <v>48</v>
      </c>
      <c r="E59" s="125" t="str">
        <f t="shared" si="7"/>
        <v>ГАЗ</v>
      </c>
      <c r="F59" s="126" t="str">
        <f t="shared" si="8"/>
        <v>Павлович И.И.</v>
      </c>
      <c r="G59" s="127">
        <v>8</v>
      </c>
      <c r="H59" s="125"/>
      <c r="I59" s="125"/>
      <c r="J59" s="50">
        <v>10</v>
      </c>
      <c r="K59" s="51">
        <v>14</v>
      </c>
      <c r="L59" s="48"/>
      <c r="M59" s="129">
        <f t="shared" si="3"/>
        <v>3.35</v>
      </c>
      <c r="N59" s="130">
        <f t="shared" si="4"/>
        <v>3</v>
      </c>
      <c r="O59" s="51">
        <v>11</v>
      </c>
      <c r="P59" s="129">
        <f t="shared" si="5"/>
        <v>0.35000000000000009</v>
      </c>
      <c r="Q59" s="130" t="str">
        <f t="shared" si="6"/>
        <v/>
      </c>
    </row>
    <row r="60" spans="1:17" ht="13.5" x14ac:dyDescent="0.2">
      <c r="A60" s="46">
        <f t="shared" si="1"/>
        <v>56</v>
      </c>
      <c r="B60" s="45">
        <v>43875</v>
      </c>
      <c r="C60" s="124">
        <f>IF(D60="","",COUNTIF($E$2:E60,E60))</f>
        <v>27</v>
      </c>
      <c r="D60" s="46" t="s">
        <v>48</v>
      </c>
      <c r="E60" s="125" t="str">
        <f t="shared" si="7"/>
        <v>ГАЗ</v>
      </c>
      <c r="F60" s="126" t="str">
        <f t="shared" si="8"/>
        <v>Павлович И.И.</v>
      </c>
      <c r="G60" s="127">
        <v>8</v>
      </c>
      <c r="H60" s="125"/>
      <c r="I60" s="125"/>
      <c r="J60" s="50">
        <v>14</v>
      </c>
      <c r="K60" s="51">
        <v>11</v>
      </c>
      <c r="L60" s="48"/>
      <c r="M60" s="129">
        <f t="shared" si="3"/>
        <v>4.6900000000000004</v>
      </c>
      <c r="N60" s="130">
        <f t="shared" si="4"/>
        <v>4</v>
      </c>
      <c r="O60" s="51">
        <v>7</v>
      </c>
      <c r="P60" s="129">
        <f t="shared" si="5"/>
        <v>0.69000000000000039</v>
      </c>
      <c r="Q60" s="130" t="str">
        <f t="shared" si="6"/>
        <v/>
      </c>
    </row>
    <row r="61" spans="1:17" ht="13.5" x14ac:dyDescent="0.2">
      <c r="A61" s="46">
        <f t="shared" si="1"/>
        <v>57</v>
      </c>
      <c r="B61" s="45">
        <v>43878</v>
      </c>
      <c r="C61" s="124">
        <f>IF(D61="","",COUNTIF($E$2:E61,E61))</f>
        <v>28</v>
      </c>
      <c r="D61" s="46" t="s">
        <v>48</v>
      </c>
      <c r="E61" s="125" t="str">
        <f t="shared" si="7"/>
        <v>ГАЗ</v>
      </c>
      <c r="F61" s="126" t="str">
        <f t="shared" si="8"/>
        <v>Павлович И.И.</v>
      </c>
      <c r="G61" s="127">
        <v>8</v>
      </c>
      <c r="H61" s="125"/>
      <c r="I61" s="125"/>
      <c r="J61" s="50">
        <v>110</v>
      </c>
      <c r="K61" s="51">
        <v>7</v>
      </c>
      <c r="L61" s="48">
        <v>40</v>
      </c>
      <c r="M61" s="129">
        <f t="shared" si="3"/>
        <v>36.85</v>
      </c>
      <c r="N61" s="130">
        <f t="shared" si="4"/>
        <v>37</v>
      </c>
      <c r="O61" s="51">
        <v>10</v>
      </c>
      <c r="P61" s="129" t="str">
        <f t="shared" si="5"/>
        <v/>
      </c>
      <c r="Q61" s="130">
        <f t="shared" si="6"/>
        <v>0.14999999999999858</v>
      </c>
    </row>
    <row r="62" spans="1:17" ht="13.5" x14ac:dyDescent="0.2">
      <c r="A62" s="46">
        <f t="shared" si="1"/>
        <v>58</v>
      </c>
      <c r="B62" s="45">
        <v>43879</v>
      </c>
      <c r="C62" s="124">
        <f>IF(D62="","",COUNTIF($E$2:E62,E62))</f>
        <v>29</v>
      </c>
      <c r="D62" s="46" t="s">
        <v>48</v>
      </c>
      <c r="E62" s="125" t="str">
        <f t="shared" si="7"/>
        <v>ГАЗ</v>
      </c>
      <c r="F62" s="126" t="str">
        <f t="shared" si="8"/>
        <v>Павлович И.И.</v>
      </c>
      <c r="G62" s="127">
        <v>8</v>
      </c>
      <c r="H62" s="125"/>
      <c r="I62" s="125"/>
      <c r="J62" s="50">
        <v>92</v>
      </c>
      <c r="K62" s="51">
        <v>10</v>
      </c>
      <c r="L62" s="48">
        <v>40</v>
      </c>
      <c r="M62" s="129">
        <f t="shared" si="3"/>
        <v>30.82</v>
      </c>
      <c r="N62" s="130">
        <f t="shared" si="4"/>
        <v>31</v>
      </c>
      <c r="O62" s="51">
        <v>19</v>
      </c>
      <c r="P62" s="129" t="str">
        <f t="shared" si="5"/>
        <v/>
      </c>
      <c r="Q62" s="130">
        <f t="shared" si="6"/>
        <v>0.17999999999999972</v>
      </c>
    </row>
    <row r="63" spans="1:17" ht="13.5" x14ac:dyDescent="0.2">
      <c r="A63" s="46">
        <f t="shared" si="1"/>
        <v>59</v>
      </c>
      <c r="B63" s="45">
        <v>43880</v>
      </c>
      <c r="C63" s="124">
        <f>IF(D63="","",COUNTIF($E$2:E63,E63))</f>
        <v>30</v>
      </c>
      <c r="D63" s="46" t="s">
        <v>48</v>
      </c>
      <c r="E63" s="125" t="str">
        <f t="shared" si="7"/>
        <v>ГАЗ</v>
      </c>
      <c r="F63" s="126" t="str">
        <f t="shared" si="8"/>
        <v>Павлович И.И.</v>
      </c>
      <c r="G63" s="127">
        <v>8</v>
      </c>
      <c r="H63" s="125"/>
      <c r="I63" s="125"/>
      <c r="J63" s="50">
        <v>14</v>
      </c>
      <c r="K63" s="51">
        <v>19</v>
      </c>
      <c r="L63" s="48"/>
      <c r="M63" s="129">
        <f t="shared" si="3"/>
        <v>4.6900000000000004</v>
      </c>
      <c r="N63" s="130">
        <f t="shared" si="4"/>
        <v>5</v>
      </c>
      <c r="O63" s="51">
        <v>14</v>
      </c>
      <c r="P63" s="129" t="str">
        <f t="shared" si="5"/>
        <v/>
      </c>
      <c r="Q63" s="130">
        <f t="shared" si="6"/>
        <v>0.30999999999999961</v>
      </c>
    </row>
    <row r="64" spans="1:17" ht="13.5" x14ac:dyDescent="0.2">
      <c r="A64" s="46">
        <f t="shared" si="1"/>
        <v>60</v>
      </c>
      <c r="B64" s="45">
        <v>43881</v>
      </c>
      <c r="C64" s="124">
        <f>IF(D64="","",COUNTIF($E$2:E64,E64))</f>
        <v>31</v>
      </c>
      <c r="D64" s="46" t="s">
        <v>48</v>
      </c>
      <c r="E64" s="125" t="str">
        <f t="shared" si="7"/>
        <v>ГАЗ</v>
      </c>
      <c r="F64" s="126" t="str">
        <f t="shared" si="8"/>
        <v>Павлович И.И.</v>
      </c>
      <c r="G64" s="127">
        <v>8</v>
      </c>
      <c r="H64" s="125"/>
      <c r="I64" s="125"/>
      <c r="J64" s="50">
        <v>12</v>
      </c>
      <c r="K64" s="51">
        <v>14</v>
      </c>
      <c r="L64" s="48"/>
      <c r="M64" s="129">
        <f t="shared" si="3"/>
        <v>4.0199999999999996</v>
      </c>
      <c r="N64" s="130">
        <f t="shared" si="4"/>
        <v>4</v>
      </c>
      <c r="O64" s="51">
        <v>10</v>
      </c>
      <c r="P64" s="129">
        <f t="shared" si="5"/>
        <v>1.9999999999999574E-2</v>
      </c>
      <c r="Q64" s="130" t="str">
        <f t="shared" si="6"/>
        <v/>
      </c>
    </row>
    <row r="65" spans="1:17" ht="13.5" x14ac:dyDescent="0.2">
      <c r="A65" s="46">
        <f t="shared" si="1"/>
        <v>61</v>
      </c>
      <c r="B65" s="45">
        <v>43882</v>
      </c>
      <c r="C65" s="124">
        <f>IF(D65="","",COUNTIF($E$2:E65,E65))</f>
        <v>32</v>
      </c>
      <c r="D65" s="46" t="s">
        <v>48</v>
      </c>
      <c r="E65" s="125" t="str">
        <f t="shared" si="7"/>
        <v>ГАЗ</v>
      </c>
      <c r="F65" s="126" t="str">
        <f t="shared" si="8"/>
        <v>Павлович И.И.</v>
      </c>
      <c r="G65" s="127">
        <v>8</v>
      </c>
      <c r="H65" s="125"/>
      <c r="I65" s="125"/>
      <c r="J65" s="50">
        <v>167</v>
      </c>
      <c r="K65" s="51">
        <v>10</v>
      </c>
      <c r="L65" s="48">
        <v>80</v>
      </c>
      <c r="M65" s="129">
        <f t="shared" si="3"/>
        <v>55.945</v>
      </c>
      <c r="N65" s="130">
        <f t="shared" si="4"/>
        <v>56</v>
      </c>
      <c r="O65" s="51">
        <v>34</v>
      </c>
      <c r="P65" s="129" t="str">
        <f t="shared" si="5"/>
        <v/>
      </c>
      <c r="Q65" s="130">
        <f t="shared" si="6"/>
        <v>5.4999999999999716E-2</v>
      </c>
    </row>
    <row r="66" spans="1:17" ht="13.5" x14ac:dyDescent="0.2">
      <c r="A66" s="46">
        <f t="shared" si="1"/>
        <v>62</v>
      </c>
      <c r="B66" s="45">
        <v>43879</v>
      </c>
      <c r="C66" s="124">
        <f>IF(D66="","",COUNTIF($E$2:E66,E66))</f>
        <v>1</v>
      </c>
      <c r="D66" s="46" t="s">
        <v>45</v>
      </c>
      <c r="E66" s="125" t="str">
        <f t="shared" si="7"/>
        <v>UAZ PICKUP</v>
      </c>
      <c r="F66" s="126" t="str">
        <f t="shared" si="8"/>
        <v>Гайнулин П.Г.</v>
      </c>
      <c r="G66" s="127">
        <v>8</v>
      </c>
      <c r="H66" s="125"/>
      <c r="I66" s="125"/>
      <c r="J66" s="50">
        <f>I66-H66</f>
        <v>0</v>
      </c>
      <c r="K66" s="128">
        <v>0</v>
      </c>
      <c r="L66" s="48">
        <v>46</v>
      </c>
      <c r="M66" s="129">
        <f t="shared" si="3"/>
        <v>0</v>
      </c>
      <c r="N66" s="130">
        <f t="shared" si="4"/>
        <v>32</v>
      </c>
      <c r="O66" s="51">
        <v>14</v>
      </c>
      <c r="P66" s="129" t="str">
        <f t="shared" si="5"/>
        <v/>
      </c>
      <c r="Q66" s="130">
        <f t="shared" si="6"/>
        <v>32</v>
      </c>
    </row>
    <row r="67" spans="1:17" ht="13.5" x14ac:dyDescent="0.2">
      <c r="A67" s="46">
        <f t="shared" si="1"/>
        <v>63</v>
      </c>
      <c r="B67" s="45">
        <v>43881</v>
      </c>
      <c r="C67" s="124">
        <f>IF(D67="","",COUNTIF($E$2:E67,E67))</f>
        <v>2</v>
      </c>
      <c r="D67" s="46" t="s">
        <v>45</v>
      </c>
      <c r="E67" s="125" t="str">
        <f t="shared" si="7"/>
        <v>UAZ PICKUP</v>
      </c>
      <c r="F67" s="126" t="str">
        <f t="shared" si="8"/>
        <v>Гайнулин П.Г.</v>
      </c>
      <c r="G67" s="127">
        <v>8</v>
      </c>
      <c r="H67" s="125"/>
      <c r="I67" s="125"/>
      <c r="J67" s="50">
        <f>I67-H67</f>
        <v>0</v>
      </c>
      <c r="K67" s="51">
        <v>14</v>
      </c>
      <c r="L67" s="48">
        <v>120</v>
      </c>
      <c r="M67" s="129">
        <f t="shared" si="3"/>
        <v>0</v>
      </c>
      <c r="N67" s="130">
        <f t="shared" si="4"/>
        <v>19</v>
      </c>
      <c r="O67" s="51">
        <v>115</v>
      </c>
      <c r="P67" s="129" t="str">
        <f t="shared" si="5"/>
        <v/>
      </c>
      <c r="Q67" s="130">
        <f t="shared" si="6"/>
        <v>19</v>
      </c>
    </row>
    <row r="68" spans="1:17" ht="13.5" x14ac:dyDescent="0.2">
      <c r="A68" s="46">
        <f t="shared" si="1"/>
        <v>64</v>
      </c>
      <c r="B68" s="45">
        <v>43882</v>
      </c>
      <c r="C68" s="124">
        <f>IF(D68="","",COUNTIF($E$2:E68,E68))</f>
        <v>3</v>
      </c>
      <c r="D68" s="46" t="s">
        <v>45</v>
      </c>
      <c r="E68" s="125" t="str">
        <f t="shared" si="7"/>
        <v>UAZ PICKUP</v>
      </c>
      <c r="F68" s="126" t="str">
        <f t="shared" si="8"/>
        <v>Гайнулин П.Г.</v>
      </c>
      <c r="G68" s="127">
        <v>8</v>
      </c>
      <c r="H68" s="125"/>
      <c r="I68" s="125"/>
      <c r="J68" s="50">
        <f>I68-H68</f>
        <v>0</v>
      </c>
      <c r="K68" s="51">
        <v>115</v>
      </c>
      <c r="L68" s="48"/>
      <c r="M68" s="129">
        <f t="shared" si="3"/>
        <v>0</v>
      </c>
      <c r="N68" s="130">
        <f t="shared" si="4"/>
        <v>28</v>
      </c>
      <c r="O68" s="51">
        <v>87</v>
      </c>
      <c r="P68" s="129" t="str">
        <f t="shared" si="5"/>
        <v/>
      </c>
      <c r="Q68" s="130">
        <f t="shared" si="6"/>
        <v>28</v>
      </c>
    </row>
    <row r="69" spans="1:17" ht="13.5" x14ac:dyDescent="0.2">
      <c r="A69" s="46">
        <f t="shared" si="1"/>
        <v>65</v>
      </c>
      <c r="B69" s="45">
        <v>43886</v>
      </c>
      <c r="C69" s="124">
        <f>IF(D69="","",COUNTIF($E$2:E69,E69))</f>
        <v>4</v>
      </c>
      <c r="D69" s="46" t="s">
        <v>45</v>
      </c>
      <c r="E69" s="125" t="str">
        <f t="shared" si="7"/>
        <v>UAZ PICKUP</v>
      </c>
      <c r="F69" s="126" t="str">
        <f t="shared" si="8"/>
        <v>Гайнулин П.Г.</v>
      </c>
      <c r="G69" s="127">
        <v>8</v>
      </c>
      <c r="H69" s="125"/>
      <c r="I69" s="125"/>
      <c r="J69" s="50">
        <f>I69-H69</f>
        <v>0</v>
      </c>
      <c r="K69" s="51">
        <v>87</v>
      </c>
      <c r="L69" s="48"/>
      <c r="M69" s="129">
        <f t="shared" si="3"/>
        <v>0</v>
      </c>
      <c r="N69" s="130">
        <f t="shared" si="4"/>
        <v>17</v>
      </c>
      <c r="O69" s="51">
        <v>70</v>
      </c>
      <c r="P69" s="129" t="str">
        <f t="shared" si="5"/>
        <v/>
      </c>
      <c r="Q69" s="130">
        <f t="shared" si="6"/>
        <v>17</v>
      </c>
    </row>
    <row r="70" spans="1:17" ht="13.5" x14ac:dyDescent="0.2">
      <c r="A70" s="46">
        <f t="shared" ref="A70:A87" si="9">IF(B70="","",A69+1)</f>
        <v>66</v>
      </c>
      <c r="B70" s="45">
        <v>43888</v>
      </c>
      <c r="C70" s="124">
        <f>IF(D70="","",COUNTIF($E$2:E70,E70))</f>
        <v>5</v>
      </c>
      <c r="D70" s="46" t="s">
        <v>45</v>
      </c>
      <c r="E70" s="125" t="str">
        <f t="shared" si="7"/>
        <v>UAZ PICKUP</v>
      </c>
      <c r="F70" s="126" t="str">
        <f t="shared" si="8"/>
        <v>Гайнулин П.Г.</v>
      </c>
      <c r="G70" s="127">
        <v>8</v>
      </c>
      <c r="H70" s="125"/>
      <c r="I70" s="125"/>
      <c r="J70" s="50">
        <f>I70-H70</f>
        <v>0</v>
      </c>
      <c r="K70" s="51">
        <v>70</v>
      </c>
      <c r="L70" s="48"/>
      <c r="M70" s="129">
        <f t="shared" ref="M70:M87" si="10">IF(D70="","",IF(D70="А 782 ТС 196",J70*19.9/100,IF(D70="В 617 КХ 186",J70*16.6/100,IF(D70="Т 781 АУ 96",J70*33.5/100))))</f>
        <v>0</v>
      </c>
      <c r="N70" s="130">
        <f t="shared" ref="N70:N87" si="11">IF(D70="","",IF(L70="",K70-O70,K70+L70-O70))</f>
        <v>39</v>
      </c>
      <c r="O70" s="51">
        <v>31</v>
      </c>
      <c r="P70" s="129" t="str">
        <f t="shared" ref="P70:P87" si="12">IF(D70="","",IF(N70&lt;M70,M70-N70,""))</f>
        <v/>
      </c>
      <c r="Q70" s="130">
        <f t="shared" ref="Q70:Q87" si="13">IF(D70="","",IF(N70&gt;M70,N70-M70,""))</f>
        <v>39</v>
      </c>
    </row>
    <row r="71" spans="1:17" ht="13.5" x14ac:dyDescent="0.2">
      <c r="A71" s="46" t="str">
        <f t="shared" si="9"/>
        <v/>
      </c>
      <c r="B71" s="45"/>
      <c r="C71" s="124" t="str">
        <f>IF(D71="","",COUNTIF($E$2:E71,E71))</f>
        <v/>
      </c>
      <c r="D71" s="46"/>
      <c r="E71" s="125" t="str">
        <f t="shared" si="7"/>
        <v/>
      </c>
      <c r="F71" s="126" t="str">
        <f t="shared" si="8"/>
        <v/>
      </c>
      <c r="G71" s="127"/>
      <c r="H71" s="125"/>
      <c r="I71" s="125"/>
      <c r="J71" s="50"/>
      <c r="K71" s="47"/>
      <c r="L71" s="48"/>
      <c r="M71" s="129" t="str">
        <f t="shared" si="10"/>
        <v/>
      </c>
      <c r="N71" s="130" t="str">
        <f t="shared" si="11"/>
        <v/>
      </c>
      <c r="O71" s="47"/>
      <c r="P71" s="129" t="str">
        <f t="shared" si="12"/>
        <v/>
      </c>
      <c r="Q71" s="130" t="str">
        <f t="shared" si="13"/>
        <v/>
      </c>
    </row>
    <row r="72" spans="1:17" ht="13.5" x14ac:dyDescent="0.2">
      <c r="A72" s="46" t="str">
        <f t="shared" si="9"/>
        <v/>
      </c>
      <c r="B72" s="45"/>
      <c r="C72" s="124" t="str">
        <f>IF(D72="","",COUNTIF($E$2:E72,E72))</f>
        <v/>
      </c>
      <c r="D72" s="46"/>
      <c r="E72" s="125" t="str">
        <f t="shared" ref="E72:E87" si="14">IF(D72="","",IF(D72="А 782 ТС 196","УАЗ",IF(D72="В 617 КХ 186","UAZ PICKUP",IF(D72="Т 781 АУ 96","ГАЗ"))))</f>
        <v/>
      </c>
      <c r="F72" s="126" t="str">
        <f t="shared" ref="F72:F87" si="15">IF(D72="","",IF(D72="А 782 ТС 196","Волков Р.Ю.",IF(D72="В 617 КХ 186","Гайнулин П.Г.",IF(D72="Т 781 АУ 96","Павлович И.И."))))</f>
        <v/>
      </c>
      <c r="G72" s="127"/>
      <c r="H72" s="125"/>
      <c r="I72" s="125"/>
      <c r="J72" s="50"/>
      <c r="K72" s="49"/>
      <c r="L72" s="48"/>
      <c r="M72" s="129" t="str">
        <f t="shared" si="10"/>
        <v/>
      </c>
      <c r="N72" s="130" t="str">
        <f t="shared" si="11"/>
        <v/>
      </c>
      <c r="O72" s="47"/>
      <c r="P72" s="129" t="str">
        <f t="shared" si="12"/>
        <v/>
      </c>
      <c r="Q72" s="130" t="str">
        <f t="shared" si="13"/>
        <v/>
      </c>
    </row>
    <row r="73" spans="1:17" ht="13.5" x14ac:dyDescent="0.2">
      <c r="A73" s="46" t="str">
        <f t="shared" si="9"/>
        <v/>
      </c>
      <c r="B73" s="45"/>
      <c r="C73" s="124" t="str">
        <f>IF(D73="","",COUNTIF($E$2:E73,E73))</f>
        <v/>
      </c>
      <c r="D73" s="46"/>
      <c r="E73" s="125" t="str">
        <f t="shared" si="14"/>
        <v/>
      </c>
      <c r="F73" s="126" t="str">
        <f t="shared" si="15"/>
        <v/>
      </c>
      <c r="G73" s="127"/>
      <c r="H73" s="125"/>
      <c r="I73" s="125"/>
      <c r="J73" s="50"/>
      <c r="K73" s="47"/>
      <c r="L73" s="48"/>
      <c r="M73" s="129" t="str">
        <f t="shared" si="10"/>
        <v/>
      </c>
      <c r="N73" s="130" t="str">
        <f t="shared" si="11"/>
        <v/>
      </c>
      <c r="O73" s="47"/>
      <c r="P73" s="129" t="str">
        <f t="shared" si="12"/>
        <v/>
      </c>
      <c r="Q73" s="130" t="str">
        <f t="shared" si="13"/>
        <v/>
      </c>
    </row>
    <row r="74" spans="1:17" ht="13.5" x14ac:dyDescent="0.2">
      <c r="A74" s="46" t="str">
        <f t="shared" si="9"/>
        <v/>
      </c>
      <c r="B74" s="45"/>
      <c r="C74" s="124" t="str">
        <f>IF(D74="","",COUNTIF($E$2:E74,E74))</f>
        <v/>
      </c>
      <c r="D74" s="46"/>
      <c r="E74" s="125" t="str">
        <f t="shared" si="14"/>
        <v/>
      </c>
      <c r="F74" s="126" t="str">
        <f t="shared" si="15"/>
        <v/>
      </c>
      <c r="G74" s="127"/>
      <c r="H74" s="125"/>
      <c r="I74" s="125"/>
      <c r="J74" s="50"/>
      <c r="K74" s="47"/>
      <c r="L74" s="48"/>
      <c r="M74" s="129" t="str">
        <f t="shared" si="10"/>
        <v/>
      </c>
      <c r="N74" s="130" t="str">
        <f t="shared" si="11"/>
        <v/>
      </c>
      <c r="O74" s="47"/>
      <c r="P74" s="129" t="str">
        <f t="shared" si="12"/>
        <v/>
      </c>
      <c r="Q74" s="130" t="str">
        <f t="shared" si="13"/>
        <v/>
      </c>
    </row>
    <row r="75" spans="1:17" ht="13.5" x14ac:dyDescent="0.2">
      <c r="A75" s="46" t="str">
        <f t="shared" si="9"/>
        <v/>
      </c>
      <c r="B75" s="45"/>
      <c r="C75" s="124" t="str">
        <f>IF(D75="","",COUNTIF($E$2:E75,E75))</f>
        <v/>
      </c>
      <c r="D75" s="46"/>
      <c r="E75" s="125" t="str">
        <f t="shared" si="14"/>
        <v/>
      </c>
      <c r="F75" s="126" t="str">
        <f t="shared" si="15"/>
        <v/>
      </c>
      <c r="G75" s="127"/>
      <c r="H75" s="125"/>
      <c r="I75" s="125"/>
      <c r="J75" s="50"/>
      <c r="K75" s="47"/>
      <c r="L75" s="48"/>
      <c r="M75" s="129" t="str">
        <f t="shared" si="10"/>
        <v/>
      </c>
      <c r="N75" s="130" t="str">
        <f t="shared" si="11"/>
        <v/>
      </c>
      <c r="O75" s="47"/>
      <c r="P75" s="129" t="str">
        <f t="shared" si="12"/>
        <v/>
      </c>
      <c r="Q75" s="130" t="str">
        <f t="shared" si="13"/>
        <v/>
      </c>
    </row>
    <row r="76" spans="1:17" ht="13.5" x14ac:dyDescent="0.2">
      <c r="A76" s="46" t="str">
        <f t="shared" si="9"/>
        <v/>
      </c>
      <c r="B76" s="45"/>
      <c r="C76" s="124" t="str">
        <f>IF(D76="","",COUNTIF($E$2:E76,E76))</f>
        <v/>
      </c>
      <c r="D76" s="46"/>
      <c r="E76" s="125" t="str">
        <f t="shared" si="14"/>
        <v/>
      </c>
      <c r="F76" s="126" t="str">
        <f t="shared" si="15"/>
        <v/>
      </c>
      <c r="G76" s="127"/>
      <c r="H76" s="125"/>
      <c r="I76" s="125"/>
      <c r="J76" s="50"/>
      <c r="K76" s="47"/>
      <c r="L76" s="48"/>
      <c r="M76" s="129" t="str">
        <f t="shared" si="10"/>
        <v/>
      </c>
      <c r="N76" s="130" t="str">
        <f t="shared" si="11"/>
        <v/>
      </c>
      <c r="O76" s="47"/>
      <c r="P76" s="129" t="str">
        <f t="shared" si="12"/>
        <v/>
      </c>
      <c r="Q76" s="130" t="str">
        <f t="shared" si="13"/>
        <v/>
      </c>
    </row>
    <row r="77" spans="1:17" ht="13.5" x14ac:dyDescent="0.2">
      <c r="A77" s="46" t="str">
        <f t="shared" si="9"/>
        <v/>
      </c>
      <c r="B77" s="45"/>
      <c r="C77" s="124" t="str">
        <f>IF(D77="","",COUNTIF($E$2:E77,E77))</f>
        <v/>
      </c>
      <c r="D77" s="46"/>
      <c r="E77" s="125" t="str">
        <f t="shared" si="14"/>
        <v/>
      </c>
      <c r="F77" s="126" t="str">
        <f t="shared" si="15"/>
        <v/>
      </c>
      <c r="G77" s="127"/>
      <c r="H77" s="125"/>
      <c r="I77" s="125"/>
      <c r="J77" s="50"/>
      <c r="K77" s="47"/>
      <c r="L77" s="48"/>
      <c r="M77" s="129" t="str">
        <f t="shared" si="10"/>
        <v/>
      </c>
      <c r="N77" s="130" t="str">
        <f t="shared" si="11"/>
        <v/>
      </c>
      <c r="O77" s="47"/>
      <c r="P77" s="129" t="str">
        <f t="shared" si="12"/>
        <v/>
      </c>
      <c r="Q77" s="130" t="str">
        <f t="shared" si="13"/>
        <v/>
      </c>
    </row>
    <row r="78" spans="1:17" ht="13.5" x14ac:dyDescent="0.2">
      <c r="A78" s="46" t="str">
        <f t="shared" si="9"/>
        <v/>
      </c>
      <c r="B78" s="45"/>
      <c r="C78" s="124" t="str">
        <f>IF(D78="","",COUNTIF($E$2:E78,E78))</f>
        <v/>
      </c>
      <c r="D78" s="46"/>
      <c r="E78" s="125" t="str">
        <f t="shared" si="14"/>
        <v/>
      </c>
      <c r="F78" s="126" t="str">
        <f t="shared" si="15"/>
        <v/>
      </c>
      <c r="G78" s="127"/>
      <c r="H78" s="125"/>
      <c r="I78" s="125"/>
      <c r="J78" s="50"/>
      <c r="K78" s="47"/>
      <c r="L78" s="48"/>
      <c r="M78" s="129" t="str">
        <f t="shared" si="10"/>
        <v/>
      </c>
      <c r="N78" s="130" t="str">
        <f t="shared" si="11"/>
        <v/>
      </c>
      <c r="O78" s="47"/>
      <c r="P78" s="129" t="str">
        <f t="shared" si="12"/>
        <v/>
      </c>
      <c r="Q78" s="130" t="str">
        <f t="shared" si="13"/>
        <v/>
      </c>
    </row>
    <row r="79" spans="1:17" ht="13.5" x14ac:dyDescent="0.2">
      <c r="A79" s="46" t="str">
        <f t="shared" si="9"/>
        <v/>
      </c>
      <c r="B79" s="45"/>
      <c r="C79" s="124" t="str">
        <f>IF(D79="","",COUNTIF($E$2:E79,E79))</f>
        <v/>
      </c>
      <c r="D79" s="46"/>
      <c r="E79" s="125" t="str">
        <f t="shared" si="14"/>
        <v/>
      </c>
      <c r="F79" s="126" t="str">
        <f t="shared" si="15"/>
        <v/>
      </c>
      <c r="G79" s="127"/>
      <c r="H79" s="125"/>
      <c r="I79" s="125"/>
      <c r="J79" s="50"/>
      <c r="K79" s="49"/>
      <c r="L79" s="48"/>
      <c r="M79" s="129" t="str">
        <f t="shared" si="10"/>
        <v/>
      </c>
      <c r="N79" s="130" t="str">
        <f t="shared" si="11"/>
        <v/>
      </c>
      <c r="O79" s="47"/>
      <c r="P79" s="129" t="str">
        <f t="shared" si="12"/>
        <v/>
      </c>
      <c r="Q79" s="130" t="str">
        <f t="shared" si="13"/>
        <v/>
      </c>
    </row>
    <row r="80" spans="1:17" ht="13.5" x14ac:dyDescent="0.2">
      <c r="A80" s="46" t="str">
        <f t="shared" si="9"/>
        <v/>
      </c>
      <c r="B80" s="45"/>
      <c r="C80" s="124" t="str">
        <f>IF(D80="","",COUNTIF($E$2:E80,E80))</f>
        <v/>
      </c>
      <c r="D80" s="46"/>
      <c r="E80" s="125" t="str">
        <f t="shared" si="14"/>
        <v/>
      </c>
      <c r="F80" s="126" t="str">
        <f t="shared" si="15"/>
        <v/>
      </c>
      <c r="G80" s="127"/>
      <c r="H80" s="125"/>
      <c r="I80" s="125"/>
      <c r="J80" s="50"/>
      <c r="K80" s="47"/>
      <c r="L80" s="48"/>
      <c r="M80" s="129" t="str">
        <f t="shared" si="10"/>
        <v/>
      </c>
      <c r="N80" s="130" t="str">
        <f t="shared" si="11"/>
        <v/>
      </c>
      <c r="O80" s="47"/>
      <c r="P80" s="129" t="str">
        <f t="shared" si="12"/>
        <v/>
      </c>
      <c r="Q80" s="130" t="str">
        <f t="shared" si="13"/>
        <v/>
      </c>
    </row>
    <row r="81" spans="1:17" ht="13.5" x14ac:dyDescent="0.2">
      <c r="A81" s="46" t="str">
        <f t="shared" si="9"/>
        <v/>
      </c>
      <c r="B81" s="45"/>
      <c r="C81" s="124" t="str">
        <f>IF(D81="","",COUNTIF($E$2:E81,E81))</f>
        <v/>
      </c>
      <c r="D81" s="46"/>
      <c r="E81" s="125" t="str">
        <f t="shared" si="14"/>
        <v/>
      </c>
      <c r="F81" s="126" t="str">
        <f t="shared" si="15"/>
        <v/>
      </c>
      <c r="G81" s="127"/>
      <c r="H81" s="125"/>
      <c r="I81" s="125"/>
      <c r="J81" s="50"/>
      <c r="K81" s="47"/>
      <c r="L81" s="48"/>
      <c r="M81" s="129" t="str">
        <f t="shared" si="10"/>
        <v/>
      </c>
      <c r="N81" s="130" t="str">
        <f t="shared" si="11"/>
        <v/>
      </c>
      <c r="O81" s="47"/>
      <c r="P81" s="129" t="str">
        <f t="shared" si="12"/>
        <v/>
      </c>
      <c r="Q81" s="130" t="str">
        <f t="shared" si="13"/>
        <v/>
      </c>
    </row>
    <row r="82" spans="1:17" ht="13.5" x14ac:dyDescent="0.2">
      <c r="A82" s="46" t="str">
        <f t="shared" si="9"/>
        <v/>
      </c>
      <c r="B82" s="45"/>
      <c r="C82" s="124" t="str">
        <f>IF(D82="","",COUNTIF($E$2:E82,E82))</f>
        <v/>
      </c>
      <c r="D82" s="46"/>
      <c r="E82" s="125" t="str">
        <f t="shared" si="14"/>
        <v/>
      </c>
      <c r="F82" s="126" t="str">
        <f t="shared" si="15"/>
        <v/>
      </c>
      <c r="G82" s="127"/>
      <c r="H82" s="125"/>
      <c r="I82" s="125"/>
      <c r="J82" s="50"/>
      <c r="K82" s="47"/>
      <c r="L82" s="48"/>
      <c r="M82" s="129" t="str">
        <f t="shared" si="10"/>
        <v/>
      </c>
      <c r="N82" s="130" t="str">
        <f t="shared" si="11"/>
        <v/>
      </c>
      <c r="O82" s="47"/>
      <c r="P82" s="129" t="str">
        <f t="shared" si="12"/>
        <v/>
      </c>
      <c r="Q82" s="130" t="str">
        <f t="shared" si="13"/>
        <v/>
      </c>
    </row>
    <row r="83" spans="1:17" ht="13.5" x14ac:dyDescent="0.2">
      <c r="A83" s="46" t="str">
        <f t="shared" si="9"/>
        <v/>
      </c>
      <c r="B83" s="45"/>
      <c r="C83" s="124" t="str">
        <f>IF(D83="","",COUNTIF($E$2:E83,E83))</f>
        <v/>
      </c>
      <c r="D83" s="46"/>
      <c r="E83" s="125" t="str">
        <f t="shared" si="14"/>
        <v/>
      </c>
      <c r="F83" s="126" t="str">
        <f t="shared" si="15"/>
        <v/>
      </c>
      <c r="G83" s="127"/>
      <c r="H83" s="125"/>
      <c r="I83" s="125"/>
      <c r="J83" s="50"/>
      <c r="K83" s="47"/>
      <c r="L83" s="48"/>
      <c r="M83" s="129" t="str">
        <f t="shared" si="10"/>
        <v/>
      </c>
      <c r="N83" s="130" t="str">
        <f t="shared" si="11"/>
        <v/>
      </c>
      <c r="O83" s="47"/>
      <c r="P83" s="129" t="str">
        <f t="shared" si="12"/>
        <v/>
      </c>
      <c r="Q83" s="130" t="str">
        <f t="shared" si="13"/>
        <v/>
      </c>
    </row>
    <row r="84" spans="1:17" ht="13.5" x14ac:dyDescent="0.2">
      <c r="A84" s="46" t="str">
        <f t="shared" si="9"/>
        <v/>
      </c>
      <c r="B84" s="45"/>
      <c r="C84" s="124" t="str">
        <f>IF(D84="","",COUNTIF($E$2:E84,E84))</f>
        <v/>
      </c>
      <c r="D84" s="46"/>
      <c r="E84" s="125" t="str">
        <f t="shared" si="14"/>
        <v/>
      </c>
      <c r="F84" s="126" t="str">
        <f t="shared" si="15"/>
        <v/>
      </c>
      <c r="G84" s="127"/>
      <c r="H84" s="125"/>
      <c r="I84" s="125"/>
      <c r="J84" s="50"/>
      <c r="K84" s="47"/>
      <c r="L84" s="48"/>
      <c r="M84" s="129" t="str">
        <f t="shared" si="10"/>
        <v/>
      </c>
      <c r="N84" s="130" t="str">
        <f t="shared" si="11"/>
        <v/>
      </c>
      <c r="O84" s="47"/>
      <c r="P84" s="129" t="str">
        <f t="shared" si="12"/>
        <v/>
      </c>
      <c r="Q84" s="130" t="str">
        <f t="shared" si="13"/>
        <v/>
      </c>
    </row>
    <row r="85" spans="1:17" ht="13.5" x14ac:dyDescent="0.2">
      <c r="A85" s="46" t="str">
        <f t="shared" si="9"/>
        <v/>
      </c>
      <c r="B85" s="45"/>
      <c r="C85" s="124" t="str">
        <f>IF(D85="","",COUNTIF($E$2:E85,E85))</f>
        <v/>
      </c>
      <c r="D85" s="46"/>
      <c r="E85" s="125" t="str">
        <f t="shared" si="14"/>
        <v/>
      </c>
      <c r="F85" s="126" t="str">
        <f t="shared" si="15"/>
        <v/>
      </c>
      <c r="G85" s="127"/>
      <c r="H85" s="125"/>
      <c r="I85" s="125"/>
      <c r="J85" s="50"/>
      <c r="K85" s="47"/>
      <c r="L85" s="48"/>
      <c r="M85" s="129" t="str">
        <f t="shared" si="10"/>
        <v/>
      </c>
      <c r="N85" s="130" t="str">
        <f t="shared" si="11"/>
        <v/>
      </c>
      <c r="O85" s="47"/>
      <c r="P85" s="129" t="str">
        <f t="shared" si="12"/>
        <v/>
      </c>
      <c r="Q85" s="130" t="str">
        <f t="shared" si="13"/>
        <v/>
      </c>
    </row>
    <row r="86" spans="1:17" ht="13.5" x14ac:dyDescent="0.2">
      <c r="A86" s="46" t="str">
        <f t="shared" si="9"/>
        <v/>
      </c>
      <c r="B86" s="45"/>
      <c r="C86" s="124" t="str">
        <f>IF(D86="","",COUNTIF($E$2:E86,E86))</f>
        <v/>
      </c>
      <c r="D86" s="46"/>
      <c r="E86" s="125" t="str">
        <f t="shared" si="14"/>
        <v/>
      </c>
      <c r="F86" s="126" t="str">
        <f t="shared" si="15"/>
        <v/>
      </c>
      <c r="G86" s="127"/>
      <c r="H86" s="125"/>
      <c r="I86" s="125"/>
      <c r="J86" s="50"/>
      <c r="K86" s="47"/>
      <c r="L86" s="48"/>
      <c r="M86" s="129" t="str">
        <f t="shared" si="10"/>
        <v/>
      </c>
      <c r="N86" s="130" t="str">
        <f t="shared" si="11"/>
        <v/>
      </c>
      <c r="O86" s="47"/>
      <c r="P86" s="129" t="str">
        <f t="shared" si="12"/>
        <v/>
      </c>
      <c r="Q86" s="130" t="str">
        <f t="shared" si="13"/>
        <v/>
      </c>
    </row>
    <row r="87" spans="1:17" ht="13.5" x14ac:dyDescent="0.2">
      <c r="A87" s="46" t="str">
        <f t="shared" si="9"/>
        <v/>
      </c>
      <c r="B87" s="45"/>
      <c r="C87" s="124" t="str">
        <f>IF(D87="","",COUNTIF($E$2:E87,E87))</f>
        <v/>
      </c>
      <c r="D87" s="46"/>
      <c r="E87" s="125" t="str">
        <f t="shared" si="14"/>
        <v/>
      </c>
      <c r="F87" s="126" t="str">
        <f t="shared" si="15"/>
        <v/>
      </c>
      <c r="G87" s="127"/>
      <c r="H87" s="125"/>
      <c r="I87" s="125"/>
      <c r="J87" s="50"/>
      <c r="K87" s="47"/>
      <c r="L87" s="48"/>
      <c r="M87" s="129" t="str">
        <f t="shared" si="10"/>
        <v/>
      </c>
      <c r="N87" s="130" t="str">
        <f t="shared" si="11"/>
        <v/>
      </c>
      <c r="O87" s="47"/>
      <c r="P87" s="129" t="str">
        <f t="shared" si="12"/>
        <v/>
      </c>
      <c r="Q87" s="130" t="str">
        <f t="shared" si="13"/>
        <v/>
      </c>
    </row>
  </sheetData>
  <autoFilter ref="A4:Q87"/>
  <mergeCells count="18">
    <mergeCell ref="B1:Q1"/>
    <mergeCell ref="B2:B4"/>
    <mergeCell ref="C2:C4"/>
    <mergeCell ref="F2:F4"/>
    <mergeCell ref="G2:I2"/>
    <mergeCell ref="G3:G4"/>
    <mergeCell ref="H3:I3"/>
    <mergeCell ref="D2:D4"/>
    <mergeCell ref="E2:E4"/>
    <mergeCell ref="A2:A4"/>
    <mergeCell ref="M3:N3"/>
    <mergeCell ref="O3:O4"/>
    <mergeCell ref="P3:P4"/>
    <mergeCell ref="Q3:Q4"/>
    <mergeCell ref="J2:J4"/>
    <mergeCell ref="K2:Q2"/>
    <mergeCell ref="K3:K4"/>
    <mergeCell ref="L3:L4"/>
  </mergeCells>
  <pageMargins left="0.51181102362204722" right="0.19685039370078741" top="0.23622047244094491" bottom="0.31496062992125984" header="0.15748031496062992" footer="0.23622047244094491"/>
  <pageSetup paperSize="9" scale="89" orientation="portrait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Вспом!$B$2:$B$4</xm:f>
          </x14:formula1>
          <xm:sqref>D5:D87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E2" sqref="E2:E13"/>
    </sheetView>
  </sheetViews>
  <sheetFormatPr defaultRowHeight="12.75" x14ac:dyDescent="0.2"/>
  <cols>
    <col min="1" max="1" width="16.5703125" customWidth="1"/>
    <col min="2" max="2" width="13.28515625" customWidth="1"/>
    <col min="3" max="3" width="12.5703125" customWidth="1"/>
  </cols>
  <sheetData>
    <row r="2" spans="1:5" x14ac:dyDescent="0.2">
      <c r="A2" t="s">
        <v>50</v>
      </c>
      <c r="B2" t="s">
        <v>48</v>
      </c>
      <c r="C2" t="s">
        <v>42</v>
      </c>
      <c r="E2" t="s">
        <v>55</v>
      </c>
    </row>
    <row r="3" spans="1:5" x14ac:dyDescent="0.2">
      <c r="A3" t="s">
        <v>49</v>
      </c>
      <c r="B3" t="s">
        <v>17</v>
      </c>
      <c r="C3" t="s">
        <v>38</v>
      </c>
      <c r="E3" t="s">
        <v>56</v>
      </c>
    </row>
    <row r="4" spans="1:5" x14ac:dyDescent="0.2">
      <c r="A4" t="s">
        <v>46</v>
      </c>
      <c r="B4" t="s">
        <v>45</v>
      </c>
      <c r="C4" t="s">
        <v>43</v>
      </c>
      <c r="E4" t="s">
        <v>57</v>
      </c>
    </row>
    <row r="5" spans="1:5" x14ac:dyDescent="0.2">
      <c r="E5" t="s">
        <v>58</v>
      </c>
    </row>
    <row r="6" spans="1:5" x14ac:dyDescent="0.2">
      <c r="E6" t="s">
        <v>59</v>
      </c>
    </row>
    <row r="7" spans="1:5" x14ac:dyDescent="0.2">
      <c r="E7" t="s">
        <v>60</v>
      </c>
    </row>
    <row r="8" spans="1:5" x14ac:dyDescent="0.2">
      <c r="E8" t="s">
        <v>61</v>
      </c>
    </row>
    <row r="9" spans="1:5" x14ac:dyDescent="0.2">
      <c r="E9" t="s">
        <v>62</v>
      </c>
    </row>
    <row r="10" spans="1:5" x14ac:dyDescent="0.2">
      <c r="E10" t="s">
        <v>63</v>
      </c>
    </row>
    <row r="11" spans="1:5" x14ac:dyDescent="0.2">
      <c r="E11" t="s">
        <v>64</v>
      </c>
    </row>
    <row r="12" spans="1:5" x14ac:dyDescent="0.2">
      <c r="E12" t="s">
        <v>65</v>
      </c>
    </row>
    <row r="13" spans="1:5" x14ac:dyDescent="0.2">
      <c r="E13" t="s">
        <v>66</v>
      </c>
    </row>
  </sheetData>
  <sortState ref="B3:B5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ФАУ</vt:lpstr>
      <vt:lpstr>ФАУ-15 общая</vt:lpstr>
      <vt:lpstr>Вспом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NataLee</dc:creator>
  <cp:lastModifiedBy>SharabaevaN</cp:lastModifiedBy>
  <cp:lastPrinted>2020-03-07T06:42:10Z</cp:lastPrinted>
  <dcterms:created xsi:type="dcterms:W3CDTF">2020-03-04T11:10:09Z</dcterms:created>
  <dcterms:modified xsi:type="dcterms:W3CDTF">2020-03-07T07:11:16Z</dcterms:modified>
</cp:coreProperties>
</file>