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updateLinks="never" codeName="ЭтаКнига" defaultThemeVersion="124226"/>
  <bookViews>
    <workbookView xWindow="0" yWindow="60" windowWidth="10005" windowHeight="9945" tabRatio="714" activeTab="1"/>
  </bookViews>
  <sheets>
    <sheet name="ПДУ" sheetId="28" r:id="rId1"/>
    <sheet name="ВидыГод" sheetId="11" r:id="rId2"/>
    <sheet name="Доли" sheetId="7" state="hidden" r:id="rId3"/>
    <sheet name="RCData" sheetId="8" r:id="rId4"/>
  </sheets>
  <definedNames>
    <definedName name="GroupCode">RCData!$A$44</definedName>
    <definedName name="GroupName">INDIRECT(VLOOKUP(GroupCode, GroupTable, 3, FALSE))</definedName>
    <definedName name="Groups">RCData!$B$5:$B$24</definedName>
    <definedName name="GroupTable">RCData!$A$4:$C$24</definedName>
    <definedName name="Галки">RCData!#REF!</definedName>
  </definedNames>
  <calcPr calcId="144525"/>
  <fileRecoveryPr repairLoad="1"/>
</workbook>
</file>

<file path=xl/calcChain.xml><?xml version="1.0" encoding="utf-8"?>
<calcChain xmlns="http://schemas.openxmlformats.org/spreadsheetml/2006/main">
  <c r="E60" i="8" l="1"/>
  <c r="E61" i="8"/>
  <c r="E62" i="8"/>
  <c r="E63" i="8"/>
  <c r="E64" i="8"/>
  <c r="E65" i="8"/>
  <c r="E66" i="8"/>
  <c r="E67" i="8"/>
  <c r="E68" i="8"/>
  <c r="E69" i="8"/>
  <c r="E70" i="8"/>
  <c r="E71" i="8"/>
  <c r="E59" i="8"/>
  <c r="I71" i="8" l="1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C44" i="8"/>
  <c r="B44" i="8"/>
  <c r="G42" i="8" s="1"/>
  <c r="C16" i="7"/>
  <c r="B16" i="7"/>
  <c r="C15" i="7"/>
  <c r="B15" i="7"/>
  <c r="C14" i="7"/>
  <c r="B14" i="7"/>
  <c r="F11" i="7"/>
  <c r="E11" i="7"/>
  <c r="C11" i="7"/>
  <c r="B11" i="7"/>
  <c r="F10" i="7"/>
  <c r="E10" i="7"/>
  <c r="C10" i="7"/>
  <c r="B10" i="7"/>
  <c r="F9" i="7"/>
  <c r="E9" i="7"/>
  <c r="C9" i="7"/>
  <c r="B9" i="7"/>
  <c r="F8" i="7"/>
  <c r="E8" i="7"/>
  <c r="C8" i="7"/>
  <c r="B8" i="7"/>
  <c r="F7" i="7"/>
  <c r="E7" i="7"/>
  <c r="C7" i="7"/>
  <c r="B7" i="7"/>
  <c r="F6" i="7"/>
  <c r="E6" i="7"/>
  <c r="C6" i="7"/>
  <c r="B6" i="7"/>
  <c r="F5" i="7"/>
  <c r="E5" i="7"/>
  <c r="C5" i="7"/>
  <c r="B5" i="7"/>
  <c r="F4" i="7"/>
  <c r="E4" i="7"/>
  <c r="C4" i="7"/>
  <c r="B4" i="7"/>
  <c r="F3" i="7"/>
  <c r="E3" i="7"/>
  <c r="C3" i="7"/>
  <c r="B3" i="7"/>
  <c r="F2" i="7"/>
  <c r="E2" i="7"/>
  <c r="C2" i="7"/>
  <c r="B2" i="7"/>
  <c r="E54" i="8"/>
  <c r="E52" i="8"/>
  <c r="E50" i="8"/>
  <c r="E48" i="8"/>
  <c r="E46" i="8"/>
  <c r="E45" i="8"/>
  <c r="E55" i="8"/>
  <c r="E53" i="8"/>
  <c r="E51" i="8"/>
  <c r="E49" i="8"/>
  <c r="E47" i="8"/>
  <c r="B46" i="8"/>
  <c r="E44" i="8"/>
  <c r="F59" i="8" l="1"/>
  <c r="F42" i="8"/>
  <c r="F44" i="8"/>
  <c r="G44" i="8"/>
  <c r="I44" i="8" s="1"/>
  <c r="F70" i="8"/>
  <c r="F68" i="8"/>
  <c r="F66" i="8"/>
  <c r="F64" i="8"/>
  <c r="F62" i="8"/>
  <c r="G61" i="8"/>
  <c r="F60" i="8"/>
  <c r="G59" i="8"/>
  <c r="F61" i="8"/>
  <c r="G60" i="8"/>
  <c r="F47" i="8"/>
  <c r="G47" i="8"/>
  <c r="I47" i="8" s="1"/>
  <c r="F49" i="8"/>
  <c r="G49" i="8"/>
  <c r="I49" i="8" s="1"/>
  <c r="F51" i="8"/>
  <c r="G51" i="8"/>
  <c r="I51" i="8" s="1"/>
  <c r="F53" i="8"/>
  <c r="G53" i="8"/>
  <c r="I53" i="8" s="1"/>
  <c r="F55" i="8"/>
  <c r="G55" i="8"/>
  <c r="I55" i="8" s="1"/>
  <c r="G45" i="8"/>
  <c r="I45" i="8" s="1"/>
  <c r="F45" i="8"/>
  <c r="H45" i="8" s="1"/>
  <c r="G46" i="8"/>
  <c r="I46" i="8" s="1"/>
  <c r="F46" i="8"/>
  <c r="H46" i="8" s="1"/>
  <c r="G48" i="8"/>
  <c r="I48" i="8" s="1"/>
  <c r="F48" i="8"/>
  <c r="H48" i="8" s="1"/>
  <c r="G50" i="8"/>
  <c r="I50" i="8" s="1"/>
  <c r="F50" i="8"/>
  <c r="H50" i="8" s="1"/>
  <c r="G52" i="8"/>
  <c r="I52" i="8" s="1"/>
  <c r="F52" i="8"/>
  <c r="H52" i="8" s="1"/>
  <c r="G54" i="8"/>
  <c r="I54" i="8" s="1"/>
  <c r="F54" i="8"/>
  <c r="H54" i="8" s="1"/>
  <c r="G63" i="8"/>
  <c r="G65" i="8"/>
  <c r="G67" i="8"/>
  <c r="G69" i="8"/>
  <c r="G71" i="8"/>
  <c r="G62" i="8"/>
  <c r="G64" i="8"/>
  <c r="G66" i="8"/>
  <c r="G68" i="8"/>
  <c r="G70" i="8"/>
  <c r="F63" i="8"/>
  <c r="F65" i="8"/>
  <c r="F67" i="8"/>
  <c r="F69" i="8"/>
  <c r="F71" i="8"/>
  <c r="H55" i="8" l="1"/>
  <c r="H53" i="8"/>
  <c r="H51" i="8"/>
  <c r="H49" i="8"/>
  <c r="H47" i="8"/>
  <c r="H44" i="8"/>
</calcChain>
</file>

<file path=xl/comments1.xml><?xml version="1.0" encoding="utf-8"?>
<comments xmlns="http://schemas.openxmlformats.org/spreadsheetml/2006/main">
  <authors>
    <author>Максим Рейн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GroupName</t>
        </r>
      </text>
    </comment>
  </commentList>
</comments>
</file>

<file path=xl/sharedStrings.xml><?xml version="1.0" encoding="utf-8"?>
<sst xmlns="http://schemas.openxmlformats.org/spreadsheetml/2006/main" count="359" uniqueCount="168">
  <si>
    <t>Вентиляция и лючки под плитку</t>
  </si>
  <si>
    <t>Водонагреватели и бойлеры</t>
  </si>
  <si>
    <t>Водоочистка</t>
  </si>
  <si>
    <t>Котельное оборудование</t>
  </si>
  <si>
    <t>Насосное оборудование</t>
  </si>
  <si>
    <t>Отопительное оборудование</t>
  </si>
  <si>
    <t>Полотенцесушители</t>
  </si>
  <si>
    <t>Теплый пол</t>
  </si>
  <si>
    <t>Трубы и фитинги PPRS</t>
  </si>
  <si>
    <t>Смесители</t>
  </si>
  <si>
    <t>Водоснабжение и Водоотведение</t>
  </si>
  <si>
    <t>ОМ</t>
  </si>
  <si>
    <t>ОМПГ</t>
  </si>
  <si>
    <t>Доля ОМ</t>
  </si>
  <si>
    <t>Доля ОМПГ</t>
  </si>
  <si>
    <t>Пожарное оборудование</t>
  </si>
  <si>
    <t>Наклейки и плакаты</t>
  </si>
  <si>
    <t>Огнетушители</t>
  </si>
  <si>
    <t>Рукава и комплектующие</t>
  </si>
  <si>
    <t>Шкафы пожарные</t>
  </si>
  <si>
    <t>Сантехника</t>
  </si>
  <si>
    <t>Душевая программа</t>
  </si>
  <si>
    <t>Комплектующие к смесителям</t>
  </si>
  <si>
    <t>Смесители встроенные</t>
  </si>
  <si>
    <t>Смесители для биде</t>
  </si>
  <si>
    <t>Код</t>
  </si>
  <si>
    <t>ГРУППЫ</t>
  </si>
  <si>
    <t>ТАБЛИЦЫ</t>
  </si>
  <si>
    <t>Таблица1</t>
  </si>
  <si>
    <t>Таблица2</t>
  </si>
  <si>
    <t>Таблица3</t>
  </si>
  <si>
    <t>Таблица4</t>
  </si>
  <si>
    <t>Таблица5</t>
  </si>
  <si>
    <t>Таблица6</t>
  </si>
  <si>
    <t>Таблица7</t>
  </si>
  <si>
    <t>Таблица8</t>
  </si>
  <si>
    <t>Таблица9</t>
  </si>
  <si>
    <t>Таблица10</t>
  </si>
  <si>
    <t>Таблица11</t>
  </si>
  <si>
    <t>Таблица12</t>
  </si>
  <si>
    <t>Таблица13</t>
  </si>
  <si>
    <t>Таблица14</t>
  </si>
  <si>
    <t>Таблица15</t>
  </si>
  <si>
    <t>Таблица16</t>
  </si>
  <si>
    <t>Таблица17</t>
  </si>
  <si>
    <t>Таблица18</t>
  </si>
  <si>
    <t>Таблица19</t>
  </si>
  <si>
    <t>Таблица20</t>
  </si>
  <si>
    <t>прибыль</t>
  </si>
  <si>
    <t>кол-во</t>
  </si>
  <si>
    <t>Доли подгрупп от группы</t>
  </si>
  <si>
    <t>прибыль toggle</t>
  </si>
  <si>
    <t>наценка toggle</t>
  </si>
  <si>
    <t xml:space="preserve"> </t>
  </si>
  <si>
    <t>144.125%</t>
  </si>
  <si>
    <t>49.495%</t>
  </si>
  <si>
    <t>58.100%</t>
  </si>
  <si>
    <t>58.722%</t>
  </si>
  <si>
    <t>43.522%</t>
  </si>
  <si>
    <t>65.303%</t>
  </si>
  <si>
    <t>58.660%</t>
  </si>
  <si>
    <t>121.340%</t>
  </si>
  <si>
    <t>61.275%</t>
  </si>
  <si>
    <t>94.622%</t>
  </si>
  <si>
    <t>58.693%</t>
  </si>
  <si>
    <t>125.000%</t>
  </si>
  <si>
    <t>65.780%</t>
  </si>
  <si>
    <t>36.000%</t>
  </si>
  <si>
    <t>53.902%</t>
  </si>
  <si>
    <t>62.177%</t>
  </si>
  <si>
    <t>91.722%</t>
  </si>
  <si>
    <t>23.827%</t>
  </si>
  <si>
    <t>52.207%</t>
  </si>
  <si>
    <t xml:space="preserve">  Февраль 19</t>
  </si>
  <si>
    <t xml:space="preserve">  Март 19</t>
  </si>
  <si>
    <t xml:space="preserve">  Апрель 19</t>
  </si>
  <si>
    <t xml:space="preserve">  Май 19</t>
  </si>
  <si>
    <t xml:space="preserve">  Июнь 19</t>
  </si>
  <si>
    <t xml:space="preserve">  Июль 19</t>
  </si>
  <si>
    <t xml:space="preserve">  Август 19</t>
  </si>
  <si>
    <t xml:space="preserve">  Сентябрь 19</t>
  </si>
  <si>
    <t xml:space="preserve">  Октябрь 19</t>
  </si>
  <si>
    <t xml:space="preserve">  Ноябрь 19</t>
  </si>
  <si>
    <t xml:space="preserve">  Декабрь 19</t>
  </si>
  <si>
    <t xml:space="preserve">  Январь 20</t>
  </si>
  <si>
    <t xml:space="preserve">  Февраль 20</t>
  </si>
  <si>
    <t>53.199%</t>
  </si>
  <si>
    <t>Клапаны и вентили пожарные</t>
  </si>
  <si>
    <t>34.580%</t>
  </si>
  <si>
    <t>26.259%</t>
  </si>
  <si>
    <t>50.195%</t>
  </si>
  <si>
    <t>Муфты противопожарные</t>
  </si>
  <si>
    <t>61.945%</t>
  </si>
  <si>
    <t>190.025%</t>
  </si>
  <si>
    <t>241.005%</t>
  </si>
  <si>
    <t>208.182%</t>
  </si>
  <si>
    <t>318.857%</t>
  </si>
  <si>
    <t>58.228%</t>
  </si>
  <si>
    <t>214.802%</t>
  </si>
  <si>
    <t>51.421%</t>
  </si>
  <si>
    <t>39.441%</t>
  </si>
  <si>
    <t>37.117%</t>
  </si>
  <si>
    <t>45.524%</t>
  </si>
  <si>
    <t>46.935%</t>
  </si>
  <si>
    <t>43.214%</t>
  </si>
  <si>
    <t>44.905%</t>
  </si>
  <si>
    <t>53.240%</t>
  </si>
  <si>
    <t>58.293%</t>
  </si>
  <si>
    <t>52.447%</t>
  </si>
  <si>
    <t>58.881%</t>
  </si>
  <si>
    <t>52.221%</t>
  </si>
  <si>
    <t>49.390%</t>
  </si>
  <si>
    <t>40.952%</t>
  </si>
  <si>
    <t>69.038%</t>
  </si>
  <si>
    <t>30.667%</t>
  </si>
  <si>
    <t>52.190%</t>
  </si>
  <si>
    <t>57.882%</t>
  </si>
  <si>
    <t>19.429%</t>
  </si>
  <si>
    <t>57.677%</t>
  </si>
  <si>
    <t>68.431%</t>
  </si>
  <si>
    <t>25.005%</t>
  </si>
  <si>
    <t>35.214%</t>
  </si>
  <si>
    <t>91.653%</t>
  </si>
  <si>
    <t>53.882%</t>
  </si>
  <si>
    <t>102.300%</t>
  </si>
  <si>
    <t>66.138%</t>
  </si>
  <si>
    <t>64.278%</t>
  </si>
  <si>
    <t>54.975%</t>
  </si>
  <si>
    <t>47.125%</t>
  </si>
  <si>
    <t>57.265%</t>
  </si>
  <si>
    <t>53.790%</t>
  </si>
  <si>
    <t>47.807%</t>
  </si>
  <si>
    <t>42.717%</t>
  </si>
  <si>
    <t>54.740%</t>
  </si>
  <si>
    <t>54.529%</t>
  </si>
  <si>
    <t>47.703%</t>
  </si>
  <si>
    <t>73.156%</t>
  </si>
  <si>
    <t>79.064%</t>
  </si>
  <si>
    <t>55.405%</t>
  </si>
  <si>
    <t>102.199%</t>
  </si>
  <si>
    <t>107.108%</t>
  </si>
  <si>
    <t>107.004%</t>
  </si>
  <si>
    <t>104.167%</t>
  </si>
  <si>
    <t>96.951%</t>
  </si>
  <si>
    <t>92.481%</t>
  </si>
  <si>
    <t>110.812%</t>
  </si>
  <si>
    <t>108.417%</t>
  </si>
  <si>
    <t>106.736%</t>
  </si>
  <si>
    <t>105.281%</t>
  </si>
  <si>
    <t>110.563%</t>
  </si>
  <si>
    <t>101.680%</t>
  </si>
  <si>
    <t>43.871%</t>
  </si>
  <si>
    <t>69.452%</t>
  </si>
  <si>
    <t>52.763%</t>
  </si>
  <si>
    <t>43.344%</t>
  </si>
  <si>
    <t>29.463%</t>
  </si>
  <si>
    <t>63.027%</t>
  </si>
  <si>
    <t>47.963%</t>
  </si>
  <si>
    <t>57.713%</t>
  </si>
  <si>
    <t>54.948%</t>
  </si>
  <si>
    <t>45.824%</t>
  </si>
  <si>
    <t>55.625%</t>
  </si>
  <si>
    <t>34.535%</t>
  </si>
  <si>
    <t>34.099%</t>
  </si>
  <si>
    <t>70.931%</t>
  </si>
  <si>
    <t>46.953%</t>
  </si>
  <si>
    <t>50.721%</t>
  </si>
  <si>
    <t>ПДУ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</si>
</sst>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#"/>
    <numFmt numFmtId="165" formatCode="#,##0.000"/>
    <numFmt numFmtId="166" formatCode="0.000"/>
    <numFmt numFmtId="167" formatCode="0.0#"/>
    <numFmt numFmtId="168" formatCode="0.0%"/>
    <numFmt numFmtId="169" formatCode="#,##0.0"/>
  </numFmts>
  <fonts count="14" x14ac:knownFonts="1">
    <font>
      <sz val="8"/>
      <color indexed="8"/>
      <name val="Arial"/>
      <charset val="204"/>
    </font>
    <font>
      <sz val="8"/>
      <color indexed="8"/>
      <name val="Arial"/>
      <family val="2"/>
      <charset val="204"/>
    </font>
    <font>
      <b/>
      <sz val="9"/>
      <color indexed="1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1"/>
      <color rgb="FF0070C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3" fontId="0" fillId="0" borderId="0" xfId="0" applyNumberFormat="1" applyAlignment="1">
      <alignment horizontal="center"/>
    </xf>
    <xf numFmtId="0" fontId="2" fillId="2" borderId="1" xfId="0" applyNumberFormat="1" applyFont="1" applyFill="1" applyBorder="1" applyAlignment="1">
      <alignment vertical="top" wrapText="1"/>
    </xf>
    <xf numFmtId="0" fontId="0" fillId="0" borderId="0" xfId="0" applyFill="1"/>
    <xf numFmtId="3" fontId="0" fillId="0" borderId="0" xfId="0" applyNumberFormat="1"/>
    <xf numFmtId="0" fontId="2" fillId="2" borderId="2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16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0" fillId="4" borderId="0" xfId="0" applyFont="1" applyFill="1"/>
    <xf numFmtId="0" fontId="10" fillId="0" borderId="0" xfId="0" applyFont="1"/>
    <xf numFmtId="0" fontId="5" fillId="2" borderId="0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Fill="1"/>
    <xf numFmtId="0" fontId="1" fillId="4" borderId="0" xfId="0" applyFont="1" applyFill="1"/>
    <xf numFmtId="0" fontId="0" fillId="5" borderId="0" xfId="0" applyFill="1"/>
    <xf numFmtId="0" fontId="1" fillId="0" borderId="0" xfId="0" applyFont="1" applyFill="1" applyBorder="1"/>
    <xf numFmtId="0" fontId="0" fillId="4" borderId="0" xfId="0" applyFill="1"/>
    <xf numFmtId="0" fontId="8" fillId="0" borderId="5" xfId="0" applyNumberFormat="1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0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left" vertical="center"/>
    </xf>
    <xf numFmtId="166" fontId="3" fillId="2" borderId="5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0" fontId="3" fillId="2" borderId="5" xfId="0" applyNumberFormat="1" applyFont="1" applyFill="1" applyBorder="1" applyAlignment="1">
      <alignment horizontal="right" vertical="top"/>
    </xf>
    <xf numFmtId="0" fontId="3" fillId="0" borderId="7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3" fillId="0" borderId="5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167" fontId="3" fillId="0" borderId="5" xfId="0" applyNumberFormat="1" applyFont="1" applyBorder="1" applyAlignment="1">
      <alignment horizontal="right" vertical="top"/>
    </xf>
    <xf numFmtId="165" fontId="3" fillId="2" borderId="5" xfId="0" applyNumberFormat="1" applyFont="1" applyFill="1" applyBorder="1" applyAlignment="1">
      <alignment horizontal="right" vertical="top"/>
    </xf>
    <xf numFmtId="2" fontId="3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0" fontId="12" fillId="0" borderId="0" xfId="0" applyFon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169" fontId="1" fillId="0" borderId="0" xfId="0" applyNumberFormat="1" applyFont="1"/>
    <xf numFmtId="0" fontId="5" fillId="0" borderId="0" xfId="0" applyFont="1" applyAlignment="1">
      <alignment horizontal="right"/>
    </xf>
    <xf numFmtId="4" fontId="1" fillId="0" borderId="0" xfId="0" applyNumberFormat="1" applyFont="1"/>
    <xf numFmtId="0" fontId="0" fillId="6" borderId="0" xfId="0" applyFill="1"/>
    <xf numFmtId="0" fontId="13" fillId="6" borderId="0" xfId="0" applyFont="1" applyFill="1"/>
    <xf numFmtId="0" fontId="0" fillId="6" borderId="0" xfId="0" applyFill="1" applyAlignment="1">
      <alignment horizontal="right"/>
    </xf>
    <xf numFmtId="2" fontId="0" fillId="6" borderId="0" xfId="0" applyNumberFormat="1" applyFill="1" applyAlignment="1">
      <alignment horizontal="center"/>
    </xf>
    <xf numFmtId="167" fontId="3" fillId="2" borderId="5" xfId="0" applyNumberFormat="1" applyFont="1" applyFill="1" applyBorder="1" applyAlignment="1">
      <alignment horizontal="right" vertical="top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3" fontId="1" fillId="0" borderId="0" xfId="0" applyNumberFormat="1" applyFont="1"/>
    <xf numFmtId="0" fontId="1" fillId="7" borderId="4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/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/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3300"/>
      <color rgb="FFFFCCCC"/>
      <color rgb="FF00E668"/>
      <color rgb="FFFF5B5B"/>
      <color rgb="FFFEF1E6"/>
      <color rgb="FF99FF66"/>
      <color rgb="FF007E39"/>
      <color rgb="FFEBF6DE"/>
      <color rgb="FF3253F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Продажи по количеству</a:t>
            </a:r>
            <a:endParaRPr lang="ru-RU"/>
          </a:p>
        </c:rich>
      </c:tx>
      <c:layout>
        <c:manualLayout>
          <c:xMode val="edge"/>
          <c:yMode val="edge"/>
          <c:x val="9.4303440496333893E-2"/>
          <c:y val="2.77776766927637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8960412040207"/>
          <c:y val="9.878647269000447E-2"/>
          <c:w val="0.65223617697419756"/>
          <c:h val="0.67678981200181521"/>
        </c:manualLayout>
      </c:layout>
      <c:lineChart>
        <c:grouping val="standard"/>
        <c:varyColors val="0"/>
        <c:ser>
          <c:idx val="0"/>
          <c:order val="0"/>
          <c:tx>
            <c:v>Кол-во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forward val="1"/>
            <c:dispRSqr val="0"/>
            <c:dispEq val="0"/>
          </c:trendline>
          <c:cat>
            <c:strRef>
              <c:f>RCData!$E$59:$E$71</c:f>
              <c:strCache>
                <c:ptCount val="13"/>
                <c:pt idx="0">
                  <c:v>  Февраль 19</c:v>
                </c:pt>
                <c:pt idx="1">
                  <c:v>  Март 19</c:v>
                </c:pt>
                <c:pt idx="2">
                  <c:v>  Апрель 19</c:v>
                </c:pt>
                <c:pt idx="3">
                  <c:v>  Май 19</c:v>
                </c:pt>
                <c:pt idx="4">
                  <c:v>  Июнь 19</c:v>
                </c:pt>
                <c:pt idx="5">
                  <c:v>  Июль 19</c:v>
                </c:pt>
                <c:pt idx="6">
                  <c:v>  Август 19</c:v>
                </c:pt>
                <c:pt idx="7">
                  <c:v>  Сентябрь 19</c:v>
                </c:pt>
                <c:pt idx="8">
                  <c:v>  Октябрь 19</c:v>
                </c:pt>
                <c:pt idx="9">
                  <c:v>  Ноябрь 19</c:v>
                </c:pt>
                <c:pt idx="10">
                  <c:v>  Декабрь 19</c:v>
                </c:pt>
                <c:pt idx="11">
                  <c:v>  Январь 20</c:v>
                </c:pt>
                <c:pt idx="12">
                  <c:v>  Февраль 20</c:v>
                </c:pt>
              </c:strCache>
            </c:strRef>
          </c:cat>
          <c:val>
            <c:numRef>
              <c:f>RCData!$G$59:$G$71</c:f>
              <c:numCache>
                <c:formatCode>#,##0</c:formatCode>
                <c:ptCount val="13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21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2928"/>
        <c:axId val="160094464"/>
      </c:lineChart>
      <c:catAx>
        <c:axId val="16009292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rgbClr val="FF0000"/>
            </a:solidFill>
          </a:ln>
        </c:spPr>
        <c:crossAx val="160094464"/>
        <c:crosses val="autoZero"/>
        <c:auto val="1"/>
        <c:lblAlgn val="ctr"/>
        <c:lblOffset val="100"/>
        <c:noMultiLvlLbl val="0"/>
      </c:catAx>
      <c:valAx>
        <c:axId val="160094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09292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865488086357636"/>
          <c:y val="0.28594954992496441"/>
          <c:w val="0.13123958799490656"/>
          <c:h val="9.3260840797042791E-2"/>
        </c:manualLayout>
      </c:layout>
      <c:overlay val="0"/>
    </c:legend>
    <c:plotVisOnly val="1"/>
    <c:dispBlanksAs val="gap"/>
    <c:showDLblsOverMax val="0"/>
  </c:chart>
  <c:spPr>
    <a:solidFill>
      <a:srgbClr val="FFCCCC"/>
    </a:solidFill>
    <a:ln w="12700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/>
              <a:t>Продажи</a:t>
            </a:r>
          </a:p>
        </c:rich>
      </c:tx>
      <c:layout>
        <c:manualLayout>
          <c:xMode val="edge"/>
          <c:yMode val="edge"/>
          <c:x val="0.10168445024773917"/>
          <c:y val="2.9242363471322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5394030520067"/>
          <c:y val="9.6541484593246227E-2"/>
          <c:w val="0.66277212835832777"/>
          <c:h val="0.67963859745414013"/>
        </c:manualLayout>
      </c:layout>
      <c:lineChart>
        <c:grouping val="standard"/>
        <c:varyColors val="0"/>
        <c:ser>
          <c:idx val="0"/>
          <c:order val="0"/>
          <c:tx>
            <c:v>Прибыль в теч. года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9050" cmpd="sng">
                <a:solidFill>
                  <a:srgbClr val="FF0000"/>
                </a:solidFill>
                <a:prstDash val="dash"/>
              </a:ln>
            </c:spPr>
            <c:trendlineType val="linear"/>
            <c:forward val="1"/>
            <c:dispRSqr val="0"/>
            <c:dispEq val="0"/>
          </c:trendline>
          <c:cat>
            <c:strRef>
              <c:f>RCData!$E$59:$E$71</c:f>
              <c:strCache>
                <c:ptCount val="13"/>
                <c:pt idx="0">
                  <c:v>  Февраль 19</c:v>
                </c:pt>
                <c:pt idx="1">
                  <c:v>  Март 19</c:v>
                </c:pt>
                <c:pt idx="2">
                  <c:v>  Апрель 19</c:v>
                </c:pt>
                <c:pt idx="3">
                  <c:v>  Май 19</c:v>
                </c:pt>
                <c:pt idx="4">
                  <c:v>  Июнь 19</c:v>
                </c:pt>
                <c:pt idx="5">
                  <c:v>  Июль 19</c:v>
                </c:pt>
                <c:pt idx="6">
                  <c:v>  Август 19</c:v>
                </c:pt>
                <c:pt idx="7">
                  <c:v>  Сентябрь 19</c:v>
                </c:pt>
                <c:pt idx="8">
                  <c:v>  Октябрь 19</c:v>
                </c:pt>
                <c:pt idx="9">
                  <c:v>  Ноябрь 19</c:v>
                </c:pt>
                <c:pt idx="10">
                  <c:v>  Декабрь 19</c:v>
                </c:pt>
                <c:pt idx="11">
                  <c:v>  Январь 20</c:v>
                </c:pt>
                <c:pt idx="12">
                  <c:v>  Февраль 20</c:v>
                </c:pt>
              </c:strCache>
            </c:strRef>
          </c:cat>
          <c:val>
            <c:numRef>
              <c:f>RCData!$F$59:$F$71</c:f>
              <c:numCache>
                <c:formatCode>#,##0</c:formatCode>
                <c:ptCount val="13"/>
                <c:pt idx="0">
                  <c:v>25</c:v>
                </c:pt>
                <c:pt idx="1">
                  <c:v>3094.28</c:v>
                </c:pt>
                <c:pt idx="2">
                  <c:v>69.72</c:v>
                </c:pt>
                <c:pt idx="3">
                  <c:v>911</c:v>
                </c:pt>
                <c:pt idx="4">
                  <c:v>548.85</c:v>
                </c:pt>
                <c:pt idx="5">
                  <c:v>229</c:v>
                </c:pt>
                <c:pt idx="6">
                  <c:v>44.64</c:v>
                </c:pt>
                <c:pt idx="7">
                  <c:v>98.58</c:v>
                </c:pt>
                <c:pt idx="8">
                  <c:v>206.21</c:v>
                </c:pt>
                <c:pt idx="9">
                  <c:v>1278.75</c:v>
                </c:pt>
                <c:pt idx="10">
                  <c:v>456.55</c:v>
                </c:pt>
                <c:pt idx="11">
                  <c:v>496.85</c:v>
                </c:pt>
                <c:pt idx="12">
                  <c:v>57.65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46560"/>
        <c:axId val="160148096"/>
      </c:lineChart>
      <c:catAx>
        <c:axId val="160146560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15875" cmpd="tri">
            <a:solidFill>
              <a:srgbClr val="FF0000"/>
            </a:solidFill>
          </a:ln>
        </c:spPr>
        <c:crossAx val="160148096"/>
        <c:crosses val="autoZero"/>
        <c:auto val="1"/>
        <c:lblAlgn val="ctr"/>
        <c:lblOffset val="100"/>
        <c:noMultiLvlLbl val="0"/>
      </c:catAx>
      <c:valAx>
        <c:axId val="1601480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146560"/>
        <c:crosses val="autoZero"/>
        <c:crossBetween val="between"/>
      </c:valAx>
    </c:plotArea>
    <c:plotVisOnly val="1"/>
    <c:dispBlanksAs val="gap"/>
    <c:showDLblsOverMax val="0"/>
  </c:chart>
  <c:spPr>
    <a:solidFill>
      <a:srgbClr val="FFCCCC"/>
    </a:solidFill>
    <a:ln w="12700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List" dx="16" fmlaLink="RCData!$A$46" fmlaRange="GroupName" val="0"/>
</file>

<file path=xl/ctrlProps/ctrlProp2.xml><?xml version="1.0" encoding="utf-8"?>
<formControlPr xmlns="http://schemas.microsoft.com/office/spreadsheetml/2009/9/main" objectType="List" dx="16" fmlaLink="RCData!$A$44" fmlaRange="Groups" sel="11" val="0"/>
</file>

<file path=xl/ctrlProps/ctrlProp3.xml><?xml version="1.0" encoding="utf-8"?>
<formControlPr xmlns="http://schemas.microsoft.com/office/spreadsheetml/2009/9/main" objectType="List" dx="16" fmlaLink="$A$44" fmlaRange="Groups" sel="11" val="0"/>
</file>

<file path=xl/ctrlProps/ctrlProp4.xml><?xml version="1.0" encoding="utf-8"?>
<formControlPr xmlns="http://schemas.microsoft.com/office/spreadsheetml/2009/9/main" objectType="List" dx="16" fmlaLink="$A$46" fmlaRange="GroupName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48820</xdr:rowOff>
    </xdr:from>
    <xdr:to>
      <xdr:col>37</xdr:col>
      <xdr:colOff>161924</xdr:colOff>
      <xdr:row>27</xdr:row>
      <xdr:rowOff>28575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2</xdr:row>
      <xdr:rowOff>47627</xdr:rowOff>
    </xdr:from>
    <xdr:to>
      <xdr:col>66</xdr:col>
      <xdr:colOff>38100</xdr:colOff>
      <xdr:row>27</xdr:row>
      <xdr:rowOff>28577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</xdr:row>
      <xdr:rowOff>95250</xdr:rowOff>
    </xdr:from>
    <xdr:to>
      <xdr:col>11</xdr:col>
      <xdr:colOff>142875</xdr:colOff>
      <xdr:row>37</xdr:row>
      <xdr:rowOff>0</xdr:rowOff>
    </xdr:to>
    <xdr:sp macro="" textlink="">
      <xdr:nvSpPr>
        <xdr:cNvPr id="21" name="Rounded Rectangle 4"/>
        <xdr:cNvSpPr/>
      </xdr:nvSpPr>
      <xdr:spPr>
        <a:xfrm>
          <a:off x="142875" y="295275"/>
          <a:ext cx="2324100" cy="4905375"/>
        </a:xfrm>
        <a:prstGeom prst="roundRect">
          <a:avLst/>
        </a:prstGeom>
        <a:gradFill>
          <a:gsLst>
            <a:gs pos="0">
              <a:schemeClr val="accent2">
                <a:tint val="50000"/>
                <a:satMod val="300000"/>
              </a:schemeClr>
            </a:gs>
            <a:gs pos="35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lin ang="16200000" scaled="1"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200025</xdr:colOff>
      <xdr:row>16</xdr:row>
      <xdr:rowOff>90491</xdr:rowOff>
    </xdr:from>
    <xdr:to>
      <xdr:col>5</xdr:col>
      <xdr:colOff>198836</xdr:colOff>
      <xdr:row>18</xdr:row>
      <xdr:rowOff>69301</xdr:rowOff>
    </xdr:to>
    <xdr:sp macro="" textlink="">
      <xdr:nvSpPr>
        <xdr:cNvPr id="37" name="TextBox 36"/>
        <xdr:cNvSpPr txBox="1"/>
      </xdr:nvSpPr>
      <xdr:spPr>
        <a:xfrm>
          <a:off x="333375" y="5243516"/>
          <a:ext cx="875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1">
              <a:solidFill>
                <a:srgbClr val="C00000"/>
              </a:solidFill>
            </a:rPr>
            <a:t>Подгруппы</a:t>
          </a:r>
          <a:endParaRPr lang="en-GB" sz="11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23</xdr:row>
          <xdr:rowOff>114300</xdr:rowOff>
        </xdr:from>
        <xdr:to>
          <xdr:col>10</xdr:col>
          <xdr:colOff>209550</xdr:colOff>
          <xdr:row>34</xdr:row>
          <xdr:rowOff>114300</xdr:rowOff>
        </xdr:to>
        <xdr:sp macro="" textlink="">
          <xdr:nvSpPr>
            <xdr:cNvPr id="17411" name="List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66675</xdr:rowOff>
        </xdr:from>
        <xdr:to>
          <xdr:col>10</xdr:col>
          <xdr:colOff>209550</xdr:colOff>
          <xdr:row>22</xdr:row>
          <xdr:rowOff>47625</xdr:rowOff>
        </xdr:to>
        <xdr:sp macro="" textlink="">
          <xdr:nvSpPr>
            <xdr:cNvPr id="17412" name="List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0.76622</cdr:x>
      <cdr:y>0.12247</cdr:y>
    </cdr:from>
    <cdr:to>
      <cdr:x>0.99464</cdr:x>
      <cdr:y>0.41987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3237" y="336550"/>
          <a:ext cx="1285875" cy="81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900"/>
            <a:t>Динамика</a:t>
          </a:r>
          <a:r>
            <a:rPr lang="ru-RU" sz="900" baseline="0"/>
            <a:t> продаж выбранной подгруппы по количеству в течение года.</a:t>
          </a:r>
          <a:endParaRPr lang="ru-RU" sz="900"/>
        </a:p>
      </cdr:txBody>
    </cdr:sp>
  </cdr:relSizeAnchor>
  <cdr:relSizeAnchor xmlns:cdr="http://schemas.openxmlformats.org/drawingml/2006/chartDrawing">
    <cdr:from>
      <cdr:x>0.78093</cdr:x>
      <cdr:y>0.37512</cdr:y>
    </cdr:from>
    <cdr:to>
      <cdr:x>0.82943</cdr:x>
      <cdr:y>0.37513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flipV="1">
          <a:off x="4448150" y="1332305"/>
          <a:ext cx="276250" cy="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0.82274</cdr:x>
      <cdr:y>0.34563</cdr:y>
    </cdr:from>
    <cdr:to>
      <cdr:x>0.99833</cdr:x>
      <cdr:y>0.40731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86298" y="1227545"/>
          <a:ext cx="1000152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900"/>
            <a:t>Линия тренда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0.76088</cdr:x>
      <cdr:y>0.09225</cdr:y>
    </cdr:from>
    <cdr:to>
      <cdr:x>0.98835</cdr:x>
      <cdr:y>0.31627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01332" y="336550"/>
          <a:ext cx="1285875" cy="81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900"/>
            <a:t>Динамика</a:t>
          </a:r>
          <a:r>
            <a:rPr lang="ru-RU" sz="900" baseline="0"/>
            <a:t> продаж выбранной подгруппы по прибыли в течение года.</a:t>
          </a:r>
          <a:endParaRPr lang="ru-RU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8650" y="0"/>
          <a:ext cx="63817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762000</xdr:colOff>
      <xdr:row>1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28650" y="0"/>
          <a:ext cx="63817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19050</xdr:rowOff>
        </xdr:from>
        <xdr:to>
          <xdr:col>1</xdr:col>
          <xdr:colOff>1857375</xdr:colOff>
          <xdr:row>39</xdr:row>
          <xdr:rowOff>133350</xdr:rowOff>
        </xdr:to>
        <xdr:sp macro="" textlink="">
          <xdr:nvSpPr>
            <xdr:cNvPr id="10244" name="List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9525</xdr:rowOff>
        </xdr:from>
        <xdr:to>
          <xdr:col>5</xdr:col>
          <xdr:colOff>0</xdr:colOff>
          <xdr:row>39</xdr:row>
          <xdr:rowOff>47625</xdr:rowOff>
        </xdr:to>
        <xdr:sp macro="" textlink="">
          <xdr:nvSpPr>
            <xdr:cNvPr id="10245" name="List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1" name="Таблица11" displayName="Таблица11" ref="N4:N8" totalsRowShown="0" headerRowDxfId="9" dataDxfId="8" tableBorderDxfId="7">
  <autoFilter ref="N4:N8"/>
  <tableColumns count="1">
    <tableColumn id="1" name="Пожарное оборудование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0" name="Таблица15" displayName="Таблица15" ref="O4:O8" totalsRowShown="0" headerRowDxfId="5" dataDxfId="4" tableBorderDxfId="3">
  <autoFilter ref="O4:O8"/>
  <tableColumns count="1">
    <tableColumn id="1" name="Смесители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FFA2A1"/>
  </sheetPr>
  <dimension ref="A1:DZ194"/>
  <sheetViews>
    <sheetView workbookViewId="0">
      <selection activeCell="R34" sqref="R34"/>
    </sheetView>
  </sheetViews>
  <sheetFormatPr defaultColWidth="0" defaultRowHeight="11.25" zeroHeight="1" x14ac:dyDescent="0.2"/>
  <cols>
    <col min="1" max="1" width="2.33203125" customWidth="1"/>
    <col min="2" max="17" width="3.83203125" customWidth="1"/>
    <col min="18" max="18" width="3.5" customWidth="1"/>
    <col min="19" max="20" width="4.1640625" customWidth="1"/>
    <col min="21" max="22" width="4.33203125" customWidth="1"/>
    <col min="23" max="23" width="3.5" customWidth="1"/>
    <col min="24" max="41" width="3.83203125" customWidth="1"/>
    <col min="42" max="68" width="3.5" customWidth="1"/>
    <col min="69" max="130" width="3.5" hidden="1" customWidth="1"/>
    <col min="131" max="16384" width="9.33203125" hidden="1"/>
  </cols>
  <sheetData>
    <row r="1" spans="1:68" ht="4.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</row>
    <row r="3" spans="1:68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68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8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</row>
    <row r="6" spans="1:68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</row>
    <row r="7" spans="1:68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</row>
    <row r="8" spans="1:68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68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68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</row>
    <row r="12" spans="1:68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</row>
    <row r="13" spans="1:68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</row>
    <row r="14" spans="1:68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</row>
    <row r="15" spans="1:68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</row>
    <row r="16" spans="1:68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</row>
    <row r="17" spans="1:68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</row>
    <row r="18" spans="1:68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</row>
    <row r="19" spans="1:68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</row>
    <row r="20" spans="1:68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</row>
    <row r="21" spans="1:68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</row>
    <row r="22" spans="1:68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</row>
    <row r="23" spans="1:68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</row>
    <row r="24" spans="1:68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</row>
    <row r="25" spans="1:68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</row>
    <row r="26" spans="1:68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</row>
    <row r="27" spans="1:68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</row>
    <row r="28" spans="1:68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</row>
    <row r="29" spans="1:68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</row>
    <row r="30" spans="1:68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</row>
    <row r="33" spans="1:68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</row>
    <row r="34" spans="1:68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1:68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</row>
    <row r="37" spans="1:68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ht="14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</row>
    <row r="54" spans="1:68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</row>
    <row r="55" spans="1:68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</row>
    <row r="58" spans="1:68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</row>
    <row r="59" spans="1:68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</row>
    <row r="60" spans="1:68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</row>
    <row r="61" spans="1:68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</row>
    <row r="62" spans="1:68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</row>
    <row r="63" spans="1:68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</row>
    <row r="64" spans="1:68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</row>
    <row r="65" spans="1:68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</row>
    <row r="66" spans="1:68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</row>
    <row r="67" spans="1:68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</row>
    <row r="68" spans="1:68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</row>
    <row r="69" spans="1:68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</row>
    <row r="70" spans="1:68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</row>
    <row r="71" spans="1:68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</row>
    <row r="72" spans="1:68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</row>
    <row r="73" spans="1:68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</row>
    <row r="74" spans="1:68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</row>
    <row r="75" spans="1:68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</row>
    <row r="76" spans="1:68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</row>
    <row r="77" spans="1:68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</row>
    <row r="78" spans="1:68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</row>
    <row r="79" spans="1:68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</row>
    <row r="80" spans="1:68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</row>
    <row r="81" spans="1:68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</row>
    <row r="82" spans="1:68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</row>
    <row r="83" spans="1:68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</row>
    <row r="84" spans="1:68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</row>
    <row r="85" spans="1:68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</row>
    <row r="86" spans="1:68" s="3" customFormat="1" ht="14.2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9"/>
      <c r="AT86" s="60"/>
      <c r="AU86" s="60"/>
      <c r="AV86" s="58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</row>
    <row r="87" spans="1:68" s="3" customForma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</row>
    <row r="88" spans="1:68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</row>
    <row r="89" spans="1:68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</row>
    <row r="90" spans="1:68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</row>
    <row r="91" spans="1:68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</row>
    <row r="92" spans="1:68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</row>
    <row r="93" spans="1:68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</row>
    <row r="94" spans="1:68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</row>
    <row r="95" spans="1:68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</row>
    <row r="96" spans="1:68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</row>
    <row r="97" spans="1:68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</row>
    <row r="98" spans="1:68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</row>
    <row r="99" spans="1:68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</row>
    <row r="100" spans="1:68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</row>
    <row r="101" spans="1:68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</row>
    <row r="102" spans="1:68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</row>
    <row r="103" spans="1:68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</row>
    <row r="104" spans="1:68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</row>
    <row r="105" spans="1:68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</row>
    <row r="106" spans="1:68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</row>
    <row r="107" spans="1:68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</row>
    <row r="108" spans="1:68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</row>
    <row r="109" spans="1:68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</row>
    <row r="110" spans="1:68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</row>
    <row r="111" spans="1:68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</row>
    <row r="112" spans="1:68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</row>
    <row r="113" spans="1:68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</row>
    <row r="114" spans="1:68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</row>
    <row r="115" spans="1:68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</row>
    <row r="116" spans="1:68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</row>
    <row r="117" spans="1:68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</row>
    <row r="118" spans="1:68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</row>
    <row r="119" spans="1:68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</row>
    <row r="120" spans="1:68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</row>
    <row r="121" spans="1:68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</row>
    <row r="122" spans="1:68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</row>
    <row r="123" spans="1:68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</row>
    <row r="124" spans="1:68" x14ac:dyDescent="0.2"/>
    <row r="125" spans="1:68" x14ac:dyDescent="0.2"/>
    <row r="126" spans="1:68" x14ac:dyDescent="0.2"/>
    <row r="127" spans="1:68" x14ac:dyDescent="0.2"/>
    <row r="128" spans="1:6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</sheetData>
  <conditionalFormatting sqref="AS86">
    <cfRule type="expression" dxfId="1" priority="8">
      <formula>AT86=""</formula>
    </cfRule>
    <cfRule type="expression" dxfId="0" priority="9">
      <formula>AT86&lt;10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1" r:id="rId4" name="List Box 3">
              <controlPr defaultSize="0" autoLine="0" autoPict="0">
                <anchor moveWithCells="1">
                  <from>
                    <xdr:col>1</xdr:col>
                    <xdr:colOff>142875</xdr:colOff>
                    <xdr:row>23</xdr:row>
                    <xdr:rowOff>114300</xdr:rowOff>
                  </from>
                  <to>
                    <xdr:col>10</xdr:col>
                    <xdr:colOff>209550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5" name="List Box 4">
              <controlPr defaultSize="0" autoLine="0" autoPict="0">
                <anchor moveWithCells="1">
                  <from>
                    <xdr:col>1</xdr:col>
                    <xdr:colOff>133350</xdr:colOff>
                    <xdr:row>4</xdr:row>
                    <xdr:rowOff>66675</xdr:rowOff>
                  </from>
                  <to>
                    <xdr:col>10</xdr:col>
                    <xdr:colOff>209550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7030A0"/>
  </sheetPr>
  <dimension ref="A1:H109"/>
  <sheetViews>
    <sheetView tabSelected="1" workbookViewId="0">
      <selection activeCell="J25" sqref="J25:J26"/>
    </sheetView>
  </sheetViews>
  <sheetFormatPr defaultRowHeight="11.25" x14ac:dyDescent="0.2"/>
  <cols>
    <col min="1" max="1" width="32.83203125" customWidth="1"/>
    <col min="2" max="2" width="6.33203125" customWidth="1"/>
    <col min="3" max="3" width="6.83203125" customWidth="1"/>
    <col min="4" max="4" width="14.5" customWidth="1"/>
    <col min="5" max="8" width="16.33203125" customWidth="1"/>
    <col min="9" max="256" width="10.6640625" customWidth="1"/>
    <col min="257" max="257" width="8.83203125" customWidth="1"/>
    <col min="258" max="258" width="43.33203125" customWidth="1"/>
    <col min="259" max="259" width="6.83203125" customWidth="1"/>
    <col min="260" max="260" width="14.5" customWidth="1"/>
    <col min="261" max="264" width="16.33203125" customWidth="1"/>
    <col min="265" max="512" width="10.6640625" customWidth="1"/>
    <col min="513" max="513" width="8.83203125" customWidth="1"/>
    <col min="514" max="514" width="43.33203125" customWidth="1"/>
    <col min="515" max="515" width="6.83203125" customWidth="1"/>
    <col min="516" max="516" width="14.5" customWidth="1"/>
    <col min="517" max="520" width="16.33203125" customWidth="1"/>
    <col min="521" max="768" width="10.6640625" customWidth="1"/>
    <col min="769" max="769" width="8.83203125" customWidth="1"/>
    <col min="770" max="770" width="43.33203125" customWidth="1"/>
    <col min="771" max="771" width="6.83203125" customWidth="1"/>
    <col min="772" max="772" width="14.5" customWidth="1"/>
    <col min="773" max="776" width="16.33203125" customWidth="1"/>
    <col min="777" max="1024" width="10.6640625" customWidth="1"/>
    <col min="1025" max="1025" width="8.83203125" customWidth="1"/>
    <col min="1026" max="1026" width="43.33203125" customWidth="1"/>
    <col min="1027" max="1027" width="6.83203125" customWidth="1"/>
    <col min="1028" max="1028" width="14.5" customWidth="1"/>
    <col min="1029" max="1032" width="16.33203125" customWidth="1"/>
    <col min="1033" max="1280" width="10.6640625" customWidth="1"/>
    <col min="1281" max="1281" width="8.83203125" customWidth="1"/>
    <col min="1282" max="1282" width="43.33203125" customWidth="1"/>
    <col min="1283" max="1283" width="6.83203125" customWidth="1"/>
    <col min="1284" max="1284" width="14.5" customWidth="1"/>
    <col min="1285" max="1288" width="16.33203125" customWidth="1"/>
    <col min="1289" max="1536" width="10.6640625" customWidth="1"/>
    <col min="1537" max="1537" width="8.83203125" customWidth="1"/>
    <col min="1538" max="1538" width="43.33203125" customWidth="1"/>
    <col min="1539" max="1539" width="6.83203125" customWidth="1"/>
    <col min="1540" max="1540" width="14.5" customWidth="1"/>
    <col min="1541" max="1544" width="16.33203125" customWidth="1"/>
    <col min="1545" max="1792" width="10.6640625" customWidth="1"/>
    <col min="1793" max="1793" width="8.83203125" customWidth="1"/>
    <col min="1794" max="1794" width="43.33203125" customWidth="1"/>
    <col min="1795" max="1795" width="6.83203125" customWidth="1"/>
    <col min="1796" max="1796" width="14.5" customWidth="1"/>
    <col min="1797" max="1800" width="16.33203125" customWidth="1"/>
    <col min="1801" max="2048" width="10.6640625" customWidth="1"/>
    <col min="2049" max="2049" width="8.83203125" customWidth="1"/>
    <col min="2050" max="2050" width="43.33203125" customWidth="1"/>
    <col min="2051" max="2051" width="6.83203125" customWidth="1"/>
    <col min="2052" max="2052" width="14.5" customWidth="1"/>
    <col min="2053" max="2056" width="16.33203125" customWidth="1"/>
    <col min="2057" max="2304" width="10.6640625" customWidth="1"/>
    <col min="2305" max="2305" width="8.83203125" customWidth="1"/>
    <col min="2306" max="2306" width="43.33203125" customWidth="1"/>
    <col min="2307" max="2307" width="6.83203125" customWidth="1"/>
    <col min="2308" max="2308" width="14.5" customWidth="1"/>
    <col min="2309" max="2312" width="16.33203125" customWidth="1"/>
    <col min="2313" max="2560" width="10.6640625" customWidth="1"/>
    <col min="2561" max="2561" width="8.83203125" customWidth="1"/>
    <col min="2562" max="2562" width="43.33203125" customWidth="1"/>
    <col min="2563" max="2563" width="6.83203125" customWidth="1"/>
    <col min="2564" max="2564" width="14.5" customWidth="1"/>
    <col min="2565" max="2568" width="16.33203125" customWidth="1"/>
    <col min="2569" max="2816" width="10.6640625" customWidth="1"/>
    <col min="2817" max="2817" width="8.83203125" customWidth="1"/>
    <col min="2818" max="2818" width="43.33203125" customWidth="1"/>
    <col min="2819" max="2819" width="6.83203125" customWidth="1"/>
    <col min="2820" max="2820" width="14.5" customWidth="1"/>
    <col min="2821" max="2824" width="16.33203125" customWidth="1"/>
    <col min="2825" max="3072" width="10.6640625" customWidth="1"/>
    <col min="3073" max="3073" width="8.83203125" customWidth="1"/>
    <col min="3074" max="3074" width="43.33203125" customWidth="1"/>
    <col min="3075" max="3075" width="6.83203125" customWidth="1"/>
    <col min="3076" max="3076" width="14.5" customWidth="1"/>
    <col min="3077" max="3080" width="16.33203125" customWidth="1"/>
    <col min="3081" max="3328" width="10.6640625" customWidth="1"/>
    <col min="3329" max="3329" width="8.83203125" customWidth="1"/>
    <col min="3330" max="3330" width="43.33203125" customWidth="1"/>
    <col min="3331" max="3331" width="6.83203125" customWidth="1"/>
    <col min="3332" max="3332" width="14.5" customWidth="1"/>
    <col min="3333" max="3336" width="16.33203125" customWidth="1"/>
    <col min="3337" max="3584" width="10.6640625" customWidth="1"/>
    <col min="3585" max="3585" width="8.83203125" customWidth="1"/>
    <col min="3586" max="3586" width="43.33203125" customWidth="1"/>
    <col min="3587" max="3587" width="6.83203125" customWidth="1"/>
    <col min="3588" max="3588" width="14.5" customWidth="1"/>
    <col min="3589" max="3592" width="16.33203125" customWidth="1"/>
    <col min="3593" max="3840" width="10.6640625" customWidth="1"/>
    <col min="3841" max="3841" width="8.83203125" customWidth="1"/>
    <col min="3842" max="3842" width="43.33203125" customWidth="1"/>
    <col min="3843" max="3843" width="6.83203125" customWidth="1"/>
    <col min="3844" max="3844" width="14.5" customWidth="1"/>
    <col min="3845" max="3848" width="16.33203125" customWidth="1"/>
    <col min="3849" max="4096" width="10.6640625" customWidth="1"/>
    <col min="4097" max="4097" width="8.83203125" customWidth="1"/>
    <col min="4098" max="4098" width="43.33203125" customWidth="1"/>
    <col min="4099" max="4099" width="6.83203125" customWidth="1"/>
    <col min="4100" max="4100" width="14.5" customWidth="1"/>
    <col min="4101" max="4104" width="16.33203125" customWidth="1"/>
    <col min="4105" max="4352" width="10.6640625" customWidth="1"/>
    <col min="4353" max="4353" width="8.83203125" customWidth="1"/>
    <col min="4354" max="4354" width="43.33203125" customWidth="1"/>
    <col min="4355" max="4355" width="6.83203125" customWidth="1"/>
    <col min="4356" max="4356" width="14.5" customWidth="1"/>
    <col min="4357" max="4360" width="16.33203125" customWidth="1"/>
    <col min="4361" max="4608" width="10.6640625" customWidth="1"/>
    <col min="4609" max="4609" width="8.83203125" customWidth="1"/>
    <col min="4610" max="4610" width="43.33203125" customWidth="1"/>
    <col min="4611" max="4611" width="6.83203125" customWidth="1"/>
    <col min="4612" max="4612" width="14.5" customWidth="1"/>
    <col min="4613" max="4616" width="16.33203125" customWidth="1"/>
    <col min="4617" max="4864" width="10.6640625" customWidth="1"/>
    <col min="4865" max="4865" width="8.83203125" customWidth="1"/>
    <col min="4866" max="4866" width="43.33203125" customWidth="1"/>
    <col min="4867" max="4867" width="6.83203125" customWidth="1"/>
    <col min="4868" max="4868" width="14.5" customWidth="1"/>
    <col min="4869" max="4872" width="16.33203125" customWidth="1"/>
    <col min="4873" max="5120" width="10.6640625" customWidth="1"/>
    <col min="5121" max="5121" width="8.83203125" customWidth="1"/>
    <col min="5122" max="5122" width="43.33203125" customWidth="1"/>
    <col min="5123" max="5123" width="6.83203125" customWidth="1"/>
    <col min="5124" max="5124" width="14.5" customWidth="1"/>
    <col min="5125" max="5128" width="16.33203125" customWidth="1"/>
    <col min="5129" max="5376" width="10.6640625" customWidth="1"/>
    <col min="5377" max="5377" width="8.83203125" customWidth="1"/>
    <col min="5378" max="5378" width="43.33203125" customWidth="1"/>
    <col min="5379" max="5379" width="6.83203125" customWidth="1"/>
    <col min="5380" max="5380" width="14.5" customWidth="1"/>
    <col min="5381" max="5384" width="16.33203125" customWidth="1"/>
    <col min="5385" max="5632" width="10.6640625" customWidth="1"/>
    <col min="5633" max="5633" width="8.83203125" customWidth="1"/>
    <col min="5634" max="5634" width="43.33203125" customWidth="1"/>
    <col min="5635" max="5635" width="6.83203125" customWidth="1"/>
    <col min="5636" max="5636" width="14.5" customWidth="1"/>
    <col min="5637" max="5640" width="16.33203125" customWidth="1"/>
    <col min="5641" max="5888" width="10.6640625" customWidth="1"/>
    <col min="5889" max="5889" width="8.83203125" customWidth="1"/>
    <col min="5890" max="5890" width="43.33203125" customWidth="1"/>
    <col min="5891" max="5891" width="6.83203125" customWidth="1"/>
    <col min="5892" max="5892" width="14.5" customWidth="1"/>
    <col min="5893" max="5896" width="16.33203125" customWidth="1"/>
    <col min="5897" max="6144" width="10.6640625" customWidth="1"/>
    <col min="6145" max="6145" width="8.83203125" customWidth="1"/>
    <col min="6146" max="6146" width="43.33203125" customWidth="1"/>
    <col min="6147" max="6147" width="6.83203125" customWidth="1"/>
    <col min="6148" max="6148" width="14.5" customWidth="1"/>
    <col min="6149" max="6152" width="16.33203125" customWidth="1"/>
    <col min="6153" max="6400" width="10.6640625" customWidth="1"/>
    <col min="6401" max="6401" width="8.83203125" customWidth="1"/>
    <col min="6402" max="6402" width="43.33203125" customWidth="1"/>
    <col min="6403" max="6403" width="6.83203125" customWidth="1"/>
    <col min="6404" max="6404" width="14.5" customWidth="1"/>
    <col min="6405" max="6408" width="16.33203125" customWidth="1"/>
    <col min="6409" max="6656" width="10.6640625" customWidth="1"/>
    <col min="6657" max="6657" width="8.83203125" customWidth="1"/>
    <col min="6658" max="6658" width="43.33203125" customWidth="1"/>
    <col min="6659" max="6659" width="6.83203125" customWidth="1"/>
    <col min="6660" max="6660" width="14.5" customWidth="1"/>
    <col min="6661" max="6664" width="16.33203125" customWidth="1"/>
    <col min="6665" max="6912" width="10.6640625" customWidth="1"/>
    <col min="6913" max="6913" width="8.83203125" customWidth="1"/>
    <col min="6914" max="6914" width="43.33203125" customWidth="1"/>
    <col min="6915" max="6915" width="6.83203125" customWidth="1"/>
    <col min="6916" max="6916" width="14.5" customWidth="1"/>
    <col min="6917" max="6920" width="16.33203125" customWidth="1"/>
    <col min="6921" max="7168" width="10.6640625" customWidth="1"/>
    <col min="7169" max="7169" width="8.83203125" customWidth="1"/>
    <col min="7170" max="7170" width="43.33203125" customWidth="1"/>
    <col min="7171" max="7171" width="6.83203125" customWidth="1"/>
    <col min="7172" max="7172" width="14.5" customWidth="1"/>
    <col min="7173" max="7176" width="16.33203125" customWidth="1"/>
    <col min="7177" max="7424" width="10.6640625" customWidth="1"/>
    <col min="7425" max="7425" width="8.83203125" customWidth="1"/>
    <col min="7426" max="7426" width="43.33203125" customWidth="1"/>
    <col min="7427" max="7427" width="6.83203125" customWidth="1"/>
    <col min="7428" max="7428" width="14.5" customWidth="1"/>
    <col min="7429" max="7432" width="16.33203125" customWidth="1"/>
    <col min="7433" max="7680" width="10.6640625" customWidth="1"/>
    <col min="7681" max="7681" width="8.83203125" customWidth="1"/>
    <col min="7682" max="7682" width="43.33203125" customWidth="1"/>
    <col min="7683" max="7683" width="6.83203125" customWidth="1"/>
    <col min="7684" max="7684" width="14.5" customWidth="1"/>
    <col min="7685" max="7688" width="16.33203125" customWidth="1"/>
    <col min="7689" max="7936" width="10.6640625" customWidth="1"/>
    <col min="7937" max="7937" width="8.83203125" customWidth="1"/>
    <col min="7938" max="7938" width="43.33203125" customWidth="1"/>
    <col min="7939" max="7939" width="6.83203125" customWidth="1"/>
    <col min="7940" max="7940" width="14.5" customWidth="1"/>
    <col min="7941" max="7944" width="16.33203125" customWidth="1"/>
    <col min="7945" max="8192" width="10.6640625" customWidth="1"/>
    <col min="8193" max="8193" width="8.83203125" customWidth="1"/>
    <col min="8194" max="8194" width="43.33203125" customWidth="1"/>
    <col min="8195" max="8195" width="6.83203125" customWidth="1"/>
    <col min="8196" max="8196" width="14.5" customWidth="1"/>
    <col min="8197" max="8200" width="16.33203125" customWidth="1"/>
    <col min="8201" max="8448" width="10.6640625" customWidth="1"/>
    <col min="8449" max="8449" width="8.83203125" customWidth="1"/>
    <col min="8450" max="8450" width="43.33203125" customWidth="1"/>
    <col min="8451" max="8451" width="6.83203125" customWidth="1"/>
    <col min="8452" max="8452" width="14.5" customWidth="1"/>
    <col min="8453" max="8456" width="16.33203125" customWidth="1"/>
    <col min="8457" max="8704" width="10.6640625" customWidth="1"/>
    <col min="8705" max="8705" width="8.83203125" customWidth="1"/>
    <col min="8706" max="8706" width="43.33203125" customWidth="1"/>
    <col min="8707" max="8707" width="6.83203125" customWidth="1"/>
    <col min="8708" max="8708" width="14.5" customWidth="1"/>
    <col min="8709" max="8712" width="16.33203125" customWidth="1"/>
    <col min="8713" max="8960" width="10.6640625" customWidth="1"/>
    <col min="8961" max="8961" width="8.83203125" customWidth="1"/>
    <col min="8962" max="8962" width="43.33203125" customWidth="1"/>
    <col min="8963" max="8963" width="6.83203125" customWidth="1"/>
    <col min="8964" max="8964" width="14.5" customWidth="1"/>
    <col min="8965" max="8968" width="16.33203125" customWidth="1"/>
    <col min="8969" max="9216" width="10.6640625" customWidth="1"/>
    <col min="9217" max="9217" width="8.83203125" customWidth="1"/>
    <col min="9218" max="9218" width="43.33203125" customWidth="1"/>
    <col min="9219" max="9219" width="6.83203125" customWidth="1"/>
    <col min="9220" max="9220" width="14.5" customWidth="1"/>
    <col min="9221" max="9224" width="16.33203125" customWidth="1"/>
    <col min="9225" max="9472" width="10.6640625" customWidth="1"/>
    <col min="9473" max="9473" width="8.83203125" customWidth="1"/>
    <col min="9474" max="9474" width="43.33203125" customWidth="1"/>
    <col min="9475" max="9475" width="6.83203125" customWidth="1"/>
    <col min="9476" max="9476" width="14.5" customWidth="1"/>
    <col min="9477" max="9480" width="16.33203125" customWidth="1"/>
    <col min="9481" max="9728" width="10.6640625" customWidth="1"/>
    <col min="9729" max="9729" width="8.83203125" customWidth="1"/>
    <col min="9730" max="9730" width="43.33203125" customWidth="1"/>
    <col min="9731" max="9731" width="6.83203125" customWidth="1"/>
    <col min="9732" max="9732" width="14.5" customWidth="1"/>
    <col min="9733" max="9736" width="16.33203125" customWidth="1"/>
    <col min="9737" max="9984" width="10.6640625" customWidth="1"/>
    <col min="9985" max="9985" width="8.83203125" customWidth="1"/>
    <col min="9986" max="9986" width="43.33203125" customWidth="1"/>
    <col min="9987" max="9987" width="6.83203125" customWidth="1"/>
    <col min="9988" max="9988" width="14.5" customWidth="1"/>
    <col min="9989" max="9992" width="16.33203125" customWidth="1"/>
    <col min="9993" max="10240" width="10.6640625" customWidth="1"/>
    <col min="10241" max="10241" width="8.83203125" customWidth="1"/>
    <col min="10242" max="10242" width="43.33203125" customWidth="1"/>
    <col min="10243" max="10243" width="6.83203125" customWidth="1"/>
    <col min="10244" max="10244" width="14.5" customWidth="1"/>
    <col min="10245" max="10248" width="16.33203125" customWidth="1"/>
    <col min="10249" max="10496" width="10.6640625" customWidth="1"/>
    <col min="10497" max="10497" width="8.83203125" customWidth="1"/>
    <col min="10498" max="10498" width="43.33203125" customWidth="1"/>
    <col min="10499" max="10499" width="6.83203125" customWidth="1"/>
    <col min="10500" max="10500" width="14.5" customWidth="1"/>
    <col min="10501" max="10504" width="16.33203125" customWidth="1"/>
    <col min="10505" max="10752" width="10.6640625" customWidth="1"/>
    <col min="10753" max="10753" width="8.83203125" customWidth="1"/>
    <col min="10754" max="10754" width="43.33203125" customWidth="1"/>
    <col min="10755" max="10755" width="6.83203125" customWidth="1"/>
    <col min="10756" max="10756" width="14.5" customWidth="1"/>
    <col min="10757" max="10760" width="16.33203125" customWidth="1"/>
    <col min="10761" max="11008" width="10.6640625" customWidth="1"/>
    <col min="11009" max="11009" width="8.83203125" customWidth="1"/>
    <col min="11010" max="11010" width="43.33203125" customWidth="1"/>
    <col min="11011" max="11011" width="6.83203125" customWidth="1"/>
    <col min="11012" max="11012" width="14.5" customWidth="1"/>
    <col min="11013" max="11016" width="16.33203125" customWidth="1"/>
    <col min="11017" max="11264" width="10.6640625" customWidth="1"/>
    <col min="11265" max="11265" width="8.83203125" customWidth="1"/>
    <col min="11266" max="11266" width="43.33203125" customWidth="1"/>
    <col min="11267" max="11267" width="6.83203125" customWidth="1"/>
    <col min="11268" max="11268" width="14.5" customWidth="1"/>
    <col min="11269" max="11272" width="16.33203125" customWidth="1"/>
    <col min="11273" max="11520" width="10.6640625" customWidth="1"/>
    <col min="11521" max="11521" width="8.83203125" customWidth="1"/>
    <col min="11522" max="11522" width="43.33203125" customWidth="1"/>
    <col min="11523" max="11523" width="6.83203125" customWidth="1"/>
    <col min="11524" max="11524" width="14.5" customWidth="1"/>
    <col min="11525" max="11528" width="16.33203125" customWidth="1"/>
    <col min="11529" max="11776" width="10.6640625" customWidth="1"/>
    <col min="11777" max="11777" width="8.83203125" customWidth="1"/>
    <col min="11778" max="11778" width="43.33203125" customWidth="1"/>
    <col min="11779" max="11779" width="6.83203125" customWidth="1"/>
    <col min="11780" max="11780" width="14.5" customWidth="1"/>
    <col min="11781" max="11784" width="16.33203125" customWidth="1"/>
    <col min="11785" max="12032" width="10.6640625" customWidth="1"/>
    <col min="12033" max="12033" width="8.83203125" customWidth="1"/>
    <col min="12034" max="12034" width="43.33203125" customWidth="1"/>
    <col min="12035" max="12035" width="6.83203125" customWidth="1"/>
    <col min="12036" max="12036" width="14.5" customWidth="1"/>
    <col min="12037" max="12040" width="16.33203125" customWidth="1"/>
    <col min="12041" max="12288" width="10.6640625" customWidth="1"/>
    <col min="12289" max="12289" width="8.83203125" customWidth="1"/>
    <col min="12290" max="12290" width="43.33203125" customWidth="1"/>
    <col min="12291" max="12291" width="6.83203125" customWidth="1"/>
    <col min="12292" max="12292" width="14.5" customWidth="1"/>
    <col min="12293" max="12296" width="16.33203125" customWidth="1"/>
    <col min="12297" max="12544" width="10.6640625" customWidth="1"/>
    <col min="12545" max="12545" width="8.83203125" customWidth="1"/>
    <col min="12546" max="12546" width="43.33203125" customWidth="1"/>
    <col min="12547" max="12547" width="6.83203125" customWidth="1"/>
    <col min="12548" max="12548" width="14.5" customWidth="1"/>
    <col min="12549" max="12552" width="16.33203125" customWidth="1"/>
    <col min="12553" max="12800" width="10.6640625" customWidth="1"/>
    <col min="12801" max="12801" width="8.83203125" customWidth="1"/>
    <col min="12802" max="12802" width="43.33203125" customWidth="1"/>
    <col min="12803" max="12803" width="6.83203125" customWidth="1"/>
    <col min="12804" max="12804" width="14.5" customWidth="1"/>
    <col min="12805" max="12808" width="16.33203125" customWidth="1"/>
    <col min="12809" max="13056" width="10.6640625" customWidth="1"/>
    <col min="13057" max="13057" width="8.83203125" customWidth="1"/>
    <col min="13058" max="13058" width="43.33203125" customWidth="1"/>
    <col min="13059" max="13059" width="6.83203125" customWidth="1"/>
    <col min="13060" max="13060" width="14.5" customWidth="1"/>
    <col min="13061" max="13064" width="16.33203125" customWidth="1"/>
    <col min="13065" max="13312" width="10.6640625" customWidth="1"/>
    <col min="13313" max="13313" width="8.83203125" customWidth="1"/>
    <col min="13314" max="13314" width="43.33203125" customWidth="1"/>
    <col min="13315" max="13315" width="6.83203125" customWidth="1"/>
    <col min="13316" max="13316" width="14.5" customWidth="1"/>
    <col min="13317" max="13320" width="16.33203125" customWidth="1"/>
    <col min="13321" max="13568" width="10.6640625" customWidth="1"/>
    <col min="13569" max="13569" width="8.83203125" customWidth="1"/>
    <col min="13570" max="13570" width="43.33203125" customWidth="1"/>
    <col min="13571" max="13571" width="6.83203125" customWidth="1"/>
    <col min="13572" max="13572" width="14.5" customWidth="1"/>
    <col min="13573" max="13576" width="16.33203125" customWidth="1"/>
    <col min="13577" max="13824" width="10.6640625" customWidth="1"/>
    <col min="13825" max="13825" width="8.83203125" customWidth="1"/>
    <col min="13826" max="13826" width="43.33203125" customWidth="1"/>
    <col min="13827" max="13827" width="6.83203125" customWidth="1"/>
    <col min="13828" max="13828" width="14.5" customWidth="1"/>
    <col min="13829" max="13832" width="16.33203125" customWidth="1"/>
    <col min="13833" max="14080" width="10.6640625" customWidth="1"/>
    <col min="14081" max="14081" width="8.83203125" customWidth="1"/>
    <col min="14082" max="14082" width="43.33203125" customWidth="1"/>
    <col min="14083" max="14083" width="6.83203125" customWidth="1"/>
    <col min="14084" max="14084" width="14.5" customWidth="1"/>
    <col min="14085" max="14088" width="16.33203125" customWidth="1"/>
    <col min="14089" max="14336" width="10.6640625" customWidth="1"/>
    <col min="14337" max="14337" width="8.83203125" customWidth="1"/>
    <col min="14338" max="14338" width="43.33203125" customWidth="1"/>
    <col min="14339" max="14339" width="6.83203125" customWidth="1"/>
    <col min="14340" max="14340" width="14.5" customWidth="1"/>
    <col min="14341" max="14344" width="16.33203125" customWidth="1"/>
    <col min="14345" max="14592" width="10.6640625" customWidth="1"/>
    <col min="14593" max="14593" width="8.83203125" customWidth="1"/>
    <col min="14594" max="14594" width="43.33203125" customWidth="1"/>
    <col min="14595" max="14595" width="6.83203125" customWidth="1"/>
    <col min="14596" max="14596" width="14.5" customWidth="1"/>
    <col min="14597" max="14600" width="16.33203125" customWidth="1"/>
    <col min="14601" max="14848" width="10.6640625" customWidth="1"/>
    <col min="14849" max="14849" width="8.83203125" customWidth="1"/>
    <col min="14850" max="14850" width="43.33203125" customWidth="1"/>
    <col min="14851" max="14851" width="6.83203125" customWidth="1"/>
    <col min="14852" max="14852" width="14.5" customWidth="1"/>
    <col min="14853" max="14856" width="16.33203125" customWidth="1"/>
    <col min="14857" max="15104" width="10.6640625" customWidth="1"/>
    <col min="15105" max="15105" width="8.83203125" customWidth="1"/>
    <col min="15106" max="15106" width="43.33203125" customWidth="1"/>
    <col min="15107" max="15107" width="6.83203125" customWidth="1"/>
    <col min="15108" max="15108" width="14.5" customWidth="1"/>
    <col min="15109" max="15112" width="16.33203125" customWidth="1"/>
    <col min="15113" max="15360" width="10.6640625" customWidth="1"/>
    <col min="15361" max="15361" width="8.83203125" customWidth="1"/>
    <col min="15362" max="15362" width="43.33203125" customWidth="1"/>
    <col min="15363" max="15363" width="6.83203125" customWidth="1"/>
    <col min="15364" max="15364" width="14.5" customWidth="1"/>
    <col min="15365" max="15368" width="16.33203125" customWidth="1"/>
    <col min="15369" max="15616" width="10.6640625" customWidth="1"/>
    <col min="15617" max="15617" width="8.83203125" customWidth="1"/>
    <col min="15618" max="15618" width="43.33203125" customWidth="1"/>
    <col min="15619" max="15619" width="6.83203125" customWidth="1"/>
    <col min="15620" max="15620" width="14.5" customWidth="1"/>
    <col min="15621" max="15624" width="16.33203125" customWidth="1"/>
    <col min="15625" max="15872" width="10.6640625" customWidth="1"/>
    <col min="15873" max="15873" width="8.83203125" customWidth="1"/>
    <col min="15874" max="15874" width="43.33203125" customWidth="1"/>
    <col min="15875" max="15875" width="6.83203125" customWidth="1"/>
    <col min="15876" max="15876" width="14.5" customWidth="1"/>
    <col min="15877" max="15880" width="16.33203125" customWidth="1"/>
    <col min="15881" max="16128" width="10.6640625" customWidth="1"/>
    <col min="16129" max="16129" width="8.83203125" customWidth="1"/>
    <col min="16130" max="16130" width="43.33203125" customWidth="1"/>
    <col min="16131" max="16131" width="6.83203125" customWidth="1"/>
    <col min="16132" max="16132" width="14.5" customWidth="1"/>
    <col min="16133" max="16136" width="16.33203125" customWidth="1"/>
    <col min="16137" max="16384" width="10.6640625" customWidth="1"/>
  </cols>
  <sheetData>
    <row r="1" spans="1:8" s="9" customFormat="1" ht="11.25" customHeight="1" x14ac:dyDescent="0.2">
      <c r="A1" s="8"/>
      <c r="B1" s="8"/>
      <c r="C1" s="8"/>
      <c r="D1" s="8"/>
      <c r="E1" s="8"/>
      <c r="F1" s="8"/>
      <c r="G1" s="8"/>
      <c r="H1" s="8"/>
    </row>
    <row r="2" spans="1:8" s="11" customFormat="1" ht="3.95" customHeight="1" x14ac:dyDescent="0.2">
      <c r="A2" s="10"/>
      <c r="B2" s="10"/>
      <c r="C2" s="10"/>
      <c r="D2" s="10"/>
      <c r="E2" s="10"/>
      <c r="F2" s="10"/>
      <c r="G2" s="10"/>
      <c r="H2" s="10"/>
    </row>
    <row r="3" spans="1:8" s="11" customFormat="1" ht="4.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21.75" customHeight="1" x14ac:dyDescent="0.3">
      <c r="A4" s="12"/>
      <c r="B4" s="13"/>
      <c r="C4" s="12"/>
      <c r="D4" s="12"/>
      <c r="E4" s="12"/>
      <c r="F4" s="12"/>
      <c r="G4" s="12"/>
      <c r="H4" s="12"/>
    </row>
    <row r="5" spans="1:8" ht="11.25" customHeight="1" x14ac:dyDescent="0.2">
      <c r="A5" s="10"/>
      <c r="B5" s="14"/>
      <c r="C5" s="12"/>
      <c r="D5" s="12"/>
      <c r="E5" s="12"/>
      <c r="F5" s="12"/>
      <c r="G5" s="12"/>
      <c r="H5" s="12"/>
    </row>
    <row r="6" spans="1:8" ht="32.25" customHeight="1" x14ac:dyDescent="0.2">
      <c r="A6" s="66"/>
      <c r="B6" s="66"/>
      <c r="C6" s="66"/>
      <c r="D6" s="66"/>
      <c r="E6" s="66"/>
      <c r="F6" s="66"/>
      <c r="G6" s="66"/>
      <c r="H6" s="66"/>
    </row>
    <row r="7" spans="1:8" s="11" customFormat="1" ht="24.75" customHeight="1" x14ac:dyDescent="0.2">
      <c r="A7" s="67"/>
      <c r="B7" s="67"/>
      <c r="C7" s="28"/>
      <c r="D7" s="28"/>
      <c r="E7" s="62"/>
      <c r="F7" s="62"/>
      <c r="G7" s="62"/>
      <c r="H7" s="62"/>
    </row>
    <row r="8" spans="1:8" ht="12.75" customHeight="1" x14ac:dyDescent="0.2">
      <c r="A8" s="68"/>
      <c r="B8" s="69"/>
      <c r="C8" s="29"/>
      <c r="D8" s="30"/>
      <c r="E8" s="31"/>
      <c r="F8" s="31"/>
      <c r="G8" s="31"/>
      <c r="H8" s="32"/>
    </row>
    <row r="9" spans="1:8" ht="12.75" customHeight="1" x14ac:dyDescent="0.2">
      <c r="A9" s="65" t="s">
        <v>15</v>
      </c>
      <c r="B9" s="65"/>
      <c r="C9" s="29"/>
      <c r="D9" s="33">
        <v>244</v>
      </c>
      <c r="E9" s="48">
        <v>83185</v>
      </c>
      <c r="F9" s="31">
        <v>127438.73</v>
      </c>
      <c r="G9" s="31">
        <v>44253.73</v>
      </c>
      <c r="H9" s="32" t="s">
        <v>86</v>
      </c>
    </row>
    <row r="10" spans="1:8" ht="12.75" customHeight="1" x14ac:dyDescent="0.2">
      <c r="A10" s="64" t="s">
        <v>17</v>
      </c>
      <c r="B10" s="64"/>
      <c r="C10" s="34" t="s">
        <v>53</v>
      </c>
      <c r="D10" s="35">
        <v>116</v>
      </c>
      <c r="E10" s="37">
        <v>54377</v>
      </c>
      <c r="F10" s="36">
        <v>82338.25</v>
      </c>
      <c r="G10" s="36">
        <v>27961.25</v>
      </c>
      <c r="H10" s="38" t="s">
        <v>99</v>
      </c>
    </row>
    <row r="11" spans="1:8" ht="12.75" customHeight="1" x14ac:dyDescent="0.2">
      <c r="A11" s="63" t="s">
        <v>73</v>
      </c>
      <c r="B11" s="63"/>
      <c r="C11" s="39" t="s">
        <v>53</v>
      </c>
      <c r="D11" s="40">
        <v>15</v>
      </c>
      <c r="E11" s="42">
        <v>12536</v>
      </c>
      <c r="F11" s="41">
        <v>20782.189999999999</v>
      </c>
      <c r="G11" s="41">
        <v>8246.19</v>
      </c>
      <c r="H11" s="43" t="s">
        <v>66</v>
      </c>
    </row>
    <row r="12" spans="1:8" ht="12.75" customHeight="1" x14ac:dyDescent="0.2">
      <c r="A12" s="63" t="s">
        <v>74</v>
      </c>
      <c r="B12" s="63"/>
      <c r="C12" s="39" t="s">
        <v>53</v>
      </c>
      <c r="D12" s="40">
        <v>10</v>
      </c>
      <c r="E12" s="42">
        <v>4732</v>
      </c>
      <c r="F12" s="41">
        <v>6598.35</v>
      </c>
      <c r="G12" s="41">
        <v>1866.35</v>
      </c>
      <c r="H12" s="43" t="s">
        <v>100</v>
      </c>
    </row>
    <row r="13" spans="1:8" ht="12.75" customHeight="1" x14ac:dyDescent="0.2">
      <c r="A13" s="63" t="s">
        <v>75</v>
      </c>
      <c r="B13" s="63"/>
      <c r="C13" s="39" t="s">
        <v>53</v>
      </c>
      <c r="D13" s="40">
        <v>10</v>
      </c>
      <c r="E13" s="42">
        <v>5133</v>
      </c>
      <c r="F13" s="41">
        <v>7038.21</v>
      </c>
      <c r="G13" s="41">
        <v>1905.21</v>
      </c>
      <c r="H13" s="43" t="s">
        <v>101</v>
      </c>
    </row>
    <row r="14" spans="1:8" ht="12.75" customHeight="1" x14ac:dyDescent="0.2">
      <c r="A14" s="63" t="s">
        <v>76</v>
      </c>
      <c r="B14" s="63"/>
      <c r="C14" s="39" t="s">
        <v>53</v>
      </c>
      <c r="D14" s="40">
        <v>9</v>
      </c>
      <c r="E14" s="42">
        <v>3371</v>
      </c>
      <c r="F14" s="41">
        <v>4905.6099999999997</v>
      </c>
      <c r="G14" s="41">
        <v>1534.61</v>
      </c>
      <c r="H14" s="43" t="s">
        <v>102</v>
      </c>
    </row>
    <row r="15" spans="1:8" ht="12.75" customHeight="1" x14ac:dyDescent="0.2">
      <c r="A15" s="63" t="s">
        <v>77</v>
      </c>
      <c r="B15" s="63"/>
      <c r="C15" s="39" t="s">
        <v>53</v>
      </c>
      <c r="D15" s="40">
        <v>6</v>
      </c>
      <c r="E15" s="42">
        <v>2273</v>
      </c>
      <c r="F15" s="41">
        <v>3339.84</v>
      </c>
      <c r="G15" s="41">
        <v>1066.8399999999999</v>
      </c>
      <c r="H15" s="43" t="s">
        <v>103</v>
      </c>
    </row>
    <row r="16" spans="1:8" ht="12.75" customHeight="1" x14ac:dyDescent="0.2">
      <c r="A16" s="63" t="s">
        <v>78</v>
      </c>
      <c r="B16" s="63"/>
      <c r="C16" s="39" t="s">
        <v>53</v>
      </c>
      <c r="D16" s="40">
        <v>10</v>
      </c>
      <c r="E16" s="42">
        <v>3846</v>
      </c>
      <c r="F16" s="42">
        <v>5508</v>
      </c>
      <c r="G16" s="42">
        <v>1662</v>
      </c>
      <c r="H16" s="43" t="s">
        <v>104</v>
      </c>
    </row>
    <row r="17" spans="1:8" ht="12.75" customHeight="1" x14ac:dyDescent="0.2">
      <c r="A17" s="63" t="s">
        <v>79</v>
      </c>
      <c r="B17" s="63"/>
      <c r="C17" s="39" t="s">
        <v>53</v>
      </c>
      <c r="D17" s="40">
        <v>23</v>
      </c>
      <c r="E17" s="42">
        <v>8824</v>
      </c>
      <c r="F17" s="41">
        <v>12786.46</v>
      </c>
      <c r="G17" s="41">
        <v>3962.46</v>
      </c>
      <c r="H17" s="43" t="s">
        <v>105</v>
      </c>
    </row>
    <row r="18" spans="1:8" ht="12.75" customHeight="1" x14ac:dyDescent="0.2">
      <c r="A18" s="63" t="s">
        <v>80</v>
      </c>
      <c r="B18" s="63"/>
      <c r="C18" s="39" t="s">
        <v>53</v>
      </c>
      <c r="D18" s="40">
        <v>5</v>
      </c>
      <c r="E18" s="42">
        <v>1959</v>
      </c>
      <c r="F18" s="41">
        <v>3001.98</v>
      </c>
      <c r="G18" s="41">
        <v>1042.98</v>
      </c>
      <c r="H18" s="43" t="s">
        <v>106</v>
      </c>
    </row>
    <row r="19" spans="1:8" ht="12.75" customHeight="1" x14ac:dyDescent="0.2">
      <c r="A19" s="63" t="s">
        <v>81</v>
      </c>
      <c r="B19" s="63"/>
      <c r="C19" s="39" t="s">
        <v>53</v>
      </c>
      <c r="D19" s="40">
        <v>2</v>
      </c>
      <c r="E19" s="42">
        <v>1117</v>
      </c>
      <c r="F19" s="41">
        <v>1768.13</v>
      </c>
      <c r="G19" s="45">
        <v>651.13</v>
      </c>
      <c r="H19" s="43" t="s">
        <v>107</v>
      </c>
    </row>
    <row r="20" spans="1:8" ht="12.75" customHeight="1" x14ac:dyDescent="0.2">
      <c r="A20" s="63" t="s">
        <v>82</v>
      </c>
      <c r="B20" s="63"/>
      <c r="C20" s="39" t="s">
        <v>53</v>
      </c>
      <c r="D20" s="40">
        <v>9</v>
      </c>
      <c r="E20" s="42">
        <v>3582</v>
      </c>
      <c r="F20" s="41">
        <v>5460.65</v>
      </c>
      <c r="G20" s="41">
        <v>1878.65</v>
      </c>
      <c r="H20" s="43" t="s">
        <v>108</v>
      </c>
    </row>
    <row r="21" spans="1:8" ht="12.75" customHeight="1" x14ac:dyDescent="0.2">
      <c r="A21" s="63" t="s">
        <v>83</v>
      </c>
      <c r="B21" s="63"/>
      <c r="C21" s="39" t="s">
        <v>53</v>
      </c>
      <c r="D21" s="40">
        <v>12</v>
      </c>
      <c r="E21" s="42">
        <v>5139</v>
      </c>
      <c r="F21" s="41">
        <v>8164.89</v>
      </c>
      <c r="G21" s="41">
        <v>3025.89</v>
      </c>
      <c r="H21" s="43" t="s">
        <v>109</v>
      </c>
    </row>
    <row r="22" spans="1:8" ht="12.75" customHeight="1" x14ac:dyDescent="0.2">
      <c r="A22" s="63" t="s">
        <v>84</v>
      </c>
      <c r="B22" s="63"/>
      <c r="C22" s="39" t="s">
        <v>53</v>
      </c>
      <c r="D22" s="40">
        <v>3</v>
      </c>
      <c r="E22" s="42">
        <v>1239</v>
      </c>
      <c r="F22" s="42">
        <v>2048.1</v>
      </c>
      <c r="G22" s="44">
        <v>809.1</v>
      </c>
      <c r="H22" s="43" t="s">
        <v>59</v>
      </c>
    </row>
    <row r="23" spans="1:8" ht="12.75" customHeight="1" x14ac:dyDescent="0.2">
      <c r="A23" s="63" t="s">
        <v>85</v>
      </c>
      <c r="B23" s="63"/>
      <c r="C23" s="39" t="s">
        <v>53</v>
      </c>
      <c r="D23" s="40">
        <v>2</v>
      </c>
      <c r="E23" s="44">
        <v>626</v>
      </c>
      <c r="F23" s="45">
        <v>935.84</v>
      </c>
      <c r="G23" s="45">
        <v>309.83999999999997</v>
      </c>
      <c r="H23" s="43" t="s">
        <v>55</v>
      </c>
    </row>
    <row r="24" spans="1:8" ht="12.75" customHeight="1" x14ac:dyDescent="0.2">
      <c r="A24" s="64" t="s">
        <v>87</v>
      </c>
      <c r="B24" s="64"/>
      <c r="C24" s="34" t="s">
        <v>53</v>
      </c>
      <c r="D24" s="35">
        <v>5</v>
      </c>
      <c r="E24" s="37">
        <v>2704</v>
      </c>
      <c r="F24" s="36">
        <v>3639.03</v>
      </c>
      <c r="G24" s="61">
        <v>935.03</v>
      </c>
      <c r="H24" s="38" t="s">
        <v>88</v>
      </c>
    </row>
    <row r="25" spans="1:8" ht="12.75" customHeight="1" x14ac:dyDescent="0.2">
      <c r="A25" s="63" t="s">
        <v>76</v>
      </c>
      <c r="B25" s="63"/>
      <c r="C25" s="39" t="s">
        <v>53</v>
      </c>
      <c r="D25" s="40">
        <v>3</v>
      </c>
      <c r="E25" s="42">
        <v>1764</v>
      </c>
      <c r="F25" s="42">
        <v>2227.1999999999998</v>
      </c>
      <c r="G25" s="44">
        <v>463.2</v>
      </c>
      <c r="H25" s="43" t="s">
        <v>89</v>
      </c>
    </row>
    <row r="26" spans="1:8" ht="12.75" customHeight="1" x14ac:dyDescent="0.2">
      <c r="A26" s="63" t="s">
        <v>82</v>
      </c>
      <c r="B26" s="63"/>
      <c r="C26" s="39" t="s">
        <v>53</v>
      </c>
      <c r="D26" s="40">
        <v>2</v>
      </c>
      <c r="E26" s="44">
        <v>940</v>
      </c>
      <c r="F26" s="41">
        <v>1411.83</v>
      </c>
      <c r="G26" s="45">
        <v>471.83</v>
      </c>
      <c r="H26" s="43" t="s">
        <v>90</v>
      </c>
    </row>
    <row r="27" spans="1:8" ht="12.75" customHeight="1" x14ac:dyDescent="0.2">
      <c r="A27" s="64" t="s">
        <v>91</v>
      </c>
      <c r="B27" s="64"/>
      <c r="C27" s="34" t="s">
        <v>53</v>
      </c>
      <c r="D27" s="35">
        <v>1</v>
      </c>
      <c r="E27" s="47">
        <v>151.69999999999999</v>
      </c>
      <c r="F27" s="61">
        <v>245.67</v>
      </c>
      <c r="G27" s="61">
        <v>93.97</v>
      </c>
      <c r="H27" s="38" t="s">
        <v>92</v>
      </c>
    </row>
    <row r="28" spans="1:8" ht="12.75" customHeight="1" x14ac:dyDescent="0.2">
      <c r="A28" s="63" t="s">
        <v>76</v>
      </c>
      <c r="B28" s="63"/>
      <c r="C28" s="39" t="s">
        <v>53</v>
      </c>
      <c r="D28" s="40">
        <v>1</v>
      </c>
      <c r="E28" s="44">
        <v>151.69999999999999</v>
      </c>
      <c r="F28" s="45">
        <v>245.67</v>
      </c>
      <c r="G28" s="45">
        <v>93.97</v>
      </c>
      <c r="H28" s="43" t="s">
        <v>92</v>
      </c>
    </row>
    <row r="29" spans="1:8" ht="12.75" customHeight="1" x14ac:dyDescent="0.2">
      <c r="A29" s="64" t="s">
        <v>16</v>
      </c>
      <c r="B29" s="64"/>
      <c r="C29" s="34" t="s">
        <v>53</v>
      </c>
      <c r="D29" s="35">
        <v>42</v>
      </c>
      <c r="E29" s="47">
        <v>827.3</v>
      </c>
      <c r="F29" s="36">
        <v>2399.38</v>
      </c>
      <c r="G29" s="36">
        <v>1572.08</v>
      </c>
      <c r="H29" s="38" t="s">
        <v>93</v>
      </c>
    </row>
    <row r="30" spans="1:8" ht="12.75" customHeight="1" x14ac:dyDescent="0.2">
      <c r="A30" s="63" t="s">
        <v>73</v>
      </c>
      <c r="B30" s="63"/>
      <c r="C30" s="39" t="s">
        <v>53</v>
      </c>
      <c r="D30" s="40">
        <v>1</v>
      </c>
      <c r="E30" s="44">
        <v>20</v>
      </c>
      <c r="F30" s="44">
        <v>45</v>
      </c>
      <c r="G30" s="44">
        <v>25</v>
      </c>
      <c r="H30" s="43" t="s">
        <v>65</v>
      </c>
    </row>
    <row r="31" spans="1:8" ht="12.75" customHeight="1" x14ac:dyDescent="0.2">
      <c r="A31" s="63" t="s">
        <v>76</v>
      </c>
      <c r="B31" s="63"/>
      <c r="C31" s="39" t="s">
        <v>53</v>
      </c>
      <c r="D31" s="40">
        <v>21</v>
      </c>
      <c r="E31" s="44">
        <v>378</v>
      </c>
      <c r="F31" s="42">
        <v>1289</v>
      </c>
      <c r="G31" s="44">
        <v>911</v>
      </c>
      <c r="H31" s="43" t="s">
        <v>94</v>
      </c>
    </row>
    <row r="32" spans="1:8" ht="12.75" customHeight="1" x14ac:dyDescent="0.2">
      <c r="A32" s="63" t="s">
        <v>78</v>
      </c>
      <c r="B32" s="63"/>
      <c r="C32" s="39" t="s">
        <v>53</v>
      </c>
      <c r="D32" s="40">
        <v>5</v>
      </c>
      <c r="E32" s="44">
        <v>110</v>
      </c>
      <c r="F32" s="44">
        <v>339</v>
      </c>
      <c r="G32" s="44">
        <v>229</v>
      </c>
      <c r="H32" s="43" t="s">
        <v>95</v>
      </c>
    </row>
    <row r="33" spans="1:8" ht="12.75" customHeight="1" x14ac:dyDescent="0.2">
      <c r="A33" s="63" t="s">
        <v>79</v>
      </c>
      <c r="B33" s="63"/>
      <c r="C33" s="39" t="s">
        <v>53</v>
      </c>
      <c r="D33" s="40">
        <v>1</v>
      </c>
      <c r="E33" s="44">
        <v>14</v>
      </c>
      <c r="F33" s="45">
        <v>58.64</v>
      </c>
      <c r="G33" s="45">
        <v>44.64</v>
      </c>
      <c r="H33" s="43" t="s">
        <v>96</v>
      </c>
    </row>
    <row r="34" spans="1:8" ht="12.75" customHeight="1" x14ac:dyDescent="0.2">
      <c r="A34" s="63" t="s">
        <v>80</v>
      </c>
      <c r="B34" s="63"/>
      <c r="C34" s="39" t="s">
        <v>53</v>
      </c>
      <c r="D34" s="40">
        <v>7</v>
      </c>
      <c r="E34" s="44">
        <v>169.3</v>
      </c>
      <c r="F34" s="45">
        <v>267.88</v>
      </c>
      <c r="G34" s="45">
        <v>98.58</v>
      </c>
      <c r="H34" s="43" t="s">
        <v>97</v>
      </c>
    </row>
    <row r="35" spans="1:8" ht="12.75" customHeight="1" x14ac:dyDescent="0.2">
      <c r="A35" s="63" t="s">
        <v>81</v>
      </c>
      <c r="B35" s="63"/>
      <c r="C35" s="39" t="s">
        <v>53</v>
      </c>
      <c r="D35" s="40">
        <v>5</v>
      </c>
      <c r="E35" s="44">
        <v>96</v>
      </c>
      <c r="F35" s="45">
        <v>302.20999999999998</v>
      </c>
      <c r="G35" s="45">
        <v>206.21</v>
      </c>
      <c r="H35" s="43" t="s">
        <v>98</v>
      </c>
    </row>
    <row r="36" spans="1:8" ht="12.75" customHeight="1" x14ac:dyDescent="0.2">
      <c r="A36" s="63" t="s">
        <v>85</v>
      </c>
      <c r="B36" s="63"/>
      <c r="C36" s="39" t="s">
        <v>53</v>
      </c>
      <c r="D36" s="40">
        <v>2</v>
      </c>
      <c r="E36" s="44">
        <v>40</v>
      </c>
      <c r="F36" s="45">
        <v>97.65</v>
      </c>
      <c r="G36" s="45">
        <v>57.65</v>
      </c>
      <c r="H36" s="43" t="s">
        <v>54</v>
      </c>
    </row>
    <row r="37" spans="1:8" ht="12.75" customHeight="1" x14ac:dyDescent="0.2">
      <c r="A37" s="64" t="s">
        <v>18</v>
      </c>
      <c r="B37" s="64"/>
      <c r="C37" s="34" t="s">
        <v>53</v>
      </c>
      <c r="D37" s="35">
        <v>30</v>
      </c>
      <c r="E37" s="37">
        <v>15040</v>
      </c>
      <c r="F37" s="36">
        <v>22894.02</v>
      </c>
      <c r="G37" s="36">
        <v>7854.02</v>
      </c>
      <c r="H37" s="38" t="s">
        <v>110</v>
      </c>
    </row>
    <row r="38" spans="1:8" ht="12.75" customHeight="1" x14ac:dyDescent="0.2">
      <c r="A38" s="63" t="s">
        <v>74</v>
      </c>
      <c r="B38" s="63"/>
      <c r="C38" s="39" t="s">
        <v>53</v>
      </c>
      <c r="D38" s="40">
        <v>9</v>
      </c>
      <c r="E38" s="42">
        <v>6265</v>
      </c>
      <c r="F38" s="41">
        <v>9359.2800000000007</v>
      </c>
      <c r="G38" s="41">
        <v>3094.28</v>
      </c>
      <c r="H38" s="43" t="s">
        <v>111</v>
      </c>
    </row>
    <row r="39" spans="1:8" ht="12.75" customHeight="1" x14ac:dyDescent="0.2">
      <c r="A39" s="63" t="s">
        <v>75</v>
      </c>
      <c r="B39" s="63"/>
      <c r="C39" s="39" t="s">
        <v>53</v>
      </c>
      <c r="D39" s="40">
        <v>1</v>
      </c>
      <c r="E39" s="44">
        <v>120</v>
      </c>
      <c r="F39" s="45">
        <v>189.72</v>
      </c>
      <c r="G39" s="45">
        <v>69.72</v>
      </c>
      <c r="H39" s="43" t="s">
        <v>56</v>
      </c>
    </row>
    <row r="40" spans="1:8" ht="12.75" customHeight="1" x14ac:dyDescent="0.2">
      <c r="A40" s="63" t="s">
        <v>76</v>
      </c>
      <c r="B40" s="63"/>
      <c r="C40" s="39" t="s">
        <v>53</v>
      </c>
      <c r="D40" s="40">
        <v>3</v>
      </c>
      <c r="E40" s="44">
        <v>189</v>
      </c>
      <c r="F40" s="44">
        <v>266.39999999999998</v>
      </c>
      <c r="G40" s="44">
        <v>77.400000000000006</v>
      </c>
      <c r="H40" s="43" t="s">
        <v>112</v>
      </c>
    </row>
    <row r="41" spans="1:8" ht="12.75" customHeight="1" x14ac:dyDescent="0.2">
      <c r="A41" s="63" t="s">
        <v>77</v>
      </c>
      <c r="B41" s="63"/>
      <c r="C41" s="39" t="s">
        <v>53</v>
      </c>
      <c r="D41" s="40">
        <v>1</v>
      </c>
      <c r="E41" s="44">
        <v>795</v>
      </c>
      <c r="F41" s="41">
        <v>1343.85</v>
      </c>
      <c r="G41" s="45">
        <v>548.85</v>
      </c>
      <c r="H41" s="43" t="s">
        <v>113</v>
      </c>
    </row>
    <row r="42" spans="1:8" ht="12.75" customHeight="1" x14ac:dyDescent="0.2">
      <c r="A42" s="63" t="s">
        <v>79</v>
      </c>
      <c r="B42" s="63"/>
      <c r="C42" s="39" t="s">
        <v>53</v>
      </c>
      <c r="D42" s="40">
        <v>1</v>
      </c>
      <c r="E42" s="44">
        <v>75</v>
      </c>
      <c r="F42" s="44">
        <v>98</v>
      </c>
      <c r="G42" s="44">
        <v>23</v>
      </c>
      <c r="H42" s="43" t="s">
        <v>114</v>
      </c>
    </row>
    <row r="43" spans="1:8" ht="12.75" customHeight="1" x14ac:dyDescent="0.2">
      <c r="A43" s="63" t="s">
        <v>81</v>
      </c>
      <c r="B43" s="63"/>
      <c r="C43" s="39" t="s">
        <v>53</v>
      </c>
      <c r="D43" s="40">
        <v>12</v>
      </c>
      <c r="E43" s="42">
        <v>5782</v>
      </c>
      <c r="F43" s="41">
        <v>8799.65</v>
      </c>
      <c r="G43" s="41">
        <v>3017.65</v>
      </c>
      <c r="H43" s="43" t="s">
        <v>115</v>
      </c>
    </row>
    <row r="44" spans="1:8" ht="12.75" customHeight="1" x14ac:dyDescent="0.2">
      <c r="A44" s="63" t="s">
        <v>83</v>
      </c>
      <c r="B44" s="63"/>
      <c r="C44" s="39" t="s">
        <v>53</v>
      </c>
      <c r="D44" s="40">
        <v>1</v>
      </c>
      <c r="E44" s="44">
        <v>847</v>
      </c>
      <c r="F44" s="41">
        <v>1303.55</v>
      </c>
      <c r="G44" s="45">
        <v>456.55</v>
      </c>
      <c r="H44" s="43" t="s">
        <v>68</v>
      </c>
    </row>
    <row r="45" spans="1:8" ht="12.75" customHeight="1" x14ac:dyDescent="0.2">
      <c r="A45" s="63" t="s">
        <v>84</v>
      </c>
      <c r="B45" s="63"/>
      <c r="C45" s="39" t="s">
        <v>53</v>
      </c>
      <c r="D45" s="40">
        <v>1</v>
      </c>
      <c r="E45" s="44">
        <v>847</v>
      </c>
      <c r="F45" s="41">
        <v>1343.85</v>
      </c>
      <c r="G45" s="45">
        <v>496.85</v>
      </c>
      <c r="H45" s="43" t="s">
        <v>60</v>
      </c>
    </row>
    <row r="46" spans="1:8" ht="12.75" customHeight="1" x14ac:dyDescent="0.2">
      <c r="A46" s="63" t="s">
        <v>85</v>
      </c>
      <c r="B46" s="63"/>
      <c r="C46" s="39" t="s">
        <v>53</v>
      </c>
      <c r="D46" s="40">
        <v>1</v>
      </c>
      <c r="E46" s="44">
        <v>120</v>
      </c>
      <c r="F46" s="45">
        <v>189.72</v>
      </c>
      <c r="G46" s="45">
        <v>69.72</v>
      </c>
      <c r="H46" s="43" t="s">
        <v>56</v>
      </c>
    </row>
    <row r="47" spans="1:8" ht="12.75" customHeight="1" x14ac:dyDescent="0.2">
      <c r="A47" s="64" t="s">
        <v>19</v>
      </c>
      <c r="B47" s="64"/>
      <c r="C47" s="34" t="s">
        <v>53</v>
      </c>
      <c r="D47" s="35">
        <v>50</v>
      </c>
      <c r="E47" s="37">
        <v>10085</v>
      </c>
      <c r="F47" s="36">
        <v>15922.38</v>
      </c>
      <c r="G47" s="36">
        <v>5837.38</v>
      </c>
      <c r="H47" s="38" t="s">
        <v>116</v>
      </c>
    </row>
    <row r="48" spans="1:8" ht="12.75" customHeight="1" x14ac:dyDescent="0.2">
      <c r="A48" s="63" t="s">
        <v>73</v>
      </c>
      <c r="B48" s="63"/>
      <c r="C48" s="39" t="s">
        <v>53</v>
      </c>
      <c r="D48" s="40">
        <v>4</v>
      </c>
      <c r="E48" s="44">
        <v>280</v>
      </c>
      <c r="F48" s="44">
        <v>380.8</v>
      </c>
      <c r="G48" s="44">
        <v>100.8</v>
      </c>
      <c r="H48" s="43" t="s">
        <v>67</v>
      </c>
    </row>
    <row r="49" spans="1:8" ht="12.75" customHeight="1" x14ac:dyDescent="0.2">
      <c r="A49" s="63" t="s">
        <v>74</v>
      </c>
      <c r="B49" s="63"/>
      <c r="C49" s="39" t="s">
        <v>53</v>
      </c>
      <c r="D49" s="40">
        <v>1</v>
      </c>
      <c r="E49" s="44">
        <v>175</v>
      </c>
      <c r="F49" s="44">
        <v>209</v>
      </c>
      <c r="G49" s="44">
        <v>34</v>
      </c>
      <c r="H49" s="43" t="s">
        <v>117</v>
      </c>
    </row>
    <row r="50" spans="1:8" ht="12.75" customHeight="1" x14ac:dyDescent="0.2">
      <c r="A50" s="63" t="s">
        <v>75</v>
      </c>
      <c r="B50" s="63"/>
      <c r="C50" s="39" t="s">
        <v>53</v>
      </c>
      <c r="D50" s="40">
        <v>4</v>
      </c>
      <c r="E50" s="44">
        <v>710</v>
      </c>
      <c r="F50" s="41">
        <v>1119.51</v>
      </c>
      <c r="G50" s="45">
        <v>409.51</v>
      </c>
      <c r="H50" s="43" t="s">
        <v>118</v>
      </c>
    </row>
    <row r="51" spans="1:8" ht="12.75" customHeight="1" x14ac:dyDescent="0.2">
      <c r="A51" s="63" t="s">
        <v>76</v>
      </c>
      <c r="B51" s="63"/>
      <c r="C51" s="39" t="s">
        <v>53</v>
      </c>
      <c r="D51" s="40">
        <v>8</v>
      </c>
      <c r="E51" s="42">
        <v>1950</v>
      </c>
      <c r="F51" s="42">
        <v>3284.4</v>
      </c>
      <c r="G51" s="42">
        <v>1334.4</v>
      </c>
      <c r="H51" s="43" t="s">
        <v>119</v>
      </c>
    </row>
    <row r="52" spans="1:8" ht="12.75" customHeight="1" x14ac:dyDescent="0.2">
      <c r="A52" s="63" t="s">
        <v>78</v>
      </c>
      <c r="B52" s="63"/>
      <c r="C52" s="39" t="s">
        <v>53</v>
      </c>
      <c r="D52" s="40">
        <v>4</v>
      </c>
      <c r="E52" s="42">
        <v>2560</v>
      </c>
      <c r="F52" s="41">
        <v>3200.12</v>
      </c>
      <c r="G52" s="45">
        <v>640.12</v>
      </c>
      <c r="H52" s="43" t="s">
        <v>120</v>
      </c>
    </row>
    <row r="53" spans="1:8" ht="12.75" customHeight="1" x14ac:dyDescent="0.2">
      <c r="A53" s="63" t="s">
        <v>79</v>
      </c>
      <c r="B53" s="63"/>
      <c r="C53" s="39" t="s">
        <v>53</v>
      </c>
      <c r="D53" s="40">
        <v>14</v>
      </c>
      <c r="E53" s="42">
        <v>1405</v>
      </c>
      <c r="F53" s="41">
        <v>1899.75</v>
      </c>
      <c r="G53" s="45">
        <v>494.75</v>
      </c>
      <c r="H53" s="43" t="s">
        <v>121</v>
      </c>
    </row>
    <row r="54" spans="1:8" ht="12.75" customHeight="1" x14ac:dyDescent="0.2">
      <c r="A54" s="63" t="s">
        <v>80</v>
      </c>
      <c r="B54" s="63"/>
      <c r="C54" s="39" t="s">
        <v>53</v>
      </c>
      <c r="D54" s="40">
        <v>3</v>
      </c>
      <c r="E54" s="44">
        <v>570</v>
      </c>
      <c r="F54" s="41">
        <v>1092.42</v>
      </c>
      <c r="G54" s="45">
        <v>522.41999999999996</v>
      </c>
      <c r="H54" s="43" t="s">
        <v>122</v>
      </c>
    </row>
    <row r="55" spans="1:8" ht="12.75" customHeight="1" x14ac:dyDescent="0.2">
      <c r="A55" s="63" t="s">
        <v>81</v>
      </c>
      <c r="B55" s="63"/>
      <c r="C55" s="39" t="s">
        <v>53</v>
      </c>
      <c r="D55" s="40">
        <v>1</v>
      </c>
      <c r="E55" s="44">
        <v>85</v>
      </c>
      <c r="F55" s="44">
        <v>130.80000000000001</v>
      </c>
      <c r="G55" s="44">
        <v>45.8</v>
      </c>
      <c r="H55" s="43" t="s">
        <v>123</v>
      </c>
    </row>
    <row r="56" spans="1:8" ht="12.75" customHeight="1" x14ac:dyDescent="0.2">
      <c r="A56" s="63" t="s">
        <v>82</v>
      </c>
      <c r="B56" s="63"/>
      <c r="C56" s="39" t="s">
        <v>53</v>
      </c>
      <c r="D56" s="40">
        <v>5</v>
      </c>
      <c r="E56" s="42">
        <v>1250</v>
      </c>
      <c r="F56" s="41">
        <v>2528.75</v>
      </c>
      <c r="G56" s="41">
        <v>1278.75</v>
      </c>
      <c r="H56" s="43" t="s">
        <v>124</v>
      </c>
    </row>
    <row r="57" spans="1:8" ht="12.75" customHeight="1" x14ac:dyDescent="0.2">
      <c r="A57" s="63" t="s">
        <v>83</v>
      </c>
      <c r="B57" s="63"/>
      <c r="C57" s="39" t="s">
        <v>53</v>
      </c>
      <c r="D57" s="40">
        <v>1</v>
      </c>
      <c r="E57" s="44">
        <v>240</v>
      </c>
      <c r="F57" s="45">
        <v>398.73</v>
      </c>
      <c r="G57" s="45">
        <v>158.72999999999999</v>
      </c>
      <c r="H57" s="43" t="s">
        <v>125</v>
      </c>
    </row>
    <row r="58" spans="1:8" ht="12.75" customHeight="1" x14ac:dyDescent="0.2">
      <c r="A58" s="63" t="s">
        <v>84</v>
      </c>
      <c r="B58" s="63"/>
      <c r="C58" s="39" t="s">
        <v>53</v>
      </c>
      <c r="D58" s="40">
        <v>2</v>
      </c>
      <c r="E58" s="44">
        <v>500</v>
      </c>
      <c r="F58" s="42">
        <v>1106.7</v>
      </c>
      <c r="G58" s="44">
        <v>606.70000000000005</v>
      </c>
      <c r="H58" s="43" t="s">
        <v>61</v>
      </c>
    </row>
    <row r="59" spans="1:8" ht="12.75" customHeight="1" x14ac:dyDescent="0.2">
      <c r="A59" s="63" t="s">
        <v>85</v>
      </c>
      <c r="B59" s="63"/>
      <c r="C59" s="39" t="s">
        <v>53</v>
      </c>
      <c r="D59" s="40">
        <v>3</v>
      </c>
      <c r="E59" s="44">
        <v>360</v>
      </c>
      <c r="F59" s="44">
        <v>571.4</v>
      </c>
      <c r="G59" s="44">
        <v>211.4</v>
      </c>
      <c r="H59" s="43" t="s">
        <v>57</v>
      </c>
    </row>
    <row r="60" spans="1:8" ht="12.75" customHeight="1" x14ac:dyDescent="0.2">
      <c r="A60" s="65" t="s">
        <v>9</v>
      </c>
      <c r="B60" s="65"/>
      <c r="C60" s="29"/>
      <c r="D60" s="30">
        <v>17241</v>
      </c>
      <c r="E60" s="31">
        <v>14192564.77</v>
      </c>
      <c r="F60" s="48">
        <v>23315221</v>
      </c>
      <c r="G60" s="31">
        <v>9122656.2300000004</v>
      </c>
      <c r="H60" s="32" t="s">
        <v>126</v>
      </c>
    </row>
    <row r="61" spans="1:8" ht="12.75" customHeight="1" x14ac:dyDescent="0.2">
      <c r="A61" s="64" t="s">
        <v>21</v>
      </c>
      <c r="B61" s="64"/>
      <c r="C61" s="34" t="s">
        <v>53</v>
      </c>
      <c r="D61" s="35">
        <v>357</v>
      </c>
      <c r="E61" s="36">
        <v>1347400.71</v>
      </c>
      <c r="F61" s="36">
        <v>2088132.55</v>
      </c>
      <c r="G61" s="36">
        <v>740731.84</v>
      </c>
      <c r="H61" s="38" t="s">
        <v>127</v>
      </c>
    </row>
    <row r="62" spans="1:8" ht="12.75" customHeight="1" x14ac:dyDescent="0.2">
      <c r="A62" s="63" t="s">
        <v>73</v>
      </c>
      <c r="B62" s="63"/>
      <c r="C62" s="39" t="s">
        <v>53</v>
      </c>
      <c r="D62" s="40">
        <v>34</v>
      </c>
      <c r="E62" s="41">
        <v>152621.32999999999</v>
      </c>
      <c r="F62" s="41">
        <v>247516.09</v>
      </c>
      <c r="G62" s="41">
        <v>94894.76</v>
      </c>
      <c r="H62" s="43" t="s">
        <v>69</v>
      </c>
    </row>
    <row r="63" spans="1:8" ht="12.75" customHeight="1" x14ac:dyDescent="0.2">
      <c r="A63" s="63" t="s">
        <v>74</v>
      </c>
      <c r="B63" s="63"/>
      <c r="C63" s="39" t="s">
        <v>53</v>
      </c>
      <c r="D63" s="40">
        <v>38</v>
      </c>
      <c r="E63" s="41">
        <v>184795.95</v>
      </c>
      <c r="F63" s="41">
        <v>271881.08</v>
      </c>
      <c r="G63" s="41">
        <v>87085.13</v>
      </c>
      <c r="H63" s="43" t="s">
        <v>128</v>
      </c>
    </row>
    <row r="64" spans="1:8" ht="12.75" customHeight="1" x14ac:dyDescent="0.2">
      <c r="A64" s="63" t="s">
        <v>75</v>
      </c>
      <c r="B64" s="63"/>
      <c r="C64" s="39" t="s">
        <v>53</v>
      </c>
      <c r="D64" s="40">
        <v>30</v>
      </c>
      <c r="E64" s="41">
        <v>71241.740000000005</v>
      </c>
      <c r="F64" s="41">
        <v>112038.52</v>
      </c>
      <c r="G64" s="41">
        <v>40796.78</v>
      </c>
      <c r="H64" s="43" t="s">
        <v>129</v>
      </c>
    </row>
    <row r="65" spans="1:8" ht="12.75" customHeight="1" x14ac:dyDescent="0.2">
      <c r="A65" s="63" t="s">
        <v>76</v>
      </c>
      <c r="B65" s="63"/>
      <c r="C65" s="39" t="s">
        <v>53</v>
      </c>
      <c r="D65" s="40">
        <v>18</v>
      </c>
      <c r="E65" s="41">
        <v>50600.959999999999</v>
      </c>
      <c r="F65" s="41">
        <v>77819.149999999994</v>
      </c>
      <c r="G65" s="41">
        <v>27218.19</v>
      </c>
      <c r="H65" s="43" t="s">
        <v>130</v>
      </c>
    </row>
    <row r="66" spans="1:8" ht="12.75" customHeight="1" x14ac:dyDescent="0.2">
      <c r="A66" s="63" t="s">
        <v>77</v>
      </c>
      <c r="B66" s="63"/>
      <c r="C66" s="39" t="s">
        <v>53</v>
      </c>
      <c r="D66" s="40">
        <v>40</v>
      </c>
      <c r="E66" s="41">
        <v>163258.88</v>
      </c>
      <c r="F66" s="41">
        <v>241308.28</v>
      </c>
      <c r="G66" s="42">
        <v>78049.399999999994</v>
      </c>
      <c r="H66" s="43" t="s">
        <v>131</v>
      </c>
    </row>
    <row r="67" spans="1:8" ht="12.75" customHeight="1" x14ac:dyDescent="0.2">
      <c r="A67" s="63" t="s">
        <v>78</v>
      </c>
      <c r="B67" s="63"/>
      <c r="C67" s="39" t="s">
        <v>53</v>
      </c>
      <c r="D67" s="40">
        <v>32</v>
      </c>
      <c r="E67" s="41">
        <v>148112.88</v>
      </c>
      <c r="F67" s="42">
        <v>211382</v>
      </c>
      <c r="G67" s="41">
        <v>63269.120000000003</v>
      </c>
      <c r="H67" s="43" t="s">
        <v>132</v>
      </c>
    </row>
    <row r="68" spans="1:8" ht="12.75" customHeight="1" x14ac:dyDescent="0.2">
      <c r="A68" s="63" t="s">
        <v>79</v>
      </c>
      <c r="B68" s="63"/>
      <c r="C68" s="39" t="s">
        <v>53</v>
      </c>
      <c r="D68" s="40">
        <v>28</v>
      </c>
      <c r="E68" s="42">
        <v>84920.8</v>
      </c>
      <c r="F68" s="41">
        <v>131406.32</v>
      </c>
      <c r="G68" s="41">
        <v>46485.52</v>
      </c>
      <c r="H68" s="43" t="s">
        <v>133</v>
      </c>
    </row>
    <row r="69" spans="1:8" ht="12.75" customHeight="1" x14ac:dyDescent="0.2">
      <c r="A69" s="63" t="s">
        <v>80</v>
      </c>
      <c r="B69" s="63"/>
      <c r="C69" s="39" t="s">
        <v>53</v>
      </c>
      <c r="D69" s="40">
        <v>23</v>
      </c>
      <c r="E69" s="41">
        <v>82433.440000000002</v>
      </c>
      <c r="F69" s="41">
        <v>127383.21</v>
      </c>
      <c r="G69" s="41">
        <v>44949.77</v>
      </c>
      <c r="H69" s="43" t="s">
        <v>134</v>
      </c>
    </row>
    <row r="70" spans="1:8" ht="12.75" customHeight="1" x14ac:dyDescent="0.2">
      <c r="A70" s="63" t="s">
        <v>81</v>
      </c>
      <c r="B70" s="63"/>
      <c r="C70" s="39" t="s">
        <v>53</v>
      </c>
      <c r="D70" s="40">
        <v>19</v>
      </c>
      <c r="E70" s="41">
        <v>100051.86</v>
      </c>
      <c r="F70" s="41">
        <v>147779.15</v>
      </c>
      <c r="G70" s="41">
        <v>47727.29</v>
      </c>
      <c r="H70" s="43" t="s">
        <v>135</v>
      </c>
    </row>
    <row r="71" spans="1:8" ht="12.75" customHeight="1" x14ac:dyDescent="0.2">
      <c r="A71" s="63" t="s">
        <v>82</v>
      </c>
      <c r="B71" s="63"/>
      <c r="C71" s="39" t="s">
        <v>53</v>
      </c>
      <c r="D71" s="40">
        <v>27</v>
      </c>
      <c r="E71" s="41">
        <v>94834.63</v>
      </c>
      <c r="F71" s="41">
        <v>164211.71</v>
      </c>
      <c r="G71" s="41">
        <v>69377.08</v>
      </c>
      <c r="H71" s="43" t="s">
        <v>136</v>
      </c>
    </row>
    <row r="72" spans="1:8" ht="12.75" customHeight="1" x14ac:dyDescent="0.2">
      <c r="A72" s="63" t="s">
        <v>83</v>
      </c>
      <c r="B72" s="63"/>
      <c r="C72" s="39" t="s">
        <v>53</v>
      </c>
      <c r="D72" s="40">
        <v>25</v>
      </c>
      <c r="E72" s="41">
        <v>73152.36</v>
      </c>
      <c r="F72" s="41">
        <v>130989.73</v>
      </c>
      <c r="G72" s="41">
        <v>57837.37</v>
      </c>
      <c r="H72" s="43" t="s">
        <v>137</v>
      </c>
    </row>
    <row r="73" spans="1:8" ht="12.75" customHeight="1" x14ac:dyDescent="0.2">
      <c r="A73" s="63" t="s">
        <v>84</v>
      </c>
      <c r="B73" s="63"/>
      <c r="C73" s="39" t="s">
        <v>53</v>
      </c>
      <c r="D73" s="40">
        <v>21</v>
      </c>
      <c r="E73" s="42">
        <v>80265.100000000006</v>
      </c>
      <c r="F73" s="41">
        <v>129447.82</v>
      </c>
      <c r="G73" s="41">
        <v>49182.720000000001</v>
      </c>
      <c r="H73" s="43" t="s">
        <v>62</v>
      </c>
    </row>
    <row r="74" spans="1:8" ht="12.75" customHeight="1" x14ac:dyDescent="0.2">
      <c r="A74" s="63" t="s">
        <v>85</v>
      </c>
      <c r="B74" s="63"/>
      <c r="C74" s="39" t="s">
        <v>53</v>
      </c>
      <c r="D74" s="40">
        <v>22</v>
      </c>
      <c r="E74" s="41">
        <v>61110.78</v>
      </c>
      <c r="F74" s="41">
        <v>94969.49</v>
      </c>
      <c r="G74" s="41">
        <v>33858.71</v>
      </c>
      <c r="H74" s="43" t="s">
        <v>138</v>
      </c>
    </row>
    <row r="75" spans="1:8" ht="12.75" customHeight="1" x14ac:dyDescent="0.2">
      <c r="A75" s="64" t="s">
        <v>22</v>
      </c>
      <c r="B75" s="64"/>
      <c r="C75" s="34" t="s">
        <v>53</v>
      </c>
      <c r="D75" s="46">
        <v>4246</v>
      </c>
      <c r="E75" s="36">
        <v>480150.52</v>
      </c>
      <c r="F75" s="36">
        <v>970860.09</v>
      </c>
      <c r="G75" s="36">
        <v>490709.57</v>
      </c>
      <c r="H75" s="38" t="s">
        <v>139</v>
      </c>
    </row>
    <row r="76" spans="1:8" ht="12.75" customHeight="1" x14ac:dyDescent="0.2">
      <c r="A76" s="63" t="s">
        <v>73</v>
      </c>
      <c r="B76" s="63"/>
      <c r="C76" s="39" t="s">
        <v>53</v>
      </c>
      <c r="D76" s="40">
        <v>345</v>
      </c>
      <c r="E76" s="41">
        <v>40199.17</v>
      </c>
      <c r="F76" s="41">
        <v>77070.52</v>
      </c>
      <c r="G76" s="41">
        <v>36871.35</v>
      </c>
      <c r="H76" s="43" t="s">
        <v>70</v>
      </c>
    </row>
    <row r="77" spans="1:8" ht="12.75" customHeight="1" x14ac:dyDescent="0.2">
      <c r="A77" s="63" t="s">
        <v>74</v>
      </c>
      <c r="B77" s="63"/>
      <c r="C77" s="39" t="s">
        <v>53</v>
      </c>
      <c r="D77" s="40">
        <v>298</v>
      </c>
      <c r="E77" s="42">
        <v>33701.599999999999</v>
      </c>
      <c r="F77" s="41">
        <v>69798.58</v>
      </c>
      <c r="G77" s="41">
        <v>36096.980000000003</v>
      </c>
      <c r="H77" s="43" t="s">
        <v>140</v>
      </c>
    </row>
    <row r="78" spans="1:8" ht="12.75" customHeight="1" x14ac:dyDescent="0.2">
      <c r="A78" s="63" t="s">
        <v>75</v>
      </c>
      <c r="B78" s="63"/>
      <c r="C78" s="39" t="s">
        <v>53</v>
      </c>
      <c r="D78" s="40">
        <v>290</v>
      </c>
      <c r="E78" s="41">
        <v>31625.98</v>
      </c>
      <c r="F78" s="41">
        <v>65467.16</v>
      </c>
      <c r="G78" s="41">
        <v>33841.18</v>
      </c>
      <c r="H78" s="43" t="s">
        <v>141</v>
      </c>
    </row>
    <row r="79" spans="1:8" ht="12.75" customHeight="1" x14ac:dyDescent="0.2">
      <c r="A79" s="63" t="s">
        <v>76</v>
      </c>
      <c r="B79" s="63"/>
      <c r="C79" s="39" t="s">
        <v>53</v>
      </c>
      <c r="D79" s="40">
        <v>309</v>
      </c>
      <c r="E79" s="41">
        <v>38148.050000000003</v>
      </c>
      <c r="F79" s="41">
        <v>77885.649999999994</v>
      </c>
      <c r="G79" s="42">
        <v>39737.599999999999</v>
      </c>
      <c r="H79" s="43" t="s">
        <v>142</v>
      </c>
    </row>
    <row r="80" spans="1:8" ht="12.75" customHeight="1" x14ac:dyDescent="0.2">
      <c r="A80" s="63" t="s">
        <v>77</v>
      </c>
      <c r="B80" s="63"/>
      <c r="C80" s="39" t="s">
        <v>53</v>
      </c>
      <c r="D80" s="40">
        <v>307</v>
      </c>
      <c r="E80" s="41">
        <v>35941.32</v>
      </c>
      <c r="F80" s="41">
        <v>70786.679999999993</v>
      </c>
      <c r="G80" s="41">
        <v>34845.360000000001</v>
      </c>
      <c r="H80" s="43" t="s">
        <v>143</v>
      </c>
    </row>
    <row r="81" spans="1:8" ht="12.75" customHeight="1" x14ac:dyDescent="0.2">
      <c r="A81" s="63" t="s">
        <v>78</v>
      </c>
      <c r="B81" s="63"/>
      <c r="C81" s="39" t="s">
        <v>53</v>
      </c>
      <c r="D81" s="40">
        <v>291</v>
      </c>
      <c r="E81" s="42">
        <v>42089.2</v>
      </c>
      <c r="F81" s="41">
        <v>81013.539999999994</v>
      </c>
      <c r="G81" s="41">
        <v>38924.339999999997</v>
      </c>
      <c r="H81" s="43" t="s">
        <v>144</v>
      </c>
    </row>
    <row r="82" spans="1:8" ht="12.75" customHeight="1" x14ac:dyDescent="0.2">
      <c r="A82" s="63" t="s">
        <v>79</v>
      </c>
      <c r="B82" s="63"/>
      <c r="C82" s="39" t="s">
        <v>53</v>
      </c>
      <c r="D82" s="40">
        <v>281</v>
      </c>
      <c r="E82" s="41">
        <v>29796.65</v>
      </c>
      <c r="F82" s="41">
        <v>62814.81</v>
      </c>
      <c r="G82" s="41">
        <v>33018.160000000003</v>
      </c>
      <c r="H82" s="43" t="s">
        <v>145</v>
      </c>
    </row>
    <row r="83" spans="1:8" ht="12.75" customHeight="1" x14ac:dyDescent="0.2">
      <c r="A83" s="63" t="s">
        <v>80</v>
      </c>
      <c r="B83" s="63"/>
      <c r="C83" s="39" t="s">
        <v>53</v>
      </c>
      <c r="D83" s="40">
        <v>285</v>
      </c>
      <c r="E83" s="41">
        <v>33616.639999999999</v>
      </c>
      <c r="F83" s="41">
        <v>70062.83</v>
      </c>
      <c r="G83" s="41">
        <v>36446.19</v>
      </c>
      <c r="H83" s="43" t="s">
        <v>146</v>
      </c>
    </row>
    <row r="84" spans="1:8" ht="12.75" customHeight="1" x14ac:dyDescent="0.2">
      <c r="A84" s="63" t="s">
        <v>81</v>
      </c>
      <c r="B84" s="63"/>
      <c r="C84" s="39" t="s">
        <v>53</v>
      </c>
      <c r="D84" s="40">
        <v>300</v>
      </c>
      <c r="E84" s="41">
        <v>34110.46</v>
      </c>
      <c r="F84" s="41">
        <v>70518.52</v>
      </c>
      <c r="G84" s="41">
        <v>36408.06</v>
      </c>
      <c r="H84" s="43" t="s">
        <v>147</v>
      </c>
    </row>
    <row r="85" spans="1:8" ht="12.75" customHeight="1" x14ac:dyDescent="0.2">
      <c r="A85" s="63" t="s">
        <v>82</v>
      </c>
      <c r="B85" s="63"/>
      <c r="C85" s="39" t="s">
        <v>53</v>
      </c>
      <c r="D85" s="40">
        <v>315</v>
      </c>
      <c r="E85" s="41">
        <v>35984.080000000002</v>
      </c>
      <c r="F85" s="41">
        <v>73868.42</v>
      </c>
      <c r="G85" s="41">
        <v>37884.339999999997</v>
      </c>
      <c r="H85" s="43" t="s">
        <v>148</v>
      </c>
    </row>
    <row r="86" spans="1:8" ht="12.75" customHeight="1" x14ac:dyDescent="0.2">
      <c r="A86" s="63" t="s">
        <v>83</v>
      </c>
      <c r="B86" s="63"/>
      <c r="C86" s="39" t="s">
        <v>53</v>
      </c>
      <c r="D86" s="40">
        <v>366</v>
      </c>
      <c r="E86" s="41">
        <v>37032.68</v>
      </c>
      <c r="F86" s="41">
        <v>77977.210000000006</v>
      </c>
      <c r="G86" s="41">
        <v>40944.53</v>
      </c>
      <c r="H86" s="43" t="s">
        <v>149</v>
      </c>
    </row>
    <row r="87" spans="1:8" ht="12.75" customHeight="1" x14ac:dyDescent="0.2">
      <c r="A87" s="63" t="s">
        <v>84</v>
      </c>
      <c r="B87" s="63"/>
      <c r="C87" s="39" t="s">
        <v>53</v>
      </c>
      <c r="D87" s="40">
        <v>523</v>
      </c>
      <c r="E87" s="41">
        <v>52280.39</v>
      </c>
      <c r="F87" s="41">
        <v>101749.21</v>
      </c>
      <c r="G87" s="41">
        <v>49468.82</v>
      </c>
      <c r="H87" s="43" t="s">
        <v>63</v>
      </c>
    </row>
    <row r="88" spans="1:8" ht="12.75" customHeight="1" x14ac:dyDescent="0.2">
      <c r="A88" s="63" t="s">
        <v>85</v>
      </c>
      <c r="B88" s="63"/>
      <c r="C88" s="39" t="s">
        <v>53</v>
      </c>
      <c r="D88" s="40">
        <v>336</v>
      </c>
      <c r="E88" s="42">
        <v>35624.300000000003</v>
      </c>
      <c r="F88" s="41">
        <v>71846.960000000006</v>
      </c>
      <c r="G88" s="41">
        <v>36222.660000000003</v>
      </c>
      <c r="H88" s="43" t="s">
        <v>150</v>
      </c>
    </row>
    <row r="89" spans="1:8" ht="12.75" customHeight="1" x14ac:dyDescent="0.2">
      <c r="A89" s="64" t="s">
        <v>23</v>
      </c>
      <c r="B89" s="64"/>
      <c r="C89" s="34" t="s">
        <v>53</v>
      </c>
      <c r="D89" s="35">
        <v>16</v>
      </c>
      <c r="E89" s="36">
        <v>65918.28</v>
      </c>
      <c r="F89" s="36">
        <v>94837.28</v>
      </c>
      <c r="G89" s="37">
        <v>28919</v>
      </c>
      <c r="H89" s="38" t="s">
        <v>151</v>
      </c>
    </row>
    <row r="90" spans="1:8" ht="12.75" customHeight="1" x14ac:dyDescent="0.2">
      <c r="A90" s="63" t="s">
        <v>73</v>
      </c>
      <c r="B90" s="63"/>
      <c r="C90" s="39" t="s">
        <v>53</v>
      </c>
      <c r="D90" s="40">
        <v>1</v>
      </c>
      <c r="E90" s="42">
        <v>4123</v>
      </c>
      <c r="F90" s="41">
        <v>5105.38</v>
      </c>
      <c r="G90" s="45">
        <v>982.38</v>
      </c>
      <c r="H90" s="43" t="s">
        <v>71</v>
      </c>
    </row>
    <row r="91" spans="1:8" ht="12.75" customHeight="1" x14ac:dyDescent="0.2">
      <c r="A91" s="63" t="s">
        <v>74</v>
      </c>
      <c r="B91" s="63"/>
      <c r="C91" s="39" t="s">
        <v>53</v>
      </c>
      <c r="D91" s="40">
        <v>1</v>
      </c>
      <c r="E91" s="42">
        <v>4613</v>
      </c>
      <c r="F91" s="41">
        <v>7816.84</v>
      </c>
      <c r="G91" s="41">
        <v>3203.84</v>
      </c>
      <c r="H91" s="43" t="s">
        <v>152</v>
      </c>
    </row>
    <row r="92" spans="1:8" ht="12.75" customHeight="1" x14ac:dyDescent="0.2">
      <c r="A92" s="63" t="s">
        <v>76</v>
      </c>
      <c r="B92" s="63"/>
      <c r="C92" s="39" t="s">
        <v>53</v>
      </c>
      <c r="D92" s="40">
        <v>2</v>
      </c>
      <c r="E92" s="42">
        <v>5470</v>
      </c>
      <c r="F92" s="41">
        <v>8356.1299999999992</v>
      </c>
      <c r="G92" s="41">
        <v>2886.13</v>
      </c>
      <c r="H92" s="43" t="s">
        <v>153</v>
      </c>
    </row>
    <row r="93" spans="1:8" ht="12.75" customHeight="1" x14ac:dyDescent="0.2">
      <c r="A93" s="63" t="s">
        <v>77</v>
      </c>
      <c r="B93" s="63"/>
      <c r="C93" s="39" t="s">
        <v>53</v>
      </c>
      <c r="D93" s="40">
        <v>4</v>
      </c>
      <c r="E93" s="42">
        <v>14160.9</v>
      </c>
      <c r="F93" s="41">
        <v>20298.849999999999</v>
      </c>
      <c r="G93" s="41">
        <v>6137.95</v>
      </c>
      <c r="H93" s="43" t="s">
        <v>154</v>
      </c>
    </row>
    <row r="94" spans="1:8" ht="12.75" customHeight="1" x14ac:dyDescent="0.2">
      <c r="A94" s="63" t="s">
        <v>78</v>
      </c>
      <c r="B94" s="63"/>
      <c r="C94" s="39" t="s">
        <v>53</v>
      </c>
      <c r="D94" s="40">
        <v>5</v>
      </c>
      <c r="E94" s="41">
        <v>23712.38</v>
      </c>
      <c r="F94" s="41">
        <v>30698.76</v>
      </c>
      <c r="G94" s="41">
        <v>6986.38</v>
      </c>
      <c r="H94" s="43" t="s">
        <v>155</v>
      </c>
    </row>
    <row r="95" spans="1:8" ht="12.75" customHeight="1" x14ac:dyDescent="0.2">
      <c r="A95" s="63" t="s">
        <v>81</v>
      </c>
      <c r="B95" s="63"/>
      <c r="C95" s="39" t="s">
        <v>53</v>
      </c>
      <c r="D95" s="40">
        <v>1</v>
      </c>
      <c r="E95" s="42">
        <v>4613</v>
      </c>
      <c r="F95" s="41">
        <v>7520.44</v>
      </c>
      <c r="G95" s="41">
        <v>2907.44</v>
      </c>
      <c r="H95" s="43" t="s">
        <v>156</v>
      </c>
    </row>
    <row r="96" spans="1:8" ht="12.75" customHeight="1" x14ac:dyDescent="0.2">
      <c r="A96" s="63" t="s">
        <v>82</v>
      </c>
      <c r="B96" s="63"/>
      <c r="C96" s="39" t="s">
        <v>53</v>
      </c>
      <c r="D96" s="40">
        <v>2</v>
      </c>
      <c r="E96" s="42">
        <v>9226</v>
      </c>
      <c r="F96" s="41">
        <v>15040.88</v>
      </c>
      <c r="G96" s="41">
        <v>5814.88</v>
      </c>
      <c r="H96" s="43" t="s">
        <v>156</v>
      </c>
    </row>
    <row r="97" spans="1:8" ht="12.75" customHeight="1" x14ac:dyDescent="0.2">
      <c r="A97" s="64" t="s">
        <v>24</v>
      </c>
      <c r="B97" s="64"/>
      <c r="C97" s="34" t="s">
        <v>53</v>
      </c>
      <c r="D97" s="35">
        <v>49</v>
      </c>
      <c r="E97" s="37">
        <v>169927</v>
      </c>
      <c r="F97" s="36">
        <v>251428.97</v>
      </c>
      <c r="G97" s="36">
        <v>81501.97</v>
      </c>
      <c r="H97" s="38" t="s">
        <v>157</v>
      </c>
    </row>
    <row r="98" spans="1:8" ht="12.75" customHeight="1" x14ac:dyDescent="0.2">
      <c r="A98" s="63" t="s">
        <v>73</v>
      </c>
      <c r="B98" s="63"/>
      <c r="C98" s="39" t="s">
        <v>53</v>
      </c>
      <c r="D98" s="40">
        <v>2</v>
      </c>
      <c r="E98" s="42">
        <v>9116.5</v>
      </c>
      <c r="F98" s="41">
        <v>13875.98</v>
      </c>
      <c r="G98" s="41">
        <v>4759.4799999999996</v>
      </c>
      <c r="H98" s="43" t="s">
        <v>72</v>
      </c>
    </row>
    <row r="99" spans="1:8" ht="12.75" customHeight="1" x14ac:dyDescent="0.2">
      <c r="A99" s="63" t="s">
        <v>74</v>
      </c>
      <c r="B99" s="63"/>
      <c r="C99" s="39" t="s">
        <v>53</v>
      </c>
      <c r="D99" s="40">
        <v>3</v>
      </c>
      <c r="E99" s="42">
        <v>9663.5</v>
      </c>
      <c r="F99" s="41">
        <v>15240.62</v>
      </c>
      <c r="G99" s="41">
        <v>5577.12</v>
      </c>
      <c r="H99" s="43" t="s">
        <v>158</v>
      </c>
    </row>
    <row r="100" spans="1:8" ht="12.75" customHeight="1" x14ac:dyDescent="0.2">
      <c r="A100" s="63" t="s">
        <v>75</v>
      </c>
      <c r="B100" s="63"/>
      <c r="C100" s="39" t="s">
        <v>53</v>
      </c>
      <c r="D100" s="40">
        <v>2</v>
      </c>
      <c r="E100" s="42">
        <v>6912</v>
      </c>
      <c r="F100" s="42">
        <v>10710</v>
      </c>
      <c r="G100" s="42">
        <v>3798</v>
      </c>
      <c r="H100" s="43" t="s">
        <v>159</v>
      </c>
    </row>
    <row r="101" spans="1:8" ht="12.75" customHeight="1" x14ac:dyDescent="0.2">
      <c r="A101" s="63" t="s">
        <v>76</v>
      </c>
      <c r="B101" s="63"/>
      <c r="C101" s="39" t="s">
        <v>53</v>
      </c>
      <c r="D101" s="40">
        <v>5</v>
      </c>
      <c r="E101" s="42">
        <v>16377.3</v>
      </c>
      <c r="F101" s="41">
        <v>23882.11</v>
      </c>
      <c r="G101" s="41">
        <v>7504.81</v>
      </c>
      <c r="H101" s="43" t="s">
        <v>160</v>
      </c>
    </row>
    <row r="102" spans="1:8" ht="12.75" customHeight="1" x14ac:dyDescent="0.2">
      <c r="A102" s="63" t="s">
        <v>77</v>
      </c>
      <c r="B102" s="63"/>
      <c r="C102" s="39" t="s">
        <v>53</v>
      </c>
      <c r="D102" s="40">
        <v>7</v>
      </c>
      <c r="E102" s="42">
        <v>22014.400000000001</v>
      </c>
      <c r="F102" s="41">
        <v>34260.019999999997</v>
      </c>
      <c r="G102" s="41">
        <v>12245.62</v>
      </c>
      <c r="H102" s="43" t="s">
        <v>161</v>
      </c>
    </row>
    <row r="103" spans="1:8" ht="12.75" customHeight="1" x14ac:dyDescent="0.2">
      <c r="A103" s="63" t="s">
        <v>78</v>
      </c>
      <c r="B103" s="63"/>
      <c r="C103" s="39" t="s">
        <v>53</v>
      </c>
      <c r="D103" s="40">
        <v>6</v>
      </c>
      <c r="E103" s="42">
        <v>20725.599999999999</v>
      </c>
      <c r="F103" s="41">
        <v>27883.13</v>
      </c>
      <c r="G103" s="41">
        <v>7157.53</v>
      </c>
      <c r="H103" s="43" t="s">
        <v>162</v>
      </c>
    </row>
    <row r="104" spans="1:8" ht="12.75" customHeight="1" x14ac:dyDescent="0.2">
      <c r="A104" s="63" t="s">
        <v>80</v>
      </c>
      <c r="B104" s="63"/>
      <c r="C104" s="39" t="s">
        <v>53</v>
      </c>
      <c r="D104" s="40">
        <v>4</v>
      </c>
      <c r="E104" s="42">
        <v>18234.3</v>
      </c>
      <c r="F104" s="42">
        <v>24452.1</v>
      </c>
      <c r="G104" s="42">
        <v>6217.8</v>
      </c>
      <c r="H104" s="43" t="s">
        <v>163</v>
      </c>
    </row>
    <row r="105" spans="1:8" ht="12.75" customHeight="1" x14ac:dyDescent="0.2">
      <c r="A105" s="63" t="s">
        <v>81</v>
      </c>
      <c r="B105" s="63"/>
      <c r="C105" s="39" t="s">
        <v>53</v>
      </c>
      <c r="D105" s="40">
        <v>2</v>
      </c>
      <c r="E105" s="42">
        <v>6488</v>
      </c>
      <c r="F105" s="42">
        <v>11090</v>
      </c>
      <c r="G105" s="42">
        <v>4602</v>
      </c>
      <c r="H105" s="43" t="s">
        <v>164</v>
      </c>
    </row>
    <row r="106" spans="1:8" ht="12.75" customHeight="1" x14ac:dyDescent="0.2">
      <c r="A106" s="63" t="s">
        <v>82</v>
      </c>
      <c r="B106" s="63"/>
      <c r="C106" s="39" t="s">
        <v>53</v>
      </c>
      <c r="D106" s="40">
        <v>5</v>
      </c>
      <c r="E106" s="42">
        <v>17102.2</v>
      </c>
      <c r="F106" s="41">
        <v>25132.23</v>
      </c>
      <c r="G106" s="41">
        <v>8030.03</v>
      </c>
      <c r="H106" s="43" t="s">
        <v>165</v>
      </c>
    </row>
    <row r="107" spans="1:8" ht="12.75" customHeight="1" x14ac:dyDescent="0.2">
      <c r="A107" s="63" t="s">
        <v>83</v>
      </c>
      <c r="B107" s="63"/>
      <c r="C107" s="39" t="s">
        <v>53</v>
      </c>
      <c r="D107" s="40">
        <v>5</v>
      </c>
      <c r="E107" s="42">
        <v>16586.8</v>
      </c>
      <c r="F107" s="41">
        <v>24999.75</v>
      </c>
      <c r="G107" s="41">
        <v>8412.9500000000007</v>
      </c>
      <c r="H107" s="43" t="s">
        <v>166</v>
      </c>
    </row>
    <row r="108" spans="1:8" ht="12.75" customHeight="1" x14ac:dyDescent="0.2">
      <c r="A108" s="63" t="s">
        <v>84</v>
      </c>
      <c r="B108" s="63"/>
      <c r="C108" s="39" t="s">
        <v>53</v>
      </c>
      <c r="D108" s="40">
        <v>3</v>
      </c>
      <c r="E108" s="42">
        <v>10371.6</v>
      </c>
      <c r="F108" s="42">
        <v>16459</v>
      </c>
      <c r="G108" s="42">
        <v>6087.4</v>
      </c>
      <c r="H108" s="43" t="s">
        <v>64</v>
      </c>
    </row>
    <row r="109" spans="1:8" ht="12.75" customHeight="1" x14ac:dyDescent="0.2">
      <c r="A109" s="63" t="s">
        <v>85</v>
      </c>
      <c r="B109" s="63"/>
      <c r="C109" s="39" t="s">
        <v>53</v>
      </c>
      <c r="D109" s="40">
        <v>5</v>
      </c>
      <c r="E109" s="42">
        <v>16334.8</v>
      </c>
      <c r="F109" s="41">
        <v>23444.03</v>
      </c>
      <c r="G109" s="41">
        <v>7109.23</v>
      </c>
      <c r="H109" s="43" t="s">
        <v>58</v>
      </c>
    </row>
  </sheetData>
  <mergeCells count="104">
    <mergeCell ref="A6:H6"/>
    <mergeCell ref="A7:B7"/>
    <mergeCell ref="A8:B8"/>
    <mergeCell ref="A28:B28"/>
    <mergeCell ref="A29:B29"/>
    <mergeCell ref="A30:B30"/>
    <mergeCell ref="A31:B31"/>
    <mergeCell ref="A32:B32"/>
    <mergeCell ref="A33:B33"/>
    <mergeCell ref="A9:B9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34:B34"/>
    <mergeCell ref="A35:B35"/>
    <mergeCell ref="A36:B36"/>
    <mergeCell ref="A10:B10"/>
    <mergeCell ref="A11:B11"/>
    <mergeCell ref="A12:B12"/>
    <mergeCell ref="A38:B38"/>
    <mergeCell ref="A39:B39"/>
    <mergeCell ref="A40:B40"/>
    <mergeCell ref="A41:B41"/>
    <mergeCell ref="A42:B42"/>
    <mergeCell ref="A43:B43"/>
    <mergeCell ref="A19:B19"/>
    <mergeCell ref="A20:B20"/>
    <mergeCell ref="A21:B21"/>
    <mergeCell ref="A22:B22"/>
    <mergeCell ref="A23:B23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6:B56"/>
    <mergeCell ref="A57:B57"/>
    <mergeCell ref="A58:B58"/>
    <mergeCell ref="A59:B59"/>
    <mergeCell ref="A61:B61"/>
    <mergeCell ref="A62:B62"/>
    <mergeCell ref="A63:B63"/>
    <mergeCell ref="A64:B64"/>
    <mergeCell ref="A65:B65"/>
    <mergeCell ref="A66:B66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84:B84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01:B101"/>
    <mergeCell ref="A102:B102"/>
    <mergeCell ref="A103:B103"/>
    <mergeCell ref="A104:B104"/>
    <mergeCell ref="A105:B105"/>
    <mergeCell ref="A106:B10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6"/>
  <sheetViews>
    <sheetView workbookViewId="0">
      <selection activeCell="A27" sqref="A27"/>
    </sheetView>
  </sheetViews>
  <sheetFormatPr defaultRowHeight="11.25" x14ac:dyDescent="0.2"/>
  <cols>
    <col min="1" max="1" width="66" customWidth="1"/>
    <col min="2" max="2" width="11.83203125" style="4" customWidth="1"/>
    <col min="6" max="6" width="10.1640625" customWidth="1"/>
  </cols>
  <sheetData>
    <row r="1" spans="1:7" x14ac:dyDescent="0.2">
      <c r="B1" s="6" t="s">
        <v>11</v>
      </c>
      <c r="C1" s="7" t="s">
        <v>12</v>
      </c>
      <c r="D1" s="7"/>
      <c r="E1" s="7" t="s">
        <v>13</v>
      </c>
      <c r="F1" s="7" t="s">
        <v>14</v>
      </c>
      <c r="G1" s="7"/>
    </row>
    <row r="2" spans="1:7" ht="12" x14ac:dyDescent="0.2">
      <c r="A2" s="2" t="s">
        <v>3</v>
      </c>
      <c r="B2" s="4" t="e">
        <f>VLOOKUP($A$2:$A$11,#REF!,3,FALSE)</f>
        <v>#REF!</v>
      </c>
      <c r="C2" s="4" t="e">
        <f>VLOOKUP($A$2:$A$11,#REF!,5,FALSE)</f>
        <v>#REF!</v>
      </c>
      <c r="E2" s="15" t="e">
        <f>B2/$B$16</f>
        <v>#REF!</v>
      </c>
      <c r="F2" s="15" t="e">
        <f>C2/$C$16</f>
        <v>#REF!</v>
      </c>
    </row>
    <row r="3" spans="1:7" ht="12" x14ac:dyDescent="0.2">
      <c r="A3" s="2" t="s">
        <v>1</v>
      </c>
      <c r="B3" s="4" t="e">
        <f>VLOOKUP($A$2:$A$11,#REF!,3,FALSE)</f>
        <v>#REF!</v>
      </c>
      <c r="C3" s="4" t="e">
        <f>VLOOKUP($A$2:$A$11,#REF!,5,FALSE)</f>
        <v>#REF!</v>
      </c>
      <c r="E3" s="15" t="e">
        <f t="shared" ref="E3:E11" si="0">B3/$B$16</f>
        <v>#REF!</v>
      </c>
      <c r="F3" s="15" t="e">
        <f t="shared" ref="F3:F11" si="1">C3/$C$16</f>
        <v>#REF!</v>
      </c>
    </row>
    <row r="4" spans="1:7" ht="12" x14ac:dyDescent="0.2">
      <c r="A4" s="2" t="s">
        <v>9</v>
      </c>
      <c r="B4" s="4" t="e">
        <f>VLOOKUP($A$2:$A$11,#REF!,3,FALSE)</f>
        <v>#REF!</v>
      </c>
      <c r="C4" s="4" t="e">
        <f>VLOOKUP($A$2:$A$11,#REF!,5,FALSE)</f>
        <v>#REF!</v>
      </c>
      <c r="E4" s="15" t="e">
        <f t="shared" si="0"/>
        <v>#REF!</v>
      </c>
      <c r="F4" s="15" t="e">
        <f t="shared" si="1"/>
        <v>#REF!</v>
      </c>
    </row>
    <row r="5" spans="1:7" ht="12" x14ac:dyDescent="0.2">
      <c r="A5" s="2" t="s">
        <v>6</v>
      </c>
      <c r="B5" s="4" t="e">
        <f>VLOOKUP($A$2:$A$11,#REF!,3,FALSE)</f>
        <v>#REF!</v>
      </c>
      <c r="C5" s="4" t="e">
        <f>VLOOKUP($A$2:$A$11,#REF!,5,FALSE)</f>
        <v>#REF!</v>
      </c>
      <c r="E5" s="15" t="e">
        <f t="shared" si="0"/>
        <v>#REF!</v>
      </c>
      <c r="F5" s="15" t="e">
        <f t="shared" si="1"/>
        <v>#REF!</v>
      </c>
    </row>
    <row r="6" spans="1:7" ht="12" x14ac:dyDescent="0.2">
      <c r="A6" s="2" t="s">
        <v>2</v>
      </c>
      <c r="B6" s="4" t="e">
        <f>VLOOKUP($A$2:$A$11,#REF!,3,FALSE)</f>
        <v>#REF!</v>
      </c>
      <c r="C6" s="4" t="e">
        <f>VLOOKUP($A$2:$A$11,#REF!,5,FALSE)</f>
        <v>#REF!</v>
      </c>
      <c r="E6" s="15" t="e">
        <f t="shared" si="0"/>
        <v>#REF!</v>
      </c>
      <c r="F6" s="15" t="e">
        <f t="shared" si="1"/>
        <v>#REF!</v>
      </c>
    </row>
    <row r="7" spans="1:7" ht="12" x14ac:dyDescent="0.2">
      <c r="A7" s="2" t="s">
        <v>0</v>
      </c>
      <c r="B7" s="4" t="e">
        <f>VLOOKUP($A$2:$A$11,#REF!,3,FALSE)</f>
        <v>#REF!</v>
      </c>
      <c r="C7" s="4" t="e">
        <f>VLOOKUP($A$2:$A$11,#REF!,5,FALSE)</f>
        <v>#REF!</v>
      </c>
      <c r="E7" s="15" t="e">
        <f t="shared" si="0"/>
        <v>#REF!</v>
      </c>
      <c r="F7" s="15" t="e">
        <f t="shared" si="1"/>
        <v>#REF!</v>
      </c>
    </row>
    <row r="8" spans="1:7" ht="12" x14ac:dyDescent="0.2">
      <c r="A8" s="2" t="s">
        <v>8</v>
      </c>
      <c r="B8" s="4" t="e">
        <f>VLOOKUP($A$2:$A$11,#REF!,3,FALSE)</f>
        <v>#REF!</v>
      </c>
      <c r="C8" s="4" t="e">
        <f>VLOOKUP($A$2:$A$11,#REF!,5,FALSE)</f>
        <v>#REF!</v>
      </c>
      <c r="E8" s="15" t="e">
        <f t="shared" si="0"/>
        <v>#REF!</v>
      </c>
      <c r="F8" s="15" t="e">
        <f t="shared" si="1"/>
        <v>#REF!</v>
      </c>
    </row>
    <row r="9" spans="1:7" ht="12" x14ac:dyDescent="0.2">
      <c r="A9" s="2" t="s">
        <v>4</v>
      </c>
      <c r="B9" s="4" t="e">
        <f>VLOOKUP($A$2:$A$11,#REF!,3,FALSE)</f>
        <v>#REF!</v>
      </c>
      <c r="C9" s="4" t="e">
        <f>VLOOKUP($A$2:$A$11,#REF!,5,FALSE)</f>
        <v>#REF!</v>
      </c>
      <c r="E9" s="15" t="e">
        <f t="shared" si="0"/>
        <v>#REF!</v>
      </c>
      <c r="F9" s="15" t="e">
        <f t="shared" si="1"/>
        <v>#REF!</v>
      </c>
    </row>
    <row r="10" spans="1:7" ht="12" x14ac:dyDescent="0.2">
      <c r="A10" s="2" t="s">
        <v>5</v>
      </c>
      <c r="B10" s="4" t="e">
        <f>VLOOKUP($A$2:$A$11,#REF!,3,FALSE)</f>
        <v>#REF!</v>
      </c>
      <c r="C10" s="4" t="e">
        <f>VLOOKUP($A$2:$A$11,#REF!,5,FALSE)</f>
        <v>#REF!</v>
      </c>
      <c r="E10" s="15" t="e">
        <f t="shared" si="0"/>
        <v>#REF!</v>
      </c>
      <c r="F10" s="15" t="e">
        <f t="shared" si="1"/>
        <v>#REF!</v>
      </c>
    </row>
    <row r="11" spans="1:7" ht="12" x14ac:dyDescent="0.2">
      <c r="A11" s="2" t="s">
        <v>7</v>
      </c>
      <c r="B11" s="4" t="e">
        <f>VLOOKUP($A$2:$A$11,#REF!,3,FALSE)</f>
        <v>#REF!</v>
      </c>
      <c r="C11" s="4" t="e">
        <f>VLOOKUP($A$2:$A$11,#REF!,5,FALSE)</f>
        <v>#REF!</v>
      </c>
      <c r="E11" s="15" t="e">
        <f t="shared" si="0"/>
        <v>#REF!</v>
      </c>
      <c r="F11" s="15" t="e">
        <f t="shared" si="1"/>
        <v>#REF!</v>
      </c>
    </row>
    <row r="14" spans="1:7" ht="12" x14ac:dyDescent="0.2">
      <c r="A14" s="5" t="s">
        <v>10</v>
      </c>
      <c r="B14" s="4" t="e">
        <f>VLOOKUP($A14,#REF!,6,FALSE)</f>
        <v>#REF!</v>
      </c>
      <c r="C14" s="4" t="e">
        <f>VLOOKUP($A14,#REF!,5,FALSE)</f>
        <v>#REF!</v>
      </c>
    </row>
    <row r="15" spans="1:7" ht="12" x14ac:dyDescent="0.2">
      <c r="A15" s="5" t="s">
        <v>20</v>
      </c>
      <c r="B15" s="4" t="e">
        <f>VLOOKUP($A15,#REF!,6,FALSE)</f>
        <v>#REF!</v>
      </c>
      <c r="C15" s="4" t="e">
        <f>VLOOKUP($A15,#REF!,5,FALSE)</f>
        <v>#REF!</v>
      </c>
    </row>
    <row r="16" spans="1:7" x14ac:dyDescent="0.2">
      <c r="B16" s="4" t="e">
        <f>SUM(B14:B15)</f>
        <v>#REF!</v>
      </c>
      <c r="C16" s="4" t="e">
        <f>SUM(C14:C15)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rgb="FFBC0000"/>
  </sheetPr>
  <dimension ref="A1:O845"/>
  <sheetViews>
    <sheetView topLeftCell="A19" workbookViewId="0">
      <selection activeCell="E59" sqref="E59:E71"/>
    </sheetView>
  </sheetViews>
  <sheetFormatPr defaultRowHeight="11.25" x14ac:dyDescent="0.2"/>
  <cols>
    <col min="1" max="1" width="7.6640625" customWidth="1"/>
    <col min="2" max="2" width="33.33203125" bestFit="1" customWidth="1"/>
    <col min="3" max="3" width="14" customWidth="1"/>
    <col min="4" max="4" width="3.33203125" customWidth="1"/>
    <col min="5" max="5" width="25.6640625" style="16" customWidth="1"/>
    <col min="6" max="10" width="17.6640625" style="16" customWidth="1"/>
    <col min="11" max="14" width="18.1640625" style="16" customWidth="1"/>
    <col min="15" max="15" width="25.6640625" style="16" customWidth="1"/>
  </cols>
  <sheetData>
    <row r="1" spans="1:15" ht="14.25" customHeight="1" x14ac:dyDescent="0.2">
      <c r="A1" s="70"/>
      <c r="B1" s="70"/>
      <c r="C1" s="70"/>
    </row>
    <row r="2" spans="1:15" x14ac:dyDescent="0.2">
      <c r="A2" s="16"/>
    </row>
    <row r="3" spans="1:15" x14ac:dyDescent="0.2">
      <c r="B3" s="17"/>
    </row>
    <row r="4" spans="1:15" ht="12" customHeight="1" x14ac:dyDescent="0.2">
      <c r="A4" s="18" t="s">
        <v>25</v>
      </c>
      <c r="B4" s="18" t="s">
        <v>26</v>
      </c>
      <c r="C4" s="18" t="s">
        <v>27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 t="s">
        <v>15</v>
      </c>
      <c r="O4" s="20" t="s">
        <v>9</v>
      </c>
    </row>
    <row r="5" spans="1:15" ht="12" customHeight="1" x14ac:dyDescent="0.2">
      <c r="A5" s="17">
        <v>1</v>
      </c>
      <c r="C5" s="16" t="s">
        <v>28</v>
      </c>
      <c r="D5" s="16"/>
      <c r="E5" s="21"/>
      <c r="F5" s="21"/>
      <c r="G5" s="21"/>
      <c r="H5" s="21"/>
      <c r="I5" s="21"/>
      <c r="J5" s="21"/>
      <c r="K5" s="21"/>
      <c r="L5" s="21"/>
      <c r="M5" s="21"/>
      <c r="N5" s="21" t="s">
        <v>16</v>
      </c>
      <c r="O5" s="72" t="s">
        <v>21</v>
      </c>
    </row>
    <row r="6" spans="1:15" ht="12" customHeight="1" x14ac:dyDescent="0.2">
      <c r="A6" s="17">
        <v>2</v>
      </c>
      <c r="C6" s="16" t="s">
        <v>29</v>
      </c>
      <c r="D6" s="16"/>
      <c r="E6" s="21"/>
      <c r="F6" s="21"/>
      <c r="G6" s="21"/>
      <c r="H6" s="21"/>
      <c r="I6" s="21"/>
      <c r="J6" s="21"/>
      <c r="K6" s="21"/>
      <c r="L6" s="21"/>
      <c r="M6" s="21"/>
      <c r="N6" s="21" t="s">
        <v>17</v>
      </c>
      <c r="O6" s="72" t="s">
        <v>22</v>
      </c>
    </row>
    <row r="7" spans="1:15" ht="12" customHeight="1" x14ac:dyDescent="0.2">
      <c r="A7" s="17">
        <v>3</v>
      </c>
      <c r="C7" s="16" t="s">
        <v>30</v>
      </c>
      <c r="D7" s="16"/>
      <c r="E7" s="21"/>
      <c r="F7" s="21"/>
      <c r="G7" s="21"/>
      <c r="H7" s="21"/>
      <c r="I7" s="21"/>
      <c r="J7" s="21"/>
      <c r="K7" s="21"/>
      <c r="L7" s="21"/>
      <c r="M7" s="21"/>
      <c r="N7" s="21" t="s">
        <v>18</v>
      </c>
      <c r="O7" s="72" t="s">
        <v>23</v>
      </c>
    </row>
    <row r="8" spans="1:15" ht="12" customHeight="1" x14ac:dyDescent="0.2">
      <c r="A8" s="17">
        <v>4</v>
      </c>
      <c r="C8" s="16" t="s">
        <v>31</v>
      </c>
      <c r="F8" s="21"/>
      <c r="G8" s="21"/>
      <c r="H8" s="21"/>
      <c r="J8" s="21"/>
      <c r="K8" s="21"/>
      <c r="L8" s="21"/>
      <c r="M8" s="21"/>
      <c r="N8" s="21" t="s">
        <v>19</v>
      </c>
      <c r="O8" s="72" t="s">
        <v>24</v>
      </c>
    </row>
    <row r="9" spans="1:15" ht="12" customHeight="1" x14ac:dyDescent="0.2">
      <c r="A9" s="17">
        <v>5</v>
      </c>
      <c r="C9" s="16" t="s">
        <v>32</v>
      </c>
      <c r="D9" s="16"/>
      <c r="F9" s="21"/>
      <c r="G9" s="21"/>
      <c r="H9" s="21"/>
      <c r="J9" s="21"/>
      <c r="K9" s="21"/>
      <c r="L9" s="21"/>
      <c r="O9"/>
    </row>
    <row r="10" spans="1:15" ht="12" customHeight="1" x14ac:dyDescent="0.2">
      <c r="A10" s="17">
        <v>6</v>
      </c>
      <c r="C10" s="16" t="s">
        <v>33</v>
      </c>
      <c r="D10" s="16"/>
      <c r="H10" s="21"/>
      <c r="K10" s="21"/>
      <c r="L10" s="21"/>
      <c r="O10"/>
    </row>
    <row r="11" spans="1:15" ht="12" customHeight="1" x14ac:dyDescent="0.2">
      <c r="A11" s="17">
        <v>7</v>
      </c>
      <c r="C11" s="16" t="s">
        <v>34</v>
      </c>
      <c r="D11" s="16"/>
      <c r="L11" s="21"/>
      <c r="O11"/>
    </row>
    <row r="12" spans="1:15" ht="12" customHeight="1" x14ac:dyDescent="0.2">
      <c r="A12" s="17">
        <v>8</v>
      </c>
      <c r="C12" s="16" t="s">
        <v>35</v>
      </c>
      <c r="D12" s="16"/>
      <c r="L12" s="21"/>
      <c r="O12"/>
    </row>
    <row r="13" spans="1:15" ht="12" customHeight="1" x14ac:dyDescent="0.2">
      <c r="A13" s="17">
        <v>9</v>
      </c>
      <c r="C13" s="16" t="s">
        <v>36</v>
      </c>
      <c r="D13" s="16"/>
      <c r="L13" s="21"/>
      <c r="O13"/>
    </row>
    <row r="14" spans="1:15" ht="12" customHeight="1" x14ac:dyDescent="0.2">
      <c r="A14" s="17">
        <v>10</v>
      </c>
      <c r="C14" s="16" t="s">
        <v>37</v>
      </c>
      <c r="D14" s="16"/>
      <c r="O14"/>
    </row>
    <row r="15" spans="1:15" ht="12" customHeight="1" x14ac:dyDescent="0.2">
      <c r="A15" s="17">
        <v>11</v>
      </c>
      <c r="B15" t="s">
        <v>15</v>
      </c>
      <c r="C15" s="16" t="s">
        <v>38</v>
      </c>
      <c r="D15" s="16"/>
      <c r="O15"/>
    </row>
    <row r="16" spans="1:15" ht="12" customHeight="1" x14ac:dyDescent="0.2">
      <c r="A16" s="17">
        <v>12</v>
      </c>
      <c r="C16" s="16" t="s">
        <v>39</v>
      </c>
      <c r="E16" s="22"/>
      <c r="O16"/>
    </row>
    <row r="17" spans="1:15" ht="12" customHeight="1" x14ac:dyDescent="0.2">
      <c r="A17" s="17">
        <v>13</v>
      </c>
      <c r="C17" s="16" t="s">
        <v>40</v>
      </c>
      <c r="D17" s="16"/>
      <c r="I17"/>
      <c r="J17"/>
      <c r="K17"/>
      <c r="L17"/>
      <c r="M17"/>
      <c r="N17"/>
      <c r="O17"/>
    </row>
    <row r="18" spans="1:15" ht="12" customHeight="1" x14ac:dyDescent="0.2">
      <c r="A18" s="17">
        <v>14</v>
      </c>
      <c r="C18" s="16" t="s">
        <v>41</v>
      </c>
      <c r="D18" s="16"/>
      <c r="I18"/>
      <c r="J18"/>
      <c r="K18"/>
      <c r="L18"/>
      <c r="M18"/>
      <c r="N18"/>
      <c r="O18"/>
    </row>
    <row r="19" spans="1:15" ht="12" customHeight="1" x14ac:dyDescent="0.2">
      <c r="A19" s="17">
        <v>15</v>
      </c>
      <c r="B19" t="s">
        <v>9</v>
      </c>
      <c r="C19" s="16" t="s">
        <v>42</v>
      </c>
      <c r="D19" s="16"/>
      <c r="I19"/>
      <c r="J19"/>
      <c r="K19"/>
      <c r="L19"/>
      <c r="M19"/>
      <c r="N19"/>
      <c r="O19"/>
    </row>
    <row r="20" spans="1:15" ht="12" customHeight="1" x14ac:dyDescent="0.2">
      <c r="A20" s="17">
        <v>16</v>
      </c>
      <c r="C20" s="16" t="s">
        <v>43</v>
      </c>
      <c r="D20" s="16"/>
      <c r="I20"/>
      <c r="J20"/>
      <c r="K20"/>
      <c r="L20"/>
      <c r="M20"/>
      <c r="N20"/>
      <c r="O20"/>
    </row>
    <row r="21" spans="1:15" ht="12" customHeight="1" x14ac:dyDescent="0.2">
      <c r="A21" s="17">
        <v>17</v>
      </c>
      <c r="C21" s="16" t="s">
        <v>44</v>
      </c>
      <c r="D21" s="16"/>
      <c r="I21"/>
      <c r="J21"/>
      <c r="K21"/>
      <c r="L21"/>
      <c r="M21"/>
      <c r="N21"/>
      <c r="O21"/>
    </row>
    <row r="22" spans="1:15" ht="12" customHeight="1" x14ac:dyDescent="0.2">
      <c r="A22" s="17">
        <v>18</v>
      </c>
      <c r="C22" s="16" t="s">
        <v>45</v>
      </c>
      <c r="D22" s="16"/>
      <c r="I22"/>
      <c r="J22"/>
      <c r="K22"/>
      <c r="L22"/>
      <c r="M22"/>
      <c r="N22"/>
      <c r="O22"/>
    </row>
    <row r="23" spans="1:15" ht="12" customHeight="1" x14ac:dyDescent="0.2">
      <c r="A23" s="17">
        <v>19</v>
      </c>
      <c r="C23" s="16" t="s">
        <v>46</v>
      </c>
      <c r="D23" s="16"/>
      <c r="I23"/>
      <c r="J23"/>
      <c r="K23"/>
      <c r="L23"/>
      <c r="M23"/>
      <c r="N23"/>
      <c r="O23"/>
    </row>
    <row r="24" spans="1:15" ht="12" customHeight="1" x14ac:dyDescent="0.2">
      <c r="A24" s="17">
        <v>20</v>
      </c>
      <c r="C24" s="16" t="s">
        <v>47</v>
      </c>
      <c r="F24" s="23"/>
      <c r="G24" s="23"/>
      <c r="H24" s="23"/>
      <c r="I24"/>
      <c r="J24"/>
      <c r="K24"/>
      <c r="L24"/>
      <c r="M24"/>
      <c r="N24"/>
      <c r="O24"/>
    </row>
    <row r="25" spans="1:15" x14ac:dyDescent="0.2">
      <c r="D25" s="24"/>
      <c r="F25" s="23"/>
      <c r="G25" s="23"/>
      <c r="H25" s="23"/>
      <c r="I25"/>
      <c r="J25"/>
      <c r="K25"/>
      <c r="L25"/>
      <c r="M25"/>
      <c r="N25"/>
      <c r="O25"/>
    </row>
    <row r="26" spans="1:15" ht="12" customHeight="1" x14ac:dyDescent="0.2">
      <c r="A26" s="25"/>
      <c r="F26" s="49"/>
      <c r="G26" s="23"/>
      <c r="H26" s="23"/>
      <c r="I26"/>
      <c r="J26"/>
      <c r="K26"/>
      <c r="L26"/>
      <c r="M26"/>
      <c r="N26"/>
      <c r="O26"/>
    </row>
    <row r="27" spans="1:15" x14ac:dyDescent="0.2">
      <c r="F27" s="23"/>
      <c r="G27" s="23"/>
      <c r="H27" s="23"/>
      <c r="I27"/>
      <c r="J27"/>
      <c r="K27"/>
      <c r="L27"/>
      <c r="M27"/>
      <c r="N27"/>
      <c r="O27"/>
    </row>
    <row r="28" spans="1:15" ht="12" customHeight="1" x14ac:dyDescent="0.2">
      <c r="F28" s="23"/>
      <c r="G28" s="23"/>
      <c r="H28" s="23"/>
      <c r="I28"/>
      <c r="J28"/>
      <c r="K28"/>
      <c r="L28"/>
      <c r="M28"/>
      <c r="N28"/>
      <c r="O28"/>
    </row>
    <row r="29" spans="1:15" ht="12" customHeight="1" x14ac:dyDescent="0.2">
      <c r="F29" s="23"/>
      <c r="G29" s="23"/>
      <c r="H29" s="23"/>
      <c r="I29"/>
      <c r="J29"/>
      <c r="K29"/>
      <c r="L29"/>
      <c r="M29"/>
      <c r="N29"/>
      <c r="O29"/>
    </row>
    <row r="30" spans="1:15" ht="12" customHeight="1" x14ac:dyDescent="0.2">
      <c r="F30" s="23"/>
      <c r="G30" s="23"/>
      <c r="H30" s="23"/>
      <c r="I30"/>
      <c r="J30"/>
      <c r="K30"/>
      <c r="L30"/>
      <c r="M30"/>
      <c r="N30"/>
      <c r="O30"/>
    </row>
    <row r="31" spans="1:15" ht="12" customHeight="1" x14ac:dyDescent="0.2">
      <c r="F31" s="23"/>
      <c r="G31" s="23"/>
      <c r="H31" s="23"/>
      <c r="I31"/>
      <c r="J31"/>
      <c r="K31"/>
      <c r="L31"/>
      <c r="M31"/>
      <c r="N31"/>
      <c r="O31"/>
    </row>
    <row r="32" spans="1:15" x14ac:dyDescent="0.2">
      <c r="F32" s="23"/>
      <c r="G32" s="23"/>
      <c r="H32" s="23"/>
      <c r="I32"/>
      <c r="J32"/>
      <c r="K32"/>
      <c r="L32"/>
      <c r="M32"/>
      <c r="N32"/>
      <c r="O32"/>
    </row>
    <row r="33" spans="1:15" ht="12" customHeight="1" x14ac:dyDescent="0.2">
      <c r="F33" s="23"/>
      <c r="G33" s="23"/>
      <c r="H33" s="23"/>
      <c r="I33"/>
      <c r="J33"/>
      <c r="K33"/>
      <c r="L33"/>
      <c r="M33"/>
      <c r="N33"/>
      <c r="O33"/>
    </row>
    <row r="34" spans="1:15" ht="12" customHeight="1" x14ac:dyDescent="0.2">
      <c r="F34" s="23"/>
      <c r="G34" s="23"/>
      <c r="H34" s="23"/>
      <c r="I34"/>
      <c r="J34"/>
      <c r="K34"/>
      <c r="L34"/>
      <c r="M34"/>
      <c r="N34"/>
      <c r="O34"/>
    </row>
    <row r="35" spans="1:15" ht="12" customHeight="1" x14ac:dyDescent="0.2">
      <c r="F35" s="23"/>
      <c r="G35" s="23"/>
      <c r="H35" s="23"/>
      <c r="I35"/>
      <c r="J35"/>
      <c r="K35"/>
      <c r="L35"/>
      <c r="M35"/>
      <c r="N35"/>
      <c r="O35"/>
    </row>
    <row r="36" spans="1:15" ht="12" customHeight="1" x14ac:dyDescent="0.2">
      <c r="F36" s="23"/>
      <c r="G36" s="23"/>
      <c r="H36" s="23"/>
      <c r="I36"/>
      <c r="J36"/>
      <c r="K36"/>
      <c r="L36"/>
      <c r="M36"/>
      <c r="N36"/>
      <c r="O36"/>
    </row>
    <row r="37" spans="1:15" ht="12" customHeight="1" x14ac:dyDescent="0.2">
      <c r="F37" s="23"/>
      <c r="G37" s="23"/>
      <c r="H37" s="23"/>
      <c r="I37"/>
      <c r="J37"/>
      <c r="K37"/>
      <c r="L37"/>
      <c r="M37"/>
      <c r="N37"/>
      <c r="O37"/>
    </row>
    <row r="38" spans="1:15" ht="12" customHeight="1" x14ac:dyDescent="0.2">
      <c r="F38" s="23"/>
      <c r="G38" s="23"/>
      <c r="H38" s="23"/>
      <c r="I38"/>
      <c r="J38"/>
      <c r="K38"/>
      <c r="L38"/>
      <c r="M38"/>
      <c r="N38"/>
      <c r="O38"/>
    </row>
    <row r="39" spans="1:15" ht="12" customHeight="1" x14ac:dyDescent="0.2">
      <c r="F39" s="23"/>
      <c r="G39" s="23"/>
      <c r="H39" s="23"/>
      <c r="I39"/>
      <c r="J39"/>
      <c r="K39"/>
      <c r="L39"/>
      <c r="M39"/>
      <c r="N39"/>
      <c r="O39"/>
    </row>
    <row r="40" spans="1:15" x14ac:dyDescent="0.2">
      <c r="F40" s="23"/>
      <c r="G40" s="23"/>
      <c r="H40" s="23"/>
      <c r="I40"/>
      <c r="J40"/>
      <c r="K40"/>
      <c r="L40"/>
      <c r="M40"/>
      <c r="N40"/>
      <c r="O40"/>
    </row>
    <row r="41" spans="1:15" x14ac:dyDescent="0.2">
      <c r="I41"/>
      <c r="J41"/>
      <c r="K41"/>
      <c r="L41"/>
      <c r="M41"/>
      <c r="N41"/>
      <c r="O41"/>
    </row>
    <row r="42" spans="1:15" x14ac:dyDescent="0.2">
      <c r="F42" s="52" t="str">
        <f>IFERROR(VLOOKUP(B44,#REF!,5,FALSE), "")</f>
        <v/>
      </c>
      <c r="G42" s="53" t="str">
        <f>IFERROR(VLOOKUP(B44,#REF!,6,FALSE), "")</f>
        <v/>
      </c>
      <c r="I42"/>
      <c r="J42"/>
      <c r="K42"/>
      <c r="L42"/>
      <c r="M42"/>
      <c r="N42"/>
      <c r="O42"/>
    </row>
    <row r="43" spans="1:15" ht="12" customHeight="1" x14ac:dyDescent="0.2">
      <c r="E43" s="19" t="s">
        <v>167</v>
      </c>
      <c r="F43" s="26"/>
      <c r="G43" s="51" t="s">
        <v>11</v>
      </c>
      <c r="H43" s="16" t="s">
        <v>50</v>
      </c>
      <c r="J43"/>
      <c r="K43"/>
      <c r="L43"/>
      <c r="M43"/>
      <c r="N43"/>
      <c r="O43"/>
    </row>
    <row r="44" spans="1:15" x14ac:dyDescent="0.2">
      <c r="A44" s="25">
        <v>11</v>
      </c>
      <c r="B44" t="str">
        <f>VLOOKUP(GroupCode, GroupTable, 2, FALSE)</f>
        <v>Пожарное оборудование</v>
      </c>
      <c r="C44" t="str">
        <f>VLOOKUP(GroupCode, GroupTable, 3, FALSE)</f>
        <v>Таблица11</v>
      </c>
      <c r="D44">
        <v>1</v>
      </c>
      <c r="E44" s="24" t="str">
        <f t="shared" ref="E44:E55" ca="1" si="0">IFERROR(INDEX(GroupName, A5, 1), "")</f>
        <v>Наклейки и плакаты</v>
      </c>
      <c r="F44" s="50" t="str">
        <f ca="1">IFERROR(VLOOKUP(E44,#REF!,5,FALSE), "")</f>
        <v/>
      </c>
      <c r="G44" s="50" t="str">
        <f ca="1">IFERROR(VLOOKUP(E44,#REF!,6,FALSE), "")</f>
        <v/>
      </c>
      <c r="H44" s="54" t="str">
        <f ca="1">IFERROR(F44*100/$F$42, "")</f>
        <v/>
      </c>
      <c r="I44" s="56" t="str">
        <f ca="1">IFERROR(G44/$G$42, "")</f>
        <v/>
      </c>
      <c r="J44"/>
      <c r="K44"/>
      <c r="L44"/>
      <c r="M44"/>
      <c r="N44"/>
      <c r="O44"/>
    </row>
    <row r="45" spans="1:15" ht="12" customHeight="1" x14ac:dyDescent="0.2">
      <c r="D45">
        <v>2</v>
      </c>
      <c r="E45" s="24" t="str">
        <f t="shared" ca="1" si="0"/>
        <v>Огнетушители</v>
      </c>
      <c r="F45" s="50" t="str">
        <f ca="1">IFERROR(VLOOKUP(E45,#REF!,5,FALSE), "")</f>
        <v/>
      </c>
      <c r="G45" s="50" t="str">
        <f ca="1">IFERROR(VLOOKUP(E45,#REF!,6,FALSE), "")</f>
        <v/>
      </c>
      <c r="H45" s="54" t="str">
        <f t="shared" ref="H45:H55" ca="1" si="1">IFERROR(F45*100/$F$42, "")</f>
        <v/>
      </c>
      <c r="I45" s="56" t="str">
        <f t="shared" ref="I45:I55" ca="1" si="2">IFERROR(G45/$G$42, "")</f>
        <v/>
      </c>
      <c r="J45"/>
      <c r="K45"/>
      <c r="L45"/>
      <c r="M45"/>
      <c r="N45"/>
      <c r="O45"/>
    </row>
    <row r="46" spans="1:15" ht="12" customHeight="1" x14ac:dyDescent="0.2">
      <c r="A46" s="27">
        <v>1</v>
      </c>
      <c r="B46" t="str">
        <f ca="1">INDEX(GroupName,A46,1)</f>
        <v>Наклейки и плакаты</v>
      </c>
      <c r="D46">
        <v>3</v>
      </c>
      <c r="E46" s="24" t="str">
        <f t="shared" ca="1" si="0"/>
        <v>Рукава и комплектующие</v>
      </c>
      <c r="F46" s="50" t="str">
        <f ca="1">IFERROR(VLOOKUP(E46,#REF!,5,FALSE), "")</f>
        <v/>
      </c>
      <c r="G46" s="50" t="str">
        <f ca="1">IFERROR(VLOOKUP(E46,#REF!,6,FALSE), "")</f>
        <v/>
      </c>
      <c r="H46" s="54" t="str">
        <f t="shared" ca="1" si="1"/>
        <v/>
      </c>
      <c r="I46" s="56" t="str">
        <f t="shared" ca="1" si="2"/>
        <v/>
      </c>
      <c r="J46"/>
      <c r="K46"/>
      <c r="L46"/>
      <c r="M46"/>
      <c r="N46"/>
      <c r="O46"/>
    </row>
    <row r="47" spans="1:15" ht="12" customHeight="1" x14ac:dyDescent="0.2">
      <c r="D47">
        <v>4</v>
      </c>
      <c r="E47" s="24" t="str">
        <f t="shared" ca="1" si="0"/>
        <v>Шкафы пожарные</v>
      </c>
      <c r="F47" s="50" t="str">
        <f ca="1">IFERROR(VLOOKUP(E47,#REF!,5,FALSE), "")</f>
        <v/>
      </c>
      <c r="G47" s="50" t="str">
        <f ca="1">IFERROR(VLOOKUP(E47,#REF!,6,FALSE), "")</f>
        <v/>
      </c>
      <c r="H47" s="54" t="str">
        <f t="shared" ca="1" si="1"/>
        <v/>
      </c>
      <c r="I47" s="56" t="str">
        <f t="shared" ca="1" si="2"/>
        <v/>
      </c>
      <c r="J47"/>
      <c r="K47"/>
      <c r="L47"/>
      <c r="M47"/>
      <c r="N47"/>
      <c r="O47"/>
    </row>
    <row r="48" spans="1:15" x14ac:dyDescent="0.2">
      <c r="D48">
        <v>5</v>
      </c>
      <c r="E48" s="24" t="str">
        <f t="shared" ca="1" si="0"/>
        <v/>
      </c>
      <c r="F48" s="50" t="str">
        <f ca="1">IFERROR(VLOOKUP(E48,#REF!,5,FALSE), "")</f>
        <v/>
      </c>
      <c r="G48" s="50" t="str">
        <f ca="1">IFERROR(VLOOKUP(E48,#REF!,6,FALSE), "")</f>
        <v/>
      </c>
      <c r="H48" s="54" t="str">
        <f t="shared" ca="1" si="1"/>
        <v/>
      </c>
      <c r="I48" s="56" t="str">
        <f t="shared" ca="1" si="2"/>
        <v/>
      </c>
      <c r="J48"/>
      <c r="K48"/>
      <c r="L48"/>
      <c r="M48"/>
      <c r="N48"/>
      <c r="O48"/>
    </row>
    <row r="49" spans="4:15" ht="12" customHeight="1" x14ac:dyDescent="0.2">
      <c r="D49">
        <v>6</v>
      </c>
      <c r="E49" s="24" t="str">
        <f t="shared" ca="1" si="0"/>
        <v/>
      </c>
      <c r="F49" s="50" t="str">
        <f ca="1">IFERROR(VLOOKUP(E49,#REF!,5,FALSE), "")</f>
        <v/>
      </c>
      <c r="G49" s="50" t="str">
        <f ca="1">IFERROR(VLOOKUP(E49,#REF!,6,FALSE), "")</f>
        <v/>
      </c>
      <c r="H49" s="54" t="str">
        <f t="shared" ca="1" si="1"/>
        <v/>
      </c>
      <c r="I49" s="56" t="str">
        <f t="shared" ca="1" si="2"/>
        <v/>
      </c>
      <c r="J49"/>
      <c r="K49"/>
      <c r="L49"/>
      <c r="M49"/>
      <c r="N49"/>
      <c r="O49"/>
    </row>
    <row r="50" spans="4:15" ht="12" customHeight="1" x14ac:dyDescent="0.2">
      <c r="D50">
        <v>7</v>
      </c>
      <c r="E50" s="24" t="str">
        <f t="shared" ca="1" si="0"/>
        <v/>
      </c>
      <c r="F50" s="50" t="str">
        <f ca="1">IFERROR(VLOOKUP(E50,#REF!,5,FALSE), "")</f>
        <v/>
      </c>
      <c r="G50" s="50" t="str">
        <f ca="1">IFERROR(VLOOKUP(E50,#REF!,6,FALSE), "")</f>
        <v/>
      </c>
      <c r="H50" s="54" t="str">
        <f t="shared" ca="1" si="1"/>
        <v/>
      </c>
      <c r="I50" s="56" t="str">
        <f t="shared" ca="1" si="2"/>
        <v/>
      </c>
      <c r="J50"/>
      <c r="K50"/>
      <c r="L50"/>
      <c r="M50"/>
      <c r="N50"/>
      <c r="O50"/>
    </row>
    <row r="51" spans="4:15" x14ac:dyDescent="0.2">
      <c r="D51">
        <v>8</v>
      </c>
      <c r="E51" s="24" t="str">
        <f t="shared" ca="1" si="0"/>
        <v/>
      </c>
      <c r="F51" s="50" t="str">
        <f ca="1">IFERROR(VLOOKUP(E51,#REF!,5,FALSE), "")</f>
        <v/>
      </c>
      <c r="G51" s="50" t="str">
        <f ca="1">IFERROR(VLOOKUP(E51,#REF!,6,FALSE), "")</f>
        <v/>
      </c>
      <c r="H51" s="54" t="str">
        <f t="shared" ca="1" si="1"/>
        <v/>
      </c>
      <c r="I51" s="56" t="str">
        <f t="shared" ca="1" si="2"/>
        <v/>
      </c>
      <c r="J51"/>
      <c r="K51"/>
      <c r="L51"/>
      <c r="M51"/>
      <c r="N51"/>
      <c r="O51"/>
    </row>
    <row r="52" spans="4:15" x14ac:dyDescent="0.2">
      <c r="D52">
        <v>9</v>
      </c>
      <c r="E52" s="24" t="str">
        <f t="shared" ca="1" si="0"/>
        <v/>
      </c>
      <c r="F52" s="50" t="str">
        <f ca="1">IFERROR(VLOOKUP(E52,#REF!,5,FALSE), "")</f>
        <v/>
      </c>
      <c r="G52" s="50" t="str">
        <f ca="1">IFERROR(VLOOKUP(E52,#REF!,6,FALSE), "")</f>
        <v/>
      </c>
      <c r="H52" s="54" t="str">
        <f t="shared" ca="1" si="1"/>
        <v/>
      </c>
      <c r="I52" s="56" t="str">
        <f t="shared" ca="1" si="2"/>
        <v/>
      </c>
      <c r="J52"/>
      <c r="K52"/>
      <c r="L52"/>
      <c r="M52"/>
      <c r="N52"/>
      <c r="O52"/>
    </row>
    <row r="53" spans="4:15" x14ac:dyDescent="0.2">
      <c r="D53">
        <v>10</v>
      </c>
      <c r="E53" s="24" t="str">
        <f t="shared" ca="1" si="0"/>
        <v/>
      </c>
      <c r="F53" s="50" t="str">
        <f ca="1">IFERROR(VLOOKUP(E53,#REF!,5,FALSE), "")</f>
        <v/>
      </c>
      <c r="G53" s="50" t="str">
        <f ca="1">IFERROR(VLOOKUP(E53,#REF!,6,FALSE), "")</f>
        <v/>
      </c>
      <c r="H53" s="54" t="str">
        <f t="shared" ca="1" si="1"/>
        <v/>
      </c>
      <c r="I53" s="56" t="str">
        <f t="shared" ca="1" si="2"/>
        <v/>
      </c>
      <c r="J53"/>
      <c r="K53"/>
      <c r="L53"/>
      <c r="M53"/>
      <c r="N53"/>
      <c r="O53"/>
    </row>
    <row r="54" spans="4:15" ht="12" customHeight="1" x14ac:dyDescent="0.2">
      <c r="D54">
        <v>11</v>
      </c>
      <c r="E54" s="24" t="str">
        <f t="shared" ca="1" si="0"/>
        <v/>
      </c>
      <c r="F54" s="50" t="str">
        <f ca="1">IFERROR(VLOOKUP(E54,#REF!,5,FALSE), "")</f>
        <v/>
      </c>
      <c r="G54" s="50" t="str">
        <f ca="1">IFERROR(VLOOKUP(E54,#REF!,6,FALSE), "")</f>
        <v/>
      </c>
      <c r="H54" s="54" t="str">
        <f t="shared" ca="1" si="1"/>
        <v/>
      </c>
      <c r="I54" s="56" t="str">
        <f t="shared" ca="1" si="2"/>
        <v/>
      </c>
      <c r="J54"/>
      <c r="K54"/>
      <c r="L54"/>
      <c r="M54"/>
      <c r="N54"/>
      <c r="O54"/>
    </row>
    <row r="55" spans="4:15" ht="12" customHeight="1" x14ac:dyDescent="0.2">
      <c r="D55">
        <v>12</v>
      </c>
      <c r="E55" s="24" t="str">
        <f t="shared" ca="1" si="0"/>
        <v/>
      </c>
      <c r="F55" s="50" t="str">
        <f ca="1">IFERROR(VLOOKUP(E55,#REF!,5,FALSE), "")</f>
        <v/>
      </c>
      <c r="G55" s="50" t="str">
        <f ca="1">IFERROR(VLOOKUP(E55,#REF!,6,FALSE), "")</f>
        <v/>
      </c>
      <c r="H55" s="54" t="str">
        <f t="shared" ca="1" si="1"/>
        <v/>
      </c>
      <c r="I55" s="56" t="str">
        <f t="shared" ca="1" si="2"/>
        <v/>
      </c>
      <c r="J55"/>
      <c r="K55"/>
      <c r="L55"/>
      <c r="M55"/>
      <c r="N55"/>
      <c r="O55"/>
    </row>
    <row r="56" spans="4:15" ht="12" customHeight="1" x14ac:dyDescent="0.2">
      <c r="E56" s="23"/>
      <c r="F56" s="50"/>
      <c r="G56" s="50"/>
      <c r="H56" s="54"/>
      <c r="I56" s="54"/>
      <c r="J56"/>
      <c r="K56"/>
      <c r="L56"/>
      <c r="M56"/>
      <c r="N56"/>
      <c r="O56"/>
    </row>
    <row r="57" spans="4:15" ht="12" customHeight="1" x14ac:dyDescent="0.2">
      <c r="E57" s="19"/>
      <c r="F57" s="55" t="s">
        <v>48</v>
      </c>
      <c r="G57" s="55" t="s">
        <v>49</v>
      </c>
      <c r="H57" s="55" t="s">
        <v>52</v>
      </c>
      <c r="I57" s="55" t="s">
        <v>51</v>
      </c>
      <c r="J57"/>
      <c r="K57"/>
      <c r="L57"/>
      <c r="M57"/>
      <c r="N57"/>
      <c r="O57"/>
    </row>
    <row r="58" spans="4:15" ht="12" customHeight="1" x14ac:dyDescent="0.2">
      <c r="H58" s="16" t="b">
        <v>0</v>
      </c>
      <c r="I58" t="b">
        <v>0</v>
      </c>
      <c r="J58"/>
      <c r="K58"/>
      <c r="L58"/>
      <c r="M58"/>
      <c r="N58"/>
      <c r="O58"/>
    </row>
    <row r="59" spans="4:15" ht="12" customHeight="1" x14ac:dyDescent="0.2">
      <c r="E59" s="27" t="str">
        <f>ВидыГод!A11</f>
        <v xml:space="preserve">  Февраль 19</v>
      </c>
      <c r="F59" s="71">
        <f ca="1">VLOOKUP(E59,INDEX(ВидыГод!A:A,MATCH($B$46,ВидыГод!$A$1:$A$209,)):'ВидыГод'!$H$209,7,)</f>
        <v>25</v>
      </c>
      <c r="G59" s="4">
        <f ca="1">VLOOKUP(E59,INDEX(ВидыГод!A:A,MATCH($B$46,ВидыГод!$A$1:$A$209,)):'ВидыГод'!$G$209,4,)</f>
        <v>1</v>
      </c>
      <c r="H59" s="1" t="str">
        <f>IF($H$58=TRUE,F59/G59,"")</f>
        <v/>
      </c>
      <c r="I59" s="1" t="str">
        <f>IF($I$58=TRUE, F59,"")</f>
        <v/>
      </c>
      <c r="J59"/>
      <c r="K59"/>
      <c r="L59"/>
      <c r="M59"/>
      <c r="N59"/>
      <c r="O59"/>
    </row>
    <row r="60" spans="4:15" ht="12" customHeight="1" x14ac:dyDescent="0.2">
      <c r="E60" s="27" t="str">
        <f>ВидыГод!A12</f>
        <v xml:space="preserve">  Март 19</v>
      </c>
      <c r="F60" s="4">
        <f ca="1">VLOOKUP(E60,INDEX(ВидыГод!A:A,MATCH($B$46,ВидыГод!$A$1:$A$209,)):'ВидыГод'!$H$209,7,)</f>
        <v>3094.28</v>
      </c>
      <c r="G60" s="4">
        <f ca="1">VLOOKUP(E60,INDEX(ВидыГод!A:A,MATCH($B$46,ВидыГод!$A$1:$A$209,)):'ВидыГод'!$G$209,4,)</f>
        <v>9</v>
      </c>
      <c r="H60" s="1" t="str">
        <f t="shared" ref="H60:H71" si="3">IF($H$58=TRUE,F60/G60,"")</f>
        <v/>
      </c>
      <c r="I60" s="1" t="str">
        <f t="shared" ref="I60:I71" si="4">IF($I$58=TRUE, F60,"")</f>
        <v/>
      </c>
      <c r="J60"/>
      <c r="K60"/>
      <c r="L60"/>
      <c r="M60"/>
      <c r="N60"/>
      <c r="O60"/>
    </row>
    <row r="61" spans="4:15" x14ac:dyDescent="0.2">
      <c r="E61" s="27" t="str">
        <f>ВидыГод!A13</f>
        <v xml:space="preserve">  Апрель 19</v>
      </c>
      <c r="F61" s="4">
        <f ca="1">VLOOKUP(E61,INDEX(ВидыГод!A:A,MATCH($B$46,ВидыГод!$A$1:$A$209,)):'ВидыГод'!$H$209,7,)</f>
        <v>69.72</v>
      </c>
      <c r="G61" s="4">
        <f ca="1">VLOOKUP(E61,INDEX(ВидыГод!A:A,MATCH($B$46,ВидыГод!$A$1:$A$209,)):'ВидыГод'!$G$209,4,)</f>
        <v>1</v>
      </c>
      <c r="H61" s="1" t="str">
        <f t="shared" si="3"/>
        <v/>
      </c>
      <c r="I61" s="1" t="str">
        <f t="shared" si="4"/>
        <v/>
      </c>
      <c r="J61"/>
      <c r="K61"/>
      <c r="L61"/>
      <c r="M61"/>
      <c r="N61"/>
      <c r="O61"/>
    </row>
    <row r="62" spans="4:15" x14ac:dyDescent="0.2">
      <c r="E62" s="27" t="str">
        <f>ВидыГод!A14</f>
        <v xml:space="preserve">  Май 19</v>
      </c>
      <c r="F62" s="4">
        <f ca="1">VLOOKUP(E62,INDEX(ВидыГод!A:A,MATCH($B$46,ВидыГод!$A$1:$A$209,)):'ВидыГод'!$H$209,7,)</f>
        <v>911</v>
      </c>
      <c r="G62" s="4">
        <f ca="1">VLOOKUP(E62,INDEX(ВидыГод!A:A,MATCH($B$46,ВидыГод!$A$1:$A$209,)):'ВидыГод'!$G$209,4,)</f>
        <v>21</v>
      </c>
      <c r="H62" s="1" t="str">
        <f t="shared" si="3"/>
        <v/>
      </c>
      <c r="I62" s="1" t="str">
        <f t="shared" si="4"/>
        <v/>
      </c>
      <c r="J62"/>
      <c r="K62"/>
      <c r="L62"/>
      <c r="M62"/>
      <c r="N62"/>
      <c r="O62"/>
    </row>
    <row r="63" spans="4:15" x14ac:dyDescent="0.2">
      <c r="E63" s="27" t="str">
        <f>ВидыГод!A15</f>
        <v xml:space="preserve">  Июнь 19</v>
      </c>
      <c r="F63" s="4">
        <f ca="1">VLOOKUP(E63,INDEX(ВидыГод!A:A,MATCH($B$46,ВидыГод!$A$1:$A$209,)):'ВидыГод'!$H$209,7,)</f>
        <v>548.85</v>
      </c>
      <c r="G63" s="4">
        <f ca="1">VLOOKUP(E63,INDEX(ВидыГод!A:A,MATCH($B$46,ВидыГод!$A$1:$A$209,)):'ВидыГод'!$G$209,4,)</f>
        <v>1</v>
      </c>
      <c r="H63" s="1" t="str">
        <f t="shared" si="3"/>
        <v/>
      </c>
      <c r="I63" s="1" t="str">
        <f t="shared" si="4"/>
        <v/>
      </c>
      <c r="J63"/>
      <c r="K63"/>
      <c r="L63"/>
      <c r="M63"/>
      <c r="N63"/>
      <c r="O63"/>
    </row>
    <row r="64" spans="4:15" ht="12" customHeight="1" x14ac:dyDescent="0.2">
      <c r="E64" s="27" t="str">
        <f>ВидыГод!A16</f>
        <v xml:space="preserve">  Июль 19</v>
      </c>
      <c r="F64" s="4">
        <f ca="1">VLOOKUP(E64,INDEX(ВидыГод!A:A,MATCH($B$46,ВидыГод!$A$1:$A$209,)):'ВидыГод'!$H$209,7,)</f>
        <v>229</v>
      </c>
      <c r="G64" s="4">
        <f ca="1">VLOOKUP(E64,INDEX(ВидыГод!A:A,MATCH($B$46,ВидыГод!$A$1:$A$209,)):'ВидыГод'!$G$209,4,)</f>
        <v>5</v>
      </c>
      <c r="H64" s="1" t="str">
        <f t="shared" si="3"/>
        <v/>
      </c>
      <c r="I64" s="1" t="str">
        <f t="shared" si="4"/>
        <v/>
      </c>
      <c r="J64"/>
      <c r="K64"/>
      <c r="L64"/>
      <c r="M64"/>
      <c r="N64"/>
      <c r="O64"/>
    </row>
    <row r="65" spans="5:14" ht="12" customHeight="1" x14ac:dyDescent="0.2">
      <c r="E65" s="27" t="str">
        <f>ВидыГод!A17</f>
        <v xml:space="preserve">  Август 19</v>
      </c>
      <c r="F65" s="4">
        <f ca="1">VLOOKUP(E65,INDEX(ВидыГод!A:A,MATCH($B$46,ВидыГод!$A$1:$A$209,)):'ВидыГод'!$H$209,7,)</f>
        <v>44.64</v>
      </c>
      <c r="G65" s="4">
        <f ca="1">VLOOKUP(E65,INDEX(ВидыГод!A:A,MATCH($B$46,ВидыГод!$A$1:$A$209,)):'ВидыГод'!$G$209,4,)</f>
        <v>1</v>
      </c>
      <c r="H65" s="1" t="str">
        <f t="shared" si="3"/>
        <v/>
      </c>
      <c r="I65" s="1" t="str">
        <f t="shared" si="4"/>
        <v/>
      </c>
      <c r="J65"/>
      <c r="K65"/>
      <c r="L65"/>
      <c r="M65"/>
      <c r="N65"/>
    </row>
    <row r="66" spans="5:14" ht="12" customHeight="1" x14ac:dyDescent="0.2">
      <c r="E66" s="27" t="str">
        <f>ВидыГод!A18</f>
        <v xml:space="preserve">  Сентябрь 19</v>
      </c>
      <c r="F66" s="4">
        <f ca="1">VLOOKUP(E66,INDEX(ВидыГод!A:A,MATCH($B$46,ВидыГод!$A$1:$A$209,)):'ВидыГод'!$H$209,7,)</f>
        <v>98.58</v>
      </c>
      <c r="G66" s="4">
        <f ca="1">VLOOKUP(E66,INDEX(ВидыГод!A:A,MATCH($B$46,ВидыГод!$A$1:$A$209,)):'ВидыГод'!$G$209,4,)</f>
        <v>7</v>
      </c>
      <c r="H66" s="1" t="str">
        <f t="shared" si="3"/>
        <v/>
      </c>
      <c r="I66" s="1" t="str">
        <f t="shared" si="4"/>
        <v/>
      </c>
      <c r="J66"/>
      <c r="K66"/>
      <c r="L66"/>
      <c r="M66"/>
      <c r="N66"/>
    </row>
    <row r="67" spans="5:14" x14ac:dyDescent="0.2">
      <c r="E67" s="27" t="str">
        <f>ВидыГод!A19</f>
        <v xml:space="preserve">  Октябрь 19</v>
      </c>
      <c r="F67" s="4">
        <f ca="1">VLOOKUP(E67,INDEX(ВидыГод!A:A,MATCH($B$46,ВидыГод!$A$1:$A$209,)):'ВидыГод'!$H$209,7,)</f>
        <v>206.21</v>
      </c>
      <c r="G67" s="4">
        <f ca="1">VLOOKUP(E67,INDEX(ВидыГод!A:A,MATCH($B$46,ВидыГод!$A$1:$A$209,)):'ВидыГод'!$G$209,4,)</f>
        <v>5</v>
      </c>
      <c r="H67" s="1" t="str">
        <f t="shared" si="3"/>
        <v/>
      </c>
      <c r="I67" s="1" t="str">
        <f t="shared" si="4"/>
        <v/>
      </c>
      <c r="J67"/>
      <c r="K67"/>
      <c r="L67"/>
      <c r="M67"/>
      <c r="N67"/>
    </row>
    <row r="68" spans="5:14" ht="12" customHeight="1" x14ac:dyDescent="0.2">
      <c r="E68" s="27" t="str">
        <f>ВидыГод!A20</f>
        <v xml:space="preserve">  Ноябрь 19</v>
      </c>
      <c r="F68" s="4">
        <f ca="1">VLOOKUP(E68,INDEX(ВидыГод!A:A,MATCH($B$46,ВидыГод!$A$1:$A$209,)):'ВидыГод'!$H$209,7,)</f>
        <v>1278.75</v>
      </c>
      <c r="G68" s="4">
        <f ca="1">VLOOKUP(E68,INDEX(ВидыГод!A:A,MATCH($B$46,ВидыГод!$A$1:$A$209,)):'ВидыГод'!$G$209,4,)</f>
        <v>5</v>
      </c>
      <c r="H68" s="1" t="str">
        <f t="shared" si="3"/>
        <v/>
      </c>
      <c r="I68" s="1" t="str">
        <f t="shared" si="4"/>
        <v/>
      </c>
      <c r="J68"/>
      <c r="K68"/>
      <c r="L68"/>
      <c r="M68"/>
      <c r="N68"/>
    </row>
    <row r="69" spans="5:14" x14ac:dyDescent="0.2">
      <c r="E69" s="27" t="str">
        <f>ВидыГод!A21</f>
        <v xml:space="preserve">  Декабрь 19</v>
      </c>
      <c r="F69" s="4">
        <f ca="1">VLOOKUP(E69,INDEX(ВидыГод!A:A,MATCH($B$46,ВидыГод!$A$1:$A$209,)):'ВидыГод'!$H$209,7,)</f>
        <v>456.55</v>
      </c>
      <c r="G69" s="4">
        <f ca="1">VLOOKUP(E69,INDEX(ВидыГод!A:A,MATCH($B$46,ВидыГод!$A$1:$A$209,)):'ВидыГод'!$G$209,4,)</f>
        <v>1</v>
      </c>
      <c r="H69" s="1" t="str">
        <f t="shared" si="3"/>
        <v/>
      </c>
      <c r="I69" s="1" t="str">
        <f t="shared" si="4"/>
        <v/>
      </c>
      <c r="J69"/>
      <c r="K69"/>
      <c r="L69"/>
      <c r="M69"/>
      <c r="N69"/>
    </row>
    <row r="70" spans="5:14" x14ac:dyDescent="0.2">
      <c r="E70" s="27" t="str">
        <f>ВидыГод!A22</f>
        <v xml:space="preserve">  Январь 20</v>
      </c>
      <c r="F70" s="4">
        <f ca="1">VLOOKUP(E70,INDEX(ВидыГод!A:A,MATCH($B$46,ВидыГод!$A$1:$A$209,)):'ВидыГод'!$H$209,7,)</f>
        <v>496.85</v>
      </c>
      <c r="G70" s="4">
        <f ca="1">VLOOKUP(E70,INDEX(ВидыГод!A:A,MATCH($B$46,ВидыГод!$A$1:$A$209,)):'ВидыГод'!$G$209,4,)</f>
        <v>1</v>
      </c>
      <c r="H70" s="1" t="str">
        <f t="shared" si="3"/>
        <v/>
      </c>
      <c r="I70" s="1" t="str">
        <f t="shared" si="4"/>
        <v/>
      </c>
      <c r="J70"/>
      <c r="K70"/>
      <c r="L70"/>
      <c r="M70"/>
      <c r="N70"/>
    </row>
    <row r="71" spans="5:14" ht="12" customHeight="1" x14ac:dyDescent="0.2">
      <c r="E71" s="27" t="str">
        <f>ВидыГод!A23</f>
        <v xml:space="preserve">  Февраль 20</v>
      </c>
      <c r="F71" s="4">
        <f ca="1">VLOOKUP(E71,INDEX(ВидыГод!A:A,MATCH($B$46,ВидыГод!$A$1:$A$209,)):'ВидыГод'!$H$209,7,)</f>
        <v>57.65</v>
      </c>
      <c r="G71" s="4">
        <f ca="1">VLOOKUP(E71,INDEX(ВидыГод!A:A,MATCH($B$46,ВидыГод!$A$1:$A$209,)):'ВидыГод'!$G$209,4,)</f>
        <v>2</v>
      </c>
      <c r="H71" s="1" t="str">
        <f t="shared" si="3"/>
        <v/>
      </c>
      <c r="I71" s="1" t="str">
        <f t="shared" si="4"/>
        <v/>
      </c>
      <c r="J71"/>
      <c r="K71"/>
      <c r="L71"/>
      <c r="M71"/>
      <c r="N71"/>
    </row>
    <row r="72" spans="5:14" x14ac:dyDescent="0.2">
      <c r="F72"/>
      <c r="G72"/>
      <c r="H72"/>
      <c r="I72"/>
      <c r="J72"/>
      <c r="K72"/>
      <c r="L72"/>
      <c r="M72"/>
      <c r="N72"/>
    </row>
    <row r="845" spans="11:11" x14ac:dyDescent="0.2">
      <c r="K845" s="16" t="b">
        <v>0</v>
      </c>
    </row>
  </sheetData>
  <mergeCells count="1">
    <mergeCell ref="A1:C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3" name="List Box 4">
              <controlPr defaultSize="0" autoLine="0" autoPict="0">
                <anchor moveWithCells="1">
                  <from>
                    <xdr:col>1</xdr:col>
                    <xdr:colOff>104775</xdr:colOff>
                    <xdr:row>25</xdr:row>
                    <xdr:rowOff>19050</xdr:rowOff>
                  </from>
                  <to>
                    <xdr:col>1</xdr:col>
                    <xdr:colOff>1857375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4" name="List Box 5">
              <controlPr defaultSize="0" autoLine="0" autoPict="0">
                <anchor moveWithCells="1">
                  <from>
                    <xdr:col>3</xdr:col>
                    <xdr:colOff>9525</xdr:colOff>
                    <xdr:row>25</xdr:row>
                    <xdr:rowOff>9525</xdr:rowOff>
                  </from>
                  <to>
                    <xdr:col>5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ПДУ</vt:lpstr>
      <vt:lpstr>ВидыГод</vt:lpstr>
      <vt:lpstr>Доли</vt:lpstr>
      <vt:lpstr>RCData</vt:lpstr>
      <vt:lpstr>GroupCode</vt:lpstr>
      <vt:lpstr>Groups</vt:lpstr>
      <vt:lpstr>GroupTable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</dc:creator>
  <cp:lastModifiedBy>Максим Рейн</cp:lastModifiedBy>
  <cp:lastPrinted>2020-03-05T06:53:54Z</cp:lastPrinted>
  <dcterms:created xsi:type="dcterms:W3CDTF">2020-02-28T16:49:48Z</dcterms:created>
  <dcterms:modified xsi:type="dcterms:W3CDTF">2020-03-25T09:57:47Z</dcterms:modified>
</cp:coreProperties>
</file>