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mskfs1\User_Profiles\domnin\Desktop\"/>
    </mc:Choice>
  </mc:AlternateContent>
  <bookViews>
    <workbookView xWindow="0" yWindow="0" windowWidth="16755" windowHeight="8835" tabRatio="796" activeTab="2"/>
  </bookViews>
  <sheets>
    <sheet name="периоды" sheetId="3" r:id="rId1"/>
    <sheet name="модели_дозиметрия" sheetId="6" r:id="rId2"/>
    <sheet name="модели_газ" sheetId="8" r:id="rId3"/>
    <sheet name="продажи" sheetId="1" r:id="rId4"/>
    <sheet name="факт_продажи" sheetId="10" r:id="rId5"/>
    <sheet name="к_вычету" sheetId="12" r:id="rId6"/>
    <sheet name="факт_к_вычету" sheetId="13" r:id="rId7"/>
    <sheet name="факт за вычетом" sheetId="14" r:id="rId8"/>
    <sheet name="заказы1С" sheetId="22" r:id="rId9"/>
    <sheet name="ручные_по_новым" sheetId="20" r:id="rId10"/>
    <sheet name="всего_добавки" sheetId="16" r:id="rId11"/>
    <sheet name="прогноз продаж" sheetId="15" r:id="rId12"/>
    <sheet name="факт-план" sheetId="18" r:id="rId13"/>
    <sheet name="факт-план менеджеры" sheetId="19" r:id="rId14"/>
  </sheets>
  <definedNames>
    <definedName name="_xlnm._FilterDatabase" localSheetId="8" hidden="1">заказы1С!$A$1:$L$194</definedName>
    <definedName name="_xlnm._FilterDatabase" localSheetId="5" hidden="1">к_вычету!$A$1:$I$361</definedName>
    <definedName name="_xlnm._FilterDatabase" localSheetId="3" hidden="1">продажи!$A$1:$J$2932</definedName>
    <definedName name="_xlnm._FilterDatabase" localSheetId="9" hidden="1">ручные_по_новым!$A$1:$H$223</definedName>
    <definedName name="GasOn_1">модели_газ!$AG$2:$AG$48</definedName>
    <definedName name="GasOn_4">модели_газ!$AF$2:$AF$48</definedName>
    <definedName name="БДМГ">модели_дозиметрия!$P$2:$P$59</definedName>
    <definedName name="Валдай">модели_дозиметрия!$T$2:$T$59</definedName>
    <definedName name="Внешние_блоки_для_МКС_07Н_и_ДКГ_07БС_и_ИМД_07">модели_дозиметрия!$D$2:$D$59</definedName>
    <definedName name="Газтест_датчики">модели_газ!$P$2:$P$48</definedName>
    <definedName name="Газтест_пульт">модели_газ!$O$2:$O$48</definedName>
    <definedName name="ДДК">модели_газ!$Y$2:$Y$48</definedName>
    <definedName name="ДКГ_07БС">модели_дозиметрия!$B$2:$B$59</definedName>
    <definedName name="ДКС_101_камеры">модели_дозиметрия!$H$2:$H$59</definedName>
    <definedName name="ДКС_101_пульты">модели_дозиметрия!$G$2:$G$59</definedName>
    <definedName name="ДМГ_3">модели_газ!$L$2:$L$48</definedName>
    <definedName name="добавкимодель">всего_добавки!$C:$C</definedName>
    <definedName name="добавкицена">всего_добавки!$AD:$AD</definedName>
    <definedName name="домашние_детекторы">модели_газ!$AH$2:$AH$48</definedName>
    <definedName name="ДРБП_03">модели_дозиметрия!$A$2:$A$59</definedName>
    <definedName name="ДРБП_03М">модели_дозиметрия!$X$2:$X$59</definedName>
    <definedName name="заказы1Сдата">заказы1С!$G:$G</definedName>
    <definedName name="заказы1Сколичество">заказы1С!$F:$F</definedName>
    <definedName name="заказы1Смодель">заказы1С!$H:$H</definedName>
    <definedName name="ИМД_7">модели_дозиметрия!$M$2:$M$59</definedName>
    <definedName name="к_вычетубезскидок">к_вычету!$H:$H</definedName>
    <definedName name="к_вычетудата">к_вычету!$A:$A</definedName>
    <definedName name="к_вычетуколичество">к_вычету!$F:$F</definedName>
    <definedName name="к_вычетумодель">к_вычету!$I:$I</definedName>
    <definedName name="К_вычетуноменклатура">к_вычету!$D:$D</definedName>
    <definedName name="к_вычетуответственный">к_вычету!$E:$E</definedName>
    <definedName name="к_вычетусумма">к_вычету!$G:$G</definedName>
    <definedName name="месяц_к_месяцу">периоды!$K$3:$K$14</definedName>
    <definedName name="мини_дозиметр">модели_дозиметрия!$Y$2:$Y$59</definedName>
    <definedName name="МКС_07Н">модели_дозиметрия!$C$2:$C$59</definedName>
    <definedName name="моделиперечень">модели_дозиметрия!$A$1:$Z$1</definedName>
    <definedName name="моделиперечень_газ">модели_газ!$1:$1</definedName>
    <definedName name="Моноблок_Гамма">модели_дозиметрия!$I$2:$I$59</definedName>
    <definedName name="Моноблок_Гамма_1_1">модели_дозиметрия!$J$2:$J$59</definedName>
    <definedName name="Моноблок_Гамма_2_1">модели_дозиметрия!$K$2:$K$59</definedName>
    <definedName name="номенклатура">#REF!</definedName>
    <definedName name="ПВУ_80">модели_газ!$M$2:$M$48</definedName>
    <definedName name="период">периоды!$A:$A</definedName>
    <definedName name="периодконец">периоды!$C:$C</definedName>
    <definedName name="периодначало">периоды!$B:$B</definedName>
    <definedName name="периодсезонность">периоды!$D:$D</definedName>
    <definedName name="периоды">периоды!$A:$D</definedName>
    <definedName name="поверка_и_ремонт_газ">модели_газ!$S$2:$S$48</definedName>
    <definedName name="поверка_лаборатория">модели_дозиметрия!$Z$2:$Z$59</definedName>
    <definedName name="продажи_контрагент">продажи!$C:$C</definedName>
    <definedName name="продажибезскидок">продажи!$H:$H</definedName>
    <definedName name="продажидата">продажи!$A:$A</definedName>
    <definedName name="продажиколичество">продажи!$F:$F</definedName>
    <definedName name="продажимодель">продажи!$I:$I</definedName>
    <definedName name="продажиноменклатура">продажи!$D:$D</definedName>
    <definedName name="продажиответственный">продажи!$E:$E</definedName>
    <definedName name="продажисумма">продажи!$G:$G</definedName>
    <definedName name="простотак">ручные_по_новым!$L:$L</definedName>
    <definedName name="Прочее">модели_дозиметрия!$Q$2:$Q$59</definedName>
    <definedName name="прочее_газ">модели_газ!$T$2:$T$48</definedName>
    <definedName name="ПТФМ_102_БКУ">модели_газ!$AB$2:$AB$48</definedName>
    <definedName name="ПТФМ_102_датчики">модели_газ!$AC$2:$AC$48</definedName>
    <definedName name="ПТФМ_104_БКУ">модели_газ!$AD$2:$AD$48</definedName>
    <definedName name="ПТФМ_104_датчики">модели_газ!$AE$2:$AE$48</definedName>
    <definedName name="ПТФМ_112">модели_газ!$AA$2:$AA$48</definedName>
    <definedName name="резерв1">модели_газ!$AI$2:$AI$48</definedName>
    <definedName name="резерв2">модели_газ!$AJ$2:$AJ$48</definedName>
    <definedName name="ремонт_прочие_услуги">модели_дозиметрия!$R$2:$R$59</definedName>
    <definedName name="РЗА">модели_дозиметрия!$F$2:$F$59</definedName>
    <definedName name="РЗБ">модели_дозиметрия!$E$2:$E$59</definedName>
    <definedName name="РЗБ5ДМ">модели_дозиметрия!$V$2:$V$59</definedName>
    <definedName name="РЗБ6">модели_дозиметрия!$W$2:$W$59</definedName>
    <definedName name="ручныедата">ручные_по_новым!$A:$A</definedName>
    <definedName name="ручныеклиент">ручные_по_новым!$B:$B</definedName>
    <definedName name="ручныеколичество">ручные_по_новым!$F:$F</definedName>
    <definedName name="ручныемодель">ручные_по_новым!$E:$E</definedName>
    <definedName name="ручныецена">всего_добавки!$AD:$AD</definedName>
    <definedName name="Светофор">модели_дозиметрия!$S$2:$S$59</definedName>
    <definedName name="сигма_оптический_датчик">модели_газ!$U$2:$U$48</definedName>
    <definedName name="сигма_оптический_датчик_фланец">модели_газ!$V$2:$V$48</definedName>
    <definedName name="сигма_ПП_датчики_фланец">модели_газ!$C$2:$C$48</definedName>
    <definedName name="сигма_пульт">модели_газ!$A$2:$A$48</definedName>
    <definedName name="сигма_ТКС_датчики">модели_газ!$B$2:$B$48</definedName>
    <definedName name="сигнал_02">модели_газ!$K$2:$K$48</definedName>
    <definedName name="сигнал_022_датчики">модели_газ!$J$2:$J$48</definedName>
    <definedName name="сигнал_022_пульт">модели_газ!$I$2:$I$48</definedName>
    <definedName name="сигнал_03_оптика">модели_газ!$W$2:$W$48</definedName>
    <definedName name="сигнал_03_оптика_фланец">модели_газ!$X$2:$X$48</definedName>
    <definedName name="сигнал_03_ПП_фланец">модели_газ!$G$2:$G$48</definedName>
    <definedName name="сигнал_03_пульт">модели_газ!$D$2:$D$48</definedName>
    <definedName name="сигнал_03_ТКС">модели_газ!$E$2:$E$48</definedName>
    <definedName name="сигнал_03_электрохимия">модели_газ!$F$2:$F$48</definedName>
    <definedName name="Сигнал_03К_датчики">модели_газ!$R$2:$R$48</definedName>
    <definedName name="Сигнал_03К_пульт">модели_газ!$Q$2:$Q$48</definedName>
    <definedName name="Сигнал_33">модели_газ!$H$2:$H$48</definedName>
    <definedName name="Сигнал_35">модели_газ!$Z$2:$Z$48</definedName>
    <definedName name="СОРТ">модели_дозиметрия!$O$2:$O$59</definedName>
    <definedName name="Сторонние_приборы">модели_газ!$AI$2:$AI$48</definedName>
    <definedName name="Сторонние_производители">модели_дозиметрия!$N$2:$N$59</definedName>
    <definedName name="Торопа">модели_дозиметрия!$U$2:$U$59</definedName>
    <definedName name="ЧК_10">модели_газ!$N$2:$N$48</definedName>
    <definedName name="ЭП_14">модели_дозиметрия!$L$2:$L$59</definedName>
  </definedNames>
  <calcPr calcId="152511"/>
</workbook>
</file>

<file path=xl/calcChain.xml><?xml version="1.0" encoding="utf-8"?>
<calcChain xmlns="http://schemas.openxmlformats.org/spreadsheetml/2006/main">
  <c r="I26" i="1" l="1"/>
  <c r="I18" i="1"/>
  <c r="I5" i="1"/>
  <c r="E240" i="20" l="1"/>
  <c r="H240" i="20" s="1"/>
  <c r="H239" i="20"/>
  <c r="E239" i="20"/>
  <c r="E238" i="20"/>
  <c r="H238" i="20" s="1"/>
  <c r="H237" i="20"/>
  <c r="E237" i="20"/>
  <c r="E236" i="20"/>
  <c r="H236" i="20" s="1"/>
  <c r="H235" i="20"/>
  <c r="E235" i="20"/>
  <c r="E234" i="20"/>
  <c r="H234" i="20" s="1"/>
  <c r="H233" i="20"/>
  <c r="E233" i="20"/>
  <c r="E232" i="20"/>
  <c r="H232" i="20" s="1"/>
  <c r="H231" i="20"/>
  <c r="E231" i="20"/>
  <c r="E230" i="20"/>
  <c r="H230" i="20" s="1"/>
  <c r="H229" i="20"/>
  <c r="E229" i="20"/>
  <c r="E228" i="20"/>
  <c r="H228" i="20" s="1"/>
  <c r="H227" i="20"/>
  <c r="E227" i="20"/>
  <c r="E226" i="20"/>
  <c r="H226" i="20" s="1"/>
  <c r="H225" i="20"/>
  <c r="E225" i="20"/>
  <c r="E224" i="20"/>
  <c r="H224" i="20" s="1"/>
  <c r="H221" i="20"/>
  <c r="E221" i="20"/>
  <c r="G81" i="22"/>
  <c r="G82" i="22"/>
  <c r="G174" i="22"/>
  <c r="G175" i="22"/>
  <c r="G83" i="22"/>
  <c r="G118" i="22"/>
  <c r="G85" i="22"/>
  <c r="G153" i="22"/>
  <c r="G155" i="22"/>
  <c r="G181" i="22"/>
  <c r="G182" i="22"/>
  <c r="G156" i="22"/>
  <c r="G158" i="22"/>
  <c r="G185" i="22"/>
  <c r="G178" i="22"/>
  <c r="G187" i="22"/>
  <c r="G179" i="22"/>
  <c r="G180" i="22"/>
  <c r="G183" i="22"/>
  <c r="G184" i="22"/>
  <c r="G186" i="22"/>
  <c r="G193" i="22"/>
  <c r="G194" i="22"/>
  <c r="H180" i="22"/>
  <c r="H83" i="22"/>
  <c r="H158" i="22"/>
  <c r="H186" i="22"/>
  <c r="H118" i="22"/>
  <c r="H184" i="22"/>
  <c r="H193" i="22"/>
  <c r="H85" i="22"/>
  <c r="H178" i="22"/>
  <c r="H194" i="22"/>
  <c r="H181" i="22"/>
  <c r="H187" i="22"/>
  <c r="H153" i="22"/>
  <c r="H81" i="22"/>
  <c r="H155" i="22"/>
  <c r="H179" i="22"/>
  <c r="H82" i="22"/>
  <c r="H156" i="22"/>
  <c r="H185" i="22"/>
  <c r="H174" i="22"/>
  <c r="H182" i="22"/>
  <c r="H183" i="22"/>
  <c r="H175" i="22"/>
  <c r="F3" i="15" l="1"/>
  <c r="Z3" i="15" l="1"/>
  <c r="X3" i="15"/>
  <c r="V3" i="15"/>
  <c r="T3" i="15"/>
  <c r="R3" i="15"/>
  <c r="P3" i="15"/>
  <c r="N3" i="15"/>
  <c r="L3" i="15"/>
  <c r="J3" i="15"/>
  <c r="H3" i="15"/>
  <c r="D3" i="15"/>
  <c r="K4" i="3"/>
  <c r="K5" i="3"/>
  <c r="K6" i="3"/>
  <c r="K7" i="3"/>
  <c r="K8" i="3"/>
  <c r="K9" i="3"/>
  <c r="K10" i="3"/>
  <c r="K11" i="3"/>
  <c r="K12" i="3"/>
  <c r="K13" i="3"/>
  <c r="K14" i="3"/>
  <c r="K3" i="3"/>
  <c r="I4" i="3"/>
  <c r="I5" i="3" l="1"/>
  <c r="G11" i="22"/>
  <c r="G12" i="22"/>
  <c r="G23" i="22"/>
  <c r="G34" i="22"/>
  <c r="G49" i="22"/>
  <c r="G50" i="22"/>
  <c r="G51" i="22"/>
  <c r="G52" i="22"/>
  <c r="G152" i="22"/>
  <c r="G25" i="22"/>
  <c r="G45" i="22"/>
  <c r="G108" i="22"/>
  <c r="G6" i="22"/>
  <c r="G15" i="22"/>
  <c r="G147" i="22"/>
  <c r="G102" i="22"/>
  <c r="G48" i="22"/>
  <c r="G89" i="22"/>
  <c r="G101" i="22"/>
  <c r="G10" i="22"/>
  <c r="G41" i="22"/>
  <c r="G43" i="22"/>
  <c r="G39" i="22"/>
  <c r="G46" i="22"/>
  <c r="G167" i="22"/>
  <c r="G38" i="22"/>
  <c r="G13" i="22"/>
  <c r="G19" i="22"/>
  <c r="G172" i="22"/>
  <c r="G16" i="22"/>
  <c r="G14" i="22"/>
  <c r="G33" i="22"/>
  <c r="G160" i="22"/>
  <c r="G21" i="22"/>
  <c r="G24" i="22"/>
  <c r="G26" i="22"/>
  <c r="G22" i="22"/>
  <c r="G154" i="22"/>
  <c r="G8" i="22"/>
  <c r="G27" i="22"/>
  <c r="G28" i="22"/>
  <c r="G29" i="22"/>
  <c r="G30" i="22"/>
  <c r="G31" i="22"/>
  <c r="G7" i="22"/>
  <c r="G35" i="22"/>
  <c r="G109" i="22"/>
  <c r="G110" i="22"/>
  <c r="G111" i="22"/>
  <c r="G90" i="22"/>
  <c r="G91" i="22"/>
  <c r="G92" i="22"/>
  <c r="G93" i="22"/>
  <c r="G112" i="22"/>
  <c r="G94" i="22"/>
  <c r="G2" i="22"/>
  <c r="G3" i="22"/>
  <c r="G5" i="22"/>
  <c r="G4" i="22"/>
  <c r="G32" i="22"/>
  <c r="G162" i="22"/>
  <c r="G20" i="22"/>
  <c r="G17" i="22"/>
  <c r="G18" i="22"/>
  <c r="G163" i="22"/>
  <c r="G164" i="22"/>
  <c r="G145" i="22"/>
  <c r="G36" i="22"/>
  <c r="G146" i="22"/>
  <c r="G165" i="22"/>
  <c r="G104" i="22"/>
  <c r="G151" i="22"/>
  <c r="G44" i="22"/>
  <c r="G54" i="22"/>
  <c r="G53" i="22"/>
  <c r="G55" i="22"/>
  <c r="G56" i="22"/>
  <c r="G57" i="22"/>
  <c r="G58" i="22"/>
  <c r="G59" i="22"/>
  <c r="G60" i="22"/>
  <c r="G61" i="22"/>
  <c r="G113" i="22"/>
  <c r="G114" i="22"/>
  <c r="G115" i="22"/>
  <c r="G116" i="22"/>
  <c r="G117" i="22"/>
  <c r="G192" i="22"/>
  <c r="G62" i="22"/>
  <c r="G63" i="22"/>
  <c r="G64" i="22"/>
  <c r="G65" i="22"/>
  <c r="G119" i="22"/>
  <c r="G66" i="22"/>
  <c r="G67" i="22"/>
  <c r="G68" i="22"/>
  <c r="G69" i="22"/>
  <c r="G70" i="22"/>
  <c r="G120" i="22"/>
  <c r="G121" i="22"/>
  <c r="G122" i="22"/>
  <c r="G123" i="22"/>
  <c r="G124" i="22"/>
  <c r="G125" i="22"/>
  <c r="G126" i="22"/>
  <c r="G166" i="22"/>
  <c r="G173" i="22"/>
  <c r="G159" i="22"/>
  <c r="G127" i="22"/>
  <c r="G128" i="22"/>
  <c r="G129" i="22"/>
  <c r="G130" i="22"/>
  <c r="G131" i="22"/>
  <c r="G132" i="22"/>
  <c r="G133" i="22"/>
  <c r="G71" i="22"/>
  <c r="G72" i="22"/>
  <c r="G73" i="22"/>
  <c r="G74" i="22"/>
  <c r="G75" i="22"/>
  <c r="G76" i="22"/>
  <c r="G77" i="22"/>
  <c r="G78" i="22"/>
  <c r="G79" i="22"/>
  <c r="G134" i="22"/>
  <c r="G135" i="22"/>
  <c r="G136" i="22"/>
  <c r="G137" i="22"/>
  <c r="G138" i="22"/>
  <c r="G139" i="22"/>
  <c r="G140" i="22"/>
  <c r="G80" i="22"/>
  <c r="G188" i="22"/>
  <c r="G189" i="22"/>
  <c r="G190" i="22"/>
  <c r="G84" i="22"/>
  <c r="G191" i="22"/>
  <c r="G86" i="22"/>
  <c r="G87" i="22"/>
  <c r="G88" i="22"/>
  <c r="G40" i="22"/>
  <c r="G168" i="22"/>
  <c r="G37" i="22"/>
  <c r="G148" i="22"/>
  <c r="G141" i="22"/>
  <c r="G142" i="22"/>
  <c r="G95" i="22"/>
  <c r="G143" i="22"/>
  <c r="G96" i="22"/>
  <c r="G144" i="22"/>
  <c r="G97" i="22"/>
  <c r="G98" i="22"/>
  <c r="G99" i="22"/>
  <c r="G157" i="22"/>
  <c r="G177" i="22"/>
  <c r="G169" i="22"/>
  <c r="G170" i="22"/>
  <c r="G171" i="22"/>
  <c r="G105" i="22"/>
  <c r="G103" i="22"/>
  <c r="G106" i="22"/>
  <c r="G107" i="22"/>
  <c r="G176" i="22"/>
  <c r="G161" i="22"/>
  <c r="G47" i="22"/>
  <c r="G150" i="22"/>
  <c r="G42" i="22"/>
  <c r="G100" i="22"/>
  <c r="G149" i="22"/>
  <c r="G9" i="22"/>
  <c r="H38" i="22"/>
  <c r="H11" i="22"/>
  <c r="I6" i="3" l="1"/>
  <c r="H7" i="19"/>
  <c r="I7" i="19" s="1"/>
  <c r="G7" i="19"/>
  <c r="F7" i="19"/>
  <c r="J4" i="19"/>
  <c r="J3" i="19"/>
  <c r="J2" i="19"/>
  <c r="I7" i="3" l="1"/>
  <c r="H8" i="19"/>
  <c r="D8" i="19"/>
  <c r="D9" i="19" s="1"/>
  <c r="H4" i="22"/>
  <c r="I2757" i="1"/>
  <c r="H144" i="22"/>
  <c r="H29" i="22"/>
  <c r="H167" i="22"/>
  <c r="H12" i="22"/>
  <c r="H111" i="22"/>
  <c r="H68" i="22"/>
  <c r="H28" i="22"/>
  <c r="I2754" i="1"/>
  <c r="H142" i="22"/>
  <c r="H74" i="22"/>
  <c r="I2758" i="1"/>
  <c r="I2796" i="1"/>
  <c r="I2790" i="1"/>
  <c r="H37" i="22"/>
  <c r="I2769" i="1"/>
  <c r="H88" i="22"/>
  <c r="H21" i="22"/>
  <c r="H56" i="22"/>
  <c r="I2759" i="1"/>
  <c r="H53" i="22"/>
  <c r="H151" i="22"/>
  <c r="H30" i="22"/>
  <c r="H10" i="22"/>
  <c r="H188" i="22"/>
  <c r="H189" i="22"/>
  <c r="H130" i="22"/>
  <c r="H50" i="22"/>
  <c r="H35" i="22"/>
  <c r="I2794" i="1"/>
  <c r="H152" i="22"/>
  <c r="I2792" i="1"/>
  <c r="H47" i="22"/>
  <c r="I2771" i="1"/>
  <c r="I2770" i="1"/>
  <c r="I2742" i="1"/>
  <c r="H92" i="22"/>
  <c r="H107" i="22"/>
  <c r="I2748" i="1"/>
  <c r="H190" i="22"/>
  <c r="H49" i="22"/>
  <c r="H75" i="22"/>
  <c r="H98" i="22"/>
  <c r="I2774" i="1"/>
  <c r="H112" i="22"/>
  <c r="H2" i="22"/>
  <c r="H114" i="22"/>
  <c r="H46" i="22"/>
  <c r="I2745" i="1"/>
  <c r="H20" i="22"/>
  <c r="H125" i="22"/>
  <c r="H140" i="22"/>
  <c r="H73" i="22"/>
  <c r="I2783" i="1"/>
  <c r="H164" i="22"/>
  <c r="I2776" i="1"/>
  <c r="H67" i="22"/>
  <c r="H106" i="22"/>
  <c r="I2782" i="1"/>
  <c r="H162" i="22"/>
  <c r="H170" i="22"/>
  <c r="H27" i="22"/>
  <c r="I2781" i="1"/>
  <c r="H171" i="22"/>
  <c r="H48" i="22"/>
  <c r="H40" i="22"/>
  <c r="I2755" i="1"/>
  <c r="I2763" i="1"/>
  <c r="H132" i="22"/>
  <c r="H145" i="22"/>
  <c r="H150" i="22"/>
  <c r="I2747" i="1"/>
  <c r="H63" i="22"/>
  <c r="H119" i="22"/>
  <c r="H66" i="22"/>
  <c r="H87" i="22"/>
  <c r="H41" i="22"/>
  <c r="H57" i="22"/>
  <c r="I2750" i="1"/>
  <c r="H129" i="22"/>
  <c r="H97" i="22"/>
  <c r="H100" i="22"/>
  <c r="H165" i="22"/>
  <c r="H149" i="22"/>
  <c r="H70" i="22"/>
  <c r="H110" i="22"/>
  <c r="H31" i="22"/>
  <c r="H33" i="22"/>
  <c r="H93" i="22"/>
  <c r="I361" i="12"/>
  <c r="H62" i="22"/>
  <c r="I2787" i="1"/>
  <c r="H99" i="22"/>
  <c r="H192" i="22"/>
  <c r="H161" i="22"/>
  <c r="H176" i="22"/>
  <c r="H115" i="22"/>
  <c r="H168" i="22"/>
  <c r="H128" i="22"/>
  <c r="H8" i="22"/>
  <c r="I2743" i="1"/>
  <c r="H102" i="22"/>
  <c r="I2746" i="1"/>
  <c r="I2761" i="1"/>
  <c r="I2791" i="1"/>
  <c r="H51" i="22"/>
  <c r="H69" i="22"/>
  <c r="H159" i="22"/>
  <c r="I2786" i="1"/>
  <c r="H43" i="22"/>
  <c r="H154" i="22"/>
  <c r="H169" i="22"/>
  <c r="I2802" i="1"/>
  <c r="I2804" i="1"/>
  <c r="H18" i="22"/>
  <c r="H59" i="22"/>
  <c r="H101" i="22"/>
  <c r="I2784" i="1"/>
  <c r="H78" i="22"/>
  <c r="H52" i="22"/>
  <c r="I2740" i="1"/>
  <c r="I2767" i="1"/>
  <c r="H89" i="22"/>
  <c r="I2762" i="1"/>
  <c r="I2764" i="1"/>
  <c r="I2768" i="1"/>
  <c r="H126" i="22"/>
  <c r="H19" i="22"/>
  <c r="H61" i="22"/>
  <c r="I2779" i="1"/>
  <c r="I2765" i="1"/>
  <c r="H55" i="22"/>
  <c r="H90" i="22"/>
  <c r="H121" i="22"/>
  <c r="H109" i="22"/>
  <c r="H148" i="22"/>
  <c r="H103" i="22"/>
  <c r="H134" i="22"/>
  <c r="H135" i="22"/>
  <c r="H15" i="22"/>
  <c r="H191" i="22"/>
  <c r="H14" i="22"/>
  <c r="H84" i="22"/>
  <c r="H138" i="22"/>
  <c r="I2772" i="1"/>
  <c r="I2778" i="1"/>
  <c r="H146" i="22"/>
  <c r="H127" i="22"/>
  <c r="H86" i="22"/>
  <c r="H141" i="22"/>
  <c r="H123" i="22"/>
  <c r="H166" i="22"/>
  <c r="H173" i="22"/>
  <c r="I2760" i="1"/>
  <c r="H5" i="22"/>
  <c r="H147" i="22"/>
  <c r="I2800" i="1"/>
  <c r="I2798" i="1"/>
  <c r="I360" i="12"/>
  <c r="H54" i="22"/>
  <c r="H7" i="22"/>
  <c r="H95" i="22"/>
  <c r="H122" i="22"/>
  <c r="H113" i="22"/>
  <c r="H71" i="22"/>
  <c r="H120" i="22"/>
  <c r="H16" i="22"/>
  <c r="H96" i="22"/>
  <c r="H36" i="22"/>
  <c r="H177" i="22"/>
  <c r="I2805" i="1"/>
  <c r="H76" i="22"/>
  <c r="H136" i="22"/>
  <c r="I2773" i="1"/>
  <c r="I2741" i="1"/>
  <c r="H25" i="22"/>
  <c r="I2803" i="1"/>
  <c r="H23" i="22"/>
  <c r="H34" i="22"/>
  <c r="H139" i="22"/>
  <c r="H44" i="22"/>
  <c r="H163" i="22"/>
  <c r="I2777" i="1"/>
  <c r="H13" i="22"/>
  <c r="H45" i="22"/>
  <c r="I2749" i="1"/>
  <c r="I2753" i="1"/>
  <c r="H58" i="22"/>
  <c r="I2780" i="1"/>
  <c r="H17" i="22"/>
  <c r="H172" i="22"/>
  <c r="H133" i="22"/>
  <c r="H77" i="22"/>
  <c r="H160" i="22"/>
  <c r="H105" i="22"/>
  <c r="I2785" i="1"/>
  <c r="I2788" i="1"/>
  <c r="H26" i="22"/>
  <c r="H60" i="22"/>
  <c r="H131" i="22"/>
  <c r="H94" i="22"/>
  <c r="H79" i="22"/>
  <c r="I2795" i="1"/>
  <c r="H116" i="22"/>
  <c r="H22" i="22"/>
  <c r="I2793" i="1"/>
  <c r="H143" i="22"/>
  <c r="I2797" i="1"/>
  <c r="H72" i="22"/>
  <c r="H108" i="22"/>
  <c r="H137" i="22"/>
  <c r="H157" i="22"/>
  <c r="H117" i="22"/>
  <c r="H124" i="22"/>
  <c r="H32" i="22"/>
  <c r="H65" i="22"/>
  <c r="H24" i="22"/>
  <c r="I2775" i="1"/>
  <c r="H39" i="22"/>
  <c r="H6" i="22"/>
  <c r="H104" i="22"/>
  <c r="I2789" i="1"/>
  <c r="I2801" i="1"/>
  <c r="H3" i="22"/>
  <c r="H80" i="22"/>
  <c r="I2799" i="1"/>
  <c r="H64" i="22"/>
  <c r="H42" i="22"/>
  <c r="I8" i="3" l="1"/>
  <c r="D11" i="19"/>
  <c r="D10" i="19"/>
  <c r="I116" i="12"/>
  <c r="H91" i="22"/>
  <c r="I9" i="3" l="1"/>
  <c r="E50" i="20"/>
  <c r="I10" i="3" l="1"/>
  <c r="E40" i="20"/>
  <c r="E39" i="20"/>
  <c r="I11" i="3" l="1"/>
  <c r="E223" i="20"/>
  <c r="E212" i="20"/>
  <c r="E195" i="20"/>
  <c r="E179" i="20"/>
  <c r="E146" i="20"/>
  <c r="E130" i="20"/>
  <c r="E111" i="20"/>
  <c r="E97" i="20"/>
  <c r="E84" i="20"/>
  <c r="E73" i="20"/>
  <c r="E211" i="20"/>
  <c r="E194" i="20"/>
  <c r="E177" i="20"/>
  <c r="E145" i="20"/>
  <c r="E128" i="20"/>
  <c r="E110" i="20"/>
  <c r="E206" i="20"/>
  <c r="E189" i="20"/>
  <c r="E172" i="20"/>
  <c r="E140" i="20"/>
  <c r="E123" i="20"/>
  <c r="E205" i="20"/>
  <c r="E188" i="20"/>
  <c r="E171" i="20"/>
  <c r="E139" i="20"/>
  <c r="E122" i="20"/>
  <c r="E204" i="20"/>
  <c r="E187" i="20"/>
  <c r="E155" i="20"/>
  <c r="E138" i="20"/>
  <c r="E121" i="20"/>
  <c r="E220" i="20"/>
  <c r="E203" i="20"/>
  <c r="E186" i="20"/>
  <c r="E154" i="20"/>
  <c r="E137" i="20"/>
  <c r="E120" i="20"/>
  <c r="E105" i="20"/>
  <c r="E92" i="20"/>
  <c r="E81" i="20"/>
  <c r="E72" i="20"/>
  <c r="E64" i="20"/>
  <c r="E219" i="20"/>
  <c r="E202" i="20"/>
  <c r="E185" i="20"/>
  <c r="E153" i="20"/>
  <c r="E136" i="20"/>
  <c r="E119" i="20"/>
  <c r="E104" i="20"/>
  <c r="E91" i="20"/>
  <c r="E80" i="20"/>
  <c r="E71" i="20"/>
  <c r="E63" i="20"/>
  <c r="E170" i="20"/>
  <c r="E169" i="20"/>
  <c r="E168" i="20"/>
  <c r="E167" i="20"/>
  <c r="E166" i="20"/>
  <c r="E165" i="20"/>
  <c r="E164" i="20"/>
  <c r="E163" i="20"/>
  <c r="E162" i="20"/>
  <c r="E161" i="20"/>
  <c r="E160" i="20"/>
  <c r="E159" i="20"/>
  <c r="E158" i="20"/>
  <c r="E157" i="20"/>
  <c r="E156" i="20"/>
  <c r="E222" i="20"/>
  <c r="E218" i="20"/>
  <c r="E201" i="20"/>
  <c r="E178" i="20"/>
  <c r="E152" i="20"/>
  <c r="E129" i="20"/>
  <c r="E118" i="20"/>
  <c r="E103" i="20"/>
  <c r="E83" i="20"/>
  <c r="E79" i="20"/>
  <c r="E65" i="20"/>
  <c r="E57" i="20"/>
  <c r="E210" i="20"/>
  <c r="E193" i="20"/>
  <c r="E176" i="20"/>
  <c r="E144" i="20"/>
  <c r="E127" i="20"/>
  <c r="E109" i="20"/>
  <c r="E96" i="20"/>
  <c r="E209" i="20"/>
  <c r="E192" i="20"/>
  <c r="E175" i="20"/>
  <c r="E143" i="20"/>
  <c r="E126" i="20"/>
  <c r="E108" i="20"/>
  <c r="E95" i="20"/>
  <c r="E82" i="20"/>
  <c r="E217" i="20"/>
  <c r="E216" i="20"/>
  <c r="E200" i="20"/>
  <c r="E199" i="20"/>
  <c r="E184" i="20"/>
  <c r="E183" i="20"/>
  <c r="E151" i="20"/>
  <c r="E150" i="20"/>
  <c r="E135" i="20"/>
  <c r="E134" i="20"/>
  <c r="E117" i="20"/>
  <c r="E116" i="20"/>
  <c r="E102" i="20"/>
  <c r="E101" i="20"/>
  <c r="E90" i="20"/>
  <c r="E89" i="20"/>
  <c r="E78" i="20"/>
  <c r="E77" i="20"/>
  <c r="E70" i="20"/>
  <c r="E69" i="20"/>
  <c r="E62" i="20"/>
  <c r="E61" i="20"/>
  <c r="E208" i="20"/>
  <c r="E207" i="20"/>
  <c r="E191" i="20"/>
  <c r="E190" i="20"/>
  <c r="E174" i="20"/>
  <c r="E173" i="20"/>
  <c r="E142" i="20"/>
  <c r="E141" i="20"/>
  <c r="E125" i="20"/>
  <c r="E124" i="20"/>
  <c r="E107" i="20"/>
  <c r="E106" i="20"/>
  <c r="E94" i="20"/>
  <c r="E93" i="20"/>
  <c r="E115" i="20"/>
  <c r="E88" i="20"/>
  <c r="E56" i="20"/>
  <c r="E215" i="20"/>
  <c r="E198" i="20"/>
  <c r="E182" i="20"/>
  <c r="E149" i="20"/>
  <c r="E133" i="20"/>
  <c r="E114" i="20"/>
  <c r="E100" i="20"/>
  <c r="E87" i="20"/>
  <c r="E76" i="20"/>
  <c r="E68" i="20"/>
  <c r="E60" i="20"/>
  <c r="E55" i="20"/>
  <c r="E214" i="20"/>
  <c r="E197" i="20"/>
  <c r="E181" i="20"/>
  <c r="E148" i="20"/>
  <c r="E132" i="20"/>
  <c r="E113" i="20"/>
  <c r="E99" i="20"/>
  <c r="E86" i="20"/>
  <c r="E75" i="20"/>
  <c r="E67" i="20"/>
  <c r="E59" i="20"/>
  <c r="E54" i="20"/>
  <c r="E213" i="20"/>
  <c r="E196" i="20"/>
  <c r="E180" i="20"/>
  <c r="E147" i="20"/>
  <c r="E131" i="20"/>
  <c r="E112" i="20"/>
  <c r="E98" i="20"/>
  <c r="E85" i="20"/>
  <c r="E74" i="20"/>
  <c r="E66" i="20"/>
  <c r="E58" i="20"/>
  <c r="E53" i="20"/>
  <c r="E52" i="20"/>
  <c r="E51" i="20"/>
  <c r="E42" i="20"/>
  <c r="E41" i="20"/>
  <c r="E48" i="20"/>
  <c r="E47" i="20"/>
  <c r="E43" i="20"/>
  <c r="E46" i="20"/>
  <c r="E45" i="20"/>
  <c r="E44" i="20"/>
  <c r="E49" i="20"/>
  <c r="E38" i="20"/>
  <c r="E37" i="20"/>
  <c r="E36" i="20"/>
  <c r="E35" i="20"/>
  <c r="E34" i="20"/>
  <c r="E33" i="20"/>
  <c r="E32" i="20"/>
  <c r="E31" i="20"/>
  <c r="E30" i="20"/>
  <c r="E29" i="20"/>
  <c r="E28" i="20"/>
  <c r="E27" i="20"/>
  <c r="E26" i="20"/>
  <c r="E25" i="20"/>
  <c r="E24" i="20"/>
  <c r="E23" i="20"/>
  <c r="E22" i="20"/>
  <c r="E21" i="20"/>
  <c r="E20" i="20"/>
  <c r="E19" i="20"/>
  <c r="E18" i="20"/>
  <c r="E17" i="20"/>
  <c r="E16" i="20"/>
  <c r="E15" i="20"/>
  <c r="E14" i="20"/>
  <c r="E13" i="20"/>
  <c r="E12" i="20"/>
  <c r="E11" i="20"/>
  <c r="E10" i="20"/>
  <c r="E9" i="20"/>
  <c r="E8" i="20"/>
  <c r="E7" i="20"/>
  <c r="E6" i="20"/>
  <c r="E5" i="20"/>
  <c r="E4" i="20"/>
  <c r="E3" i="20"/>
  <c r="E2" i="20"/>
  <c r="I2682" i="1"/>
  <c r="I2655" i="1"/>
  <c r="I2731" i="1"/>
  <c r="I2721" i="1"/>
  <c r="I2730" i="1"/>
  <c r="I2638" i="1"/>
  <c r="I2666" i="1"/>
  <c r="I2686" i="1"/>
  <c r="I2712" i="1"/>
  <c r="I2683" i="1"/>
  <c r="I2739" i="1"/>
  <c r="I2720" i="1"/>
  <c r="I2702" i="1"/>
  <c r="I2716" i="1"/>
  <c r="I287" i="12"/>
  <c r="I2695" i="1"/>
  <c r="I2724" i="1"/>
  <c r="I2646" i="1"/>
  <c r="I2668" i="1"/>
  <c r="I604" i="1"/>
  <c r="I2684" i="1"/>
  <c r="I2736" i="1"/>
  <c r="I2676" i="1"/>
  <c r="I2665" i="1"/>
  <c r="I2657" i="1"/>
  <c r="I2719" i="1"/>
  <c r="I2735" i="1"/>
  <c r="I2663" i="1"/>
  <c r="I2691" i="1"/>
  <c r="I2680" i="1"/>
  <c r="I2674" i="1"/>
  <c r="I2670" i="1"/>
  <c r="I2723" i="1"/>
  <c r="I2645" i="1"/>
  <c r="I2703" i="1"/>
  <c r="I2649" i="1"/>
  <c r="I2697" i="1"/>
  <c r="I2722" i="1"/>
  <c r="I2650" i="1"/>
  <c r="I2647" i="1"/>
  <c r="I2725" i="1"/>
  <c r="I2688" i="1"/>
  <c r="I2653" i="1"/>
  <c r="I2658" i="1"/>
  <c r="I1039" i="1"/>
  <c r="I2667" i="1"/>
  <c r="I2733" i="1"/>
  <c r="I2737" i="1"/>
  <c r="I2706" i="1"/>
  <c r="I2689" i="1"/>
  <c r="I2659" i="1"/>
  <c r="I2672" i="1"/>
  <c r="I2644" i="1"/>
  <c r="I2701" i="1"/>
  <c r="I2669" i="1"/>
  <c r="I2671" i="1"/>
  <c r="I2661" i="1"/>
  <c r="I2679" i="1"/>
  <c r="I2640" i="1"/>
  <c r="I2711" i="1"/>
  <c r="I2704" i="1"/>
  <c r="I2699" i="1"/>
  <c r="I2652" i="1"/>
  <c r="I2700" i="1"/>
  <c r="I2713" i="1"/>
  <c r="I2714" i="1"/>
  <c r="I2709" i="1"/>
  <c r="I2662" i="1"/>
  <c r="I2698" i="1"/>
  <c r="I2677" i="1"/>
  <c r="I2729" i="1"/>
  <c r="I2707" i="1"/>
  <c r="I2648" i="1"/>
  <c r="I2664" i="1"/>
  <c r="I2642" i="1"/>
  <c r="I2705" i="1"/>
  <c r="I2732" i="1"/>
  <c r="I2685" i="1"/>
  <c r="I2651" i="1"/>
  <c r="I1038" i="1"/>
  <c r="I2708" i="1"/>
  <c r="I2710" i="1"/>
  <c r="I2641" i="1"/>
  <c r="I2738" i="1"/>
  <c r="I1037" i="1"/>
  <c r="I2675" i="1"/>
  <c r="I2639" i="1"/>
  <c r="I359" i="12"/>
  <c r="I2715" i="1"/>
  <c r="I2726" i="1"/>
  <c r="I2690" i="1"/>
  <c r="I2728" i="1"/>
  <c r="I2643" i="1"/>
  <c r="I2694" i="1"/>
  <c r="I2687" i="1"/>
  <c r="I2734" i="1"/>
  <c r="I2660" i="1"/>
  <c r="I2654" i="1"/>
  <c r="I2696" i="1"/>
  <c r="I2693" i="1"/>
  <c r="I2656" i="1"/>
  <c r="I12" i="3" l="1"/>
  <c r="C50" i="15"/>
  <c r="I13" i="3" l="1"/>
  <c r="B29" i="3"/>
  <c r="B30" i="3"/>
  <c r="B31" i="3"/>
  <c r="B32" i="3"/>
  <c r="B33" i="3"/>
  <c r="B34" i="3"/>
  <c r="B35" i="3"/>
  <c r="B36" i="3"/>
  <c r="B37" i="3"/>
  <c r="B38" i="3"/>
  <c r="B39" i="3"/>
  <c r="B40" i="3"/>
  <c r="B20" i="3"/>
  <c r="B21" i="3"/>
  <c r="B22" i="3"/>
  <c r="B23" i="3"/>
  <c r="B24" i="3"/>
  <c r="B25" i="3"/>
  <c r="B26" i="3"/>
  <c r="B27" i="3"/>
  <c r="B28" i="3"/>
  <c r="B19" i="3"/>
  <c r="C45" i="16"/>
  <c r="I14" i="3" l="1"/>
  <c r="C45" i="10"/>
  <c r="I2624" i="1"/>
  <c r="I861" i="1"/>
  <c r="I92" i="12"/>
  <c r="I31" i="12"/>
  <c r="I343" i="12"/>
  <c r="I1910" i="1"/>
  <c r="I2625" i="1"/>
  <c r="I84" i="12"/>
  <c r="I438" i="1"/>
  <c r="I2629" i="1"/>
  <c r="I260" i="12"/>
  <c r="I952" i="1"/>
  <c r="I1686" i="1"/>
  <c r="I270" i="12"/>
  <c r="I425" i="1"/>
  <c r="I424" i="1"/>
  <c r="I411" i="1"/>
  <c r="I1028" i="1"/>
  <c r="I2623" i="1"/>
  <c r="I1907" i="1"/>
  <c r="I310" i="12"/>
  <c r="I40" i="12"/>
  <c r="I1908" i="1"/>
  <c r="I309" i="12"/>
  <c r="I46" i="12"/>
  <c r="I52" i="12"/>
  <c r="I315" i="12"/>
  <c r="I1426" i="1"/>
  <c r="I68" i="12"/>
  <c r="I122" i="12"/>
  <c r="I12" i="12"/>
  <c r="I209" i="12"/>
  <c r="I2619" i="1"/>
  <c r="I231" i="12"/>
  <c r="I73" i="12"/>
  <c r="I320" i="12"/>
  <c r="I2615" i="1"/>
  <c r="I224" i="1"/>
  <c r="I468" i="1"/>
  <c r="I89" i="12"/>
  <c r="I860" i="1"/>
  <c r="I323" i="12"/>
  <c r="C49" i="15" l="1"/>
  <c r="G30" i="3" l="1"/>
  <c r="G31" i="3"/>
  <c r="G32" i="3"/>
  <c r="G33" i="3"/>
  <c r="G34" i="3"/>
  <c r="G35" i="3"/>
  <c r="G36" i="3"/>
  <c r="G37" i="3"/>
  <c r="G38" i="3"/>
  <c r="G39" i="3"/>
  <c r="G40" i="3"/>
  <c r="G29" i="3"/>
  <c r="D3" i="16"/>
  <c r="I107" i="12"/>
  <c r="I226" i="12"/>
  <c r="I33" i="12"/>
  <c r="I281" i="12"/>
  <c r="I230" i="12"/>
  <c r="I103" i="12"/>
  <c r="I357" i="12"/>
  <c r="I613" i="1"/>
  <c r="I232" i="12"/>
  <c r="I184" i="12"/>
  <c r="I462" i="1"/>
  <c r="I78" i="12"/>
  <c r="I376" i="1"/>
  <c r="I72" i="12"/>
  <c r="I1232" i="1"/>
  <c r="I857" i="1"/>
  <c r="I160" i="12"/>
  <c r="I1331" i="1"/>
  <c r="I167" i="12"/>
  <c r="I350" i="12"/>
  <c r="I206" i="12"/>
  <c r="I1239" i="1"/>
  <c r="I58" i="12"/>
  <c r="I572" i="1"/>
  <c r="I2257" i="1"/>
  <c r="I150" i="12"/>
  <c r="I568" i="1"/>
  <c r="I1412" i="1"/>
  <c r="I146" i="12"/>
  <c r="I898" i="1"/>
  <c r="I1041" i="1"/>
  <c r="I464" i="1"/>
  <c r="I1127" i="1"/>
  <c r="I1108" i="1"/>
  <c r="I163" i="12"/>
  <c r="I229" i="12"/>
  <c r="I2578" i="1"/>
  <c r="I204" i="12"/>
  <c r="I219" i="12"/>
  <c r="I88" i="12"/>
  <c r="I67" i="12"/>
  <c r="I1341" i="1"/>
  <c r="I218" i="12"/>
  <c r="I1506" i="1"/>
  <c r="I322" i="12"/>
  <c r="I82" i="12"/>
  <c r="I233" i="12"/>
  <c r="I375" i="1"/>
  <c r="I370" i="1"/>
  <c r="I316" i="12"/>
  <c r="I185" i="12"/>
  <c r="I108" i="12"/>
  <c r="I319" i="12"/>
  <c r="I114" i="12"/>
  <c r="I2513" i="1"/>
  <c r="I104" i="1"/>
  <c r="I292" i="12"/>
  <c r="I100" i="1"/>
  <c r="I157" i="12"/>
  <c r="I2233" i="1"/>
  <c r="I87" i="12"/>
  <c r="I574" i="1"/>
  <c r="I122" i="1"/>
  <c r="I1980" i="1"/>
  <c r="I148" i="12"/>
  <c r="I214" i="1"/>
  <c r="I2364" i="1"/>
  <c r="I261" i="12"/>
  <c r="I205" i="12"/>
  <c r="I16" i="12"/>
  <c r="I9" i="12"/>
  <c r="I90" i="12"/>
  <c r="I300" i="12"/>
  <c r="I870" i="1"/>
  <c r="I841" i="1"/>
  <c r="I99" i="1"/>
  <c r="I153" i="1"/>
  <c r="I349" i="12"/>
  <c r="I115" i="12"/>
  <c r="I290" i="12"/>
  <c r="I328" i="1"/>
  <c r="I247" i="12"/>
  <c r="I246" i="12"/>
  <c r="I137" i="12"/>
  <c r="I259" i="12"/>
  <c r="I993" i="1"/>
  <c r="I2593" i="1"/>
  <c r="I2528" i="1"/>
  <c r="I301" i="1"/>
  <c r="I342" i="12"/>
  <c r="I2378" i="1"/>
  <c r="I235" i="12"/>
  <c r="I573" i="1"/>
  <c r="I106" i="12"/>
  <c r="I1237" i="1"/>
  <c r="I21" i="12"/>
  <c r="I1509" i="1"/>
  <c r="I940" i="1"/>
  <c r="I164" i="12"/>
  <c r="I341" i="12"/>
  <c r="I1757" i="1"/>
  <c r="I224" i="12"/>
  <c r="I199" i="12"/>
  <c r="I280" i="12"/>
  <c r="I1663" i="1"/>
  <c r="I223" i="12"/>
  <c r="I353" i="12"/>
  <c r="I1737" i="1"/>
  <c r="I1129" i="1"/>
  <c r="I1758" i="1"/>
  <c r="I469" i="1"/>
  <c r="I1578" i="1"/>
  <c r="I77" i="12"/>
  <c r="I284" i="12"/>
  <c r="I2622" i="1"/>
  <c r="I147" i="12"/>
  <c r="I2592" i="1"/>
  <c r="I339" i="12"/>
  <c r="I159" i="12"/>
  <c r="I612" i="1"/>
  <c r="I283" i="12"/>
  <c r="I154" i="1"/>
  <c r="I20" i="12"/>
  <c r="I502" i="1"/>
  <c r="I1357" i="1"/>
  <c r="I219" i="1"/>
  <c r="I248" i="12"/>
  <c r="I318" i="12"/>
  <c r="I1175" i="1"/>
  <c r="I171" i="12"/>
  <c r="I1772" i="1"/>
  <c r="I19" i="12"/>
  <c r="I2591" i="1"/>
  <c r="I18" i="12"/>
  <c r="I2229" i="1"/>
  <c r="I1233" i="1"/>
  <c r="I34" i="12"/>
  <c r="I249" i="12"/>
  <c r="I314" i="12"/>
  <c r="I149" i="12"/>
  <c r="I200" i="1"/>
  <c r="I178" i="12"/>
  <c r="I1575" i="1"/>
  <c r="I575" i="1"/>
  <c r="I141" i="12"/>
  <c r="I378" i="1"/>
  <c r="I2271" i="1"/>
  <c r="I201" i="12"/>
  <c r="I222" i="12"/>
  <c r="I105" i="1"/>
  <c r="I2268" i="1"/>
  <c r="I51" i="12"/>
  <c r="I10" i="12"/>
  <c r="I79" i="12"/>
  <c r="I415" i="1"/>
  <c r="I567" i="1"/>
  <c r="I1846" i="1"/>
  <c r="I17" i="12"/>
  <c r="I289" i="12"/>
  <c r="I113" i="12"/>
  <c r="I234" i="12"/>
  <c r="I2518" i="1"/>
  <c r="I293" i="12"/>
  <c r="I1847" i="1"/>
  <c r="I340" i="12"/>
  <c r="I888" i="1"/>
  <c r="I104" i="12"/>
  <c r="I2367" i="1"/>
  <c r="I2368" i="1"/>
  <c r="I439" i="1"/>
  <c r="I571" i="1"/>
  <c r="I286" i="12"/>
  <c r="I1325" i="1"/>
  <c r="I2356" i="1"/>
  <c r="I118" i="12"/>
  <c r="I29" i="12"/>
  <c r="I1428" i="1"/>
  <c r="I37" i="12"/>
  <c r="I1995" i="1"/>
  <c r="I35" i="12"/>
  <c r="I279" i="12"/>
  <c r="I71" i="12"/>
  <c r="I2161" i="1"/>
  <c r="I2190" i="1"/>
  <c r="I694" i="1"/>
  <c r="I1372" i="1"/>
  <c r="I198" i="12"/>
  <c r="I199" i="1"/>
  <c r="I182" i="12"/>
  <c r="I2133" i="1"/>
  <c r="I152" i="1"/>
  <c r="I69" i="12"/>
  <c r="I28" i="12"/>
  <c r="I301" i="12"/>
  <c r="I285" i="12"/>
  <c r="I1236" i="1"/>
  <c r="I379" i="1"/>
  <c r="I308" i="12"/>
  <c r="I250" i="12"/>
  <c r="I143" i="12"/>
  <c r="I597" i="1"/>
  <c r="I1981" i="1"/>
  <c r="I733" i="1"/>
  <c r="I1450" i="1"/>
  <c r="I1148" i="1"/>
  <c r="I197" i="12"/>
  <c r="I941" i="1"/>
  <c r="I356" i="12"/>
  <c r="I1218" i="1"/>
  <c r="I2576" i="1"/>
  <c r="I534" i="1"/>
  <c r="I324" i="1"/>
  <c r="I1970" i="1"/>
  <c r="I275" i="12"/>
  <c r="I101" i="1"/>
  <c r="I1027" i="1"/>
  <c r="I812" i="1"/>
  <c r="I255" i="12"/>
  <c r="I242" i="12"/>
  <c r="I1427" i="1"/>
  <c r="I225" i="12"/>
  <c r="I307" i="12"/>
  <c r="I27" i="12"/>
  <c r="I288" i="12"/>
  <c r="I1356" i="1"/>
  <c r="I109" i="12"/>
  <c r="I102" i="12"/>
  <c r="I1852" i="1"/>
  <c r="I678" i="1"/>
  <c r="I1996" i="1"/>
  <c r="I1841" i="1"/>
  <c r="I186" i="12"/>
  <c r="I103" i="1"/>
  <c r="I139" i="12"/>
  <c r="I106" i="1"/>
  <c r="I324" i="12"/>
  <c r="I595" i="1"/>
  <c r="I1370" i="1"/>
  <c r="I278" i="12"/>
  <c r="I173" i="12"/>
  <c r="I238" i="1"/>
  <c r="I2574" i="1"/>
  <c r="I2620" i="1"/>
  <c r="I351" i="12"/>
  <c r="I96" i="12"/>
  <c r="I125" i="12"/>
  <c r="I346" i="12"/>
  <c r="BB71" i="18" l="1"/>
  <c r="BA71" i="18"/>
  <c r="AX71" i="18"/>
  <c r="AW71" i="18"/>
  <c r="AT71" i="18"/>
  <c r="AS71" i="18"/>
  <c r="AP71" i="18"/>
  <c r="AO71" i="18"/>
  <c r="AL71" i="18"/>
  <c r="AK71" i="18"/>
  <c r="AH71" i="18"/>
  <c r="AG71" i="18"/>
  <c r="AD71" i="18"/>
  <c r="AC71" i="18"/>
  <c r="Z71" i="18"/>
  <c r="Y71" i="18"/>
  <c r="V71" i="18"/>
  <c r="U71" i="18"/>
  <c r="Q71" i="18"/>
  <c r="P71" i="18"/>
  <c r="L71" i="18"/>
  <c r="K71" i="18"/>
  <c r="G71" i="18"/>
  <c r="F71" i="18"/>
  <c r="BF70" i="18"/>
  <c r="BE70" i="18"/>
  <c r="B70" i="18"/>
  <c r="BF69" i="18"/>
  <c r="BE69" i="18"/>
  <c r="B69" i="18"/>
  <c r="BF68" i="18"/>
  <c r="BE68" i="18"/>
  <c r="B68" i="18"/>
  <c r="BF67" i="18"/>
  <c r="BE67" i="18"/>
  <c r="B67" i="18"/>
  <c r="BF66" i="18"/>
  <c r="BE66" i="18"/>
  <c r="B66" i="18"/>
  <c r="BF65" i="18"/>
  <c r="BE65" i="18"/>
  <c r="B65" i="18"/>
  <c r="BF64" i="18"/>
  <c r="BE64" i="18"/>
  <c r="B64" i="18"/>
  <c r="BF63" i="18"/>
  <c r="BE63" i="18"/>
  <c r="B63" i="18"/>
  <c r="BF62" i="18"/>
  <c r="BE62" i="18"/>
  <c r="B62" i="18"/>
  <c r="BF61" i="18"/>
  <c r="BE61" i="18"/>
  <c r="B61" i="18"/>
  <c r="BF60" i="18"/>
  <c r="BE60" i="18"/>
  <c r="B60" i="18"/>
  <c r="BF59" i="18"/>
  <c r="BE59" i="18"/>
  <c r="B59" i="18"/>
  <c r="BF58" i="18"/>
  <c r="BE58" i="18"/>
  <c r="B58" i="18"/>
  <c r="BF57" i="18"/>
  <c r="BE57" i="18"/>
  <c r="B57" i="18"/>
  <c r="BF56" i="18"/>
  <c r="BE56" i="18"/>
  <c r="B56" i="18"/>
  <c r="BF55" i="18"/>
  <c r="BE55" i="18"/>
  <c r="B55" i="18"/>
  <c r="BF54" i="18"/>
  <c r="BE54" i="18"/>
  <c r="B54" i="18"/>
  <c r="BF53" i="18"/>
  <c r="BE53" i="18"/>
  <c r="B53" i="18"/>
  <c r="BF52" i="18"/>
  <c r="BE52" i="18"/>
  <c r="B52" i="18"/>
  <c r="BF51" i="18"/>
  <c r="BE51" i="18"/>
  <c r="B51" i="18"/>
  <c r="BF50" i="18"/>
  <c r="BE50" i="18"/>
  <c r="B50" i="18"/>
  <c r="BF49" i="18"/>
  <c r="BE49" i="18"/>
  <c r="B49" i="18"/>
  <c r="BF48" i="18"/>
  <c r="BE48" i="18"/>
  <c r="B48" i="18"/>
  <c r="BF47" i="18"/>
  <c r="BE47" i="18"/>
  <c r="B47" i="18"/>
  <c r="BF46" i="18"/>
  <c r="BE46" i="18"/>
  <c r="B46" i="18"/>
  <c r="BF45" i="18"/>
  <c r="BE45" i="18"/>
  <c r="B45" i="18"/>
  <c r="BB42" i="18"/>
  <c r="BA42" i="18"/>
  <c r="AX42" i="18"/>
  <c r="AW42" i="18"/>
  <c r="AT42" i="18"/>
  <c r="AS42" i="18"/>
  <c r="AP42" i="18"/>
  <c r="AL42" i="18"/>
  <c r="AK42" i="18"/>
  <c r="AH42" i="18"/>
  <c r="AG42" i="18"/>
  <c r="AD42" i="18"/>
  <c r="AC42" i="18"/>
  <c r="Z42" i="18"/>
  <c r="Y42" i="18"/>
  <c r="V42" i="18"/>
  <c r="U42" i="18"/>
  <c r="Q42" i="18"/>
  <c r="P42" i="18"/>
  <c r="L42" i="18"/>
  <c r="K42" i="18"/>
  <c r="G42" i="18"/>
  <c r="F42" i="18"/>
  <c r="C42" i="18"/>
  <c r="BF41" i="18"/>
  <c r="BE41" i="18"/>
  <c r="B41" i="18"/>
  <c r="BF40" i="18"/>
  <c r="BE40" i="18"/>
  <c r="B40" i="18"/>
  <c r="BF39" i="18"/>
  <c r="BE39" i="18"/>
  <c r="B39" i="18"/>
  <c r="BF38" i="18"/>
  <c r="BE38" i="18"/>
  <c r="B38" i="18"/>
  <c r="BF37" i="18"/>
  <c r="BE37" i="18"/>
  <c r="B37" i="18"/>
  <c r="BF36" i="18"/>
  <c r="BE36" i="18"/>
  <c r="B36" i="18"/>
  <c r="BF35" i="18"/>
  <c r="BE35" i="18"/>
  <c r="B35" i="18"/>
  <c r="BF34" i="18"/>
  <c r="BE34" i="18"/>
  <c r="B34" i="18"/>
  <c r="BF33" i="18"/>
  <c r="BE33" i="18"/>
  <c r="B33" i="18"/>
  <c r="BF32" i="18"/>
  <c r="BE32" i="18"/>
  <c r="B32" i="18"/>
  <c r="BF31" i="18"/>
  <c r="BE31" i="18"/>
  <c r="B31" i="18"/>
  <c r="BF30" i="18"/>
  <c r="BE30" i="18"/>
  <c r="B30" i="18"/>
  <c r="BF29" i="18"/>
  <c r="BE29" i="18"/>
  <c r="B29" i="18"/>
  <c r="BF28" i="18"/>
  <c r="BE28" i="18"/>
  <c r="B28" i="18"/>
  <c r="BF27" i="18"/>
  <c r="BE27" i="18"/>
  <c r="B27" i="18"/>
  <c r="BF26" i="18"/>
  <c r="BE26" i="18"/>
  <c r="B26" i="18"/>
  <c r="BF25" i="18"/>
  <c r="BE25" i="18"/>
  <c r="B25" i="18"/>
  <c r="BF24" i="18"/>
  <c r="BE24" i="18"/>
  <c r="B24" i="18"/>
  <c r="BF23" i="18"/>
  <c r="BE23" i="18"/>
  <c r="B23" i="18"/>
  <c r="BF22" i="18"/>
  <c r="BE22" i="18"/>
  <c r="B22" i="18"/>
  <c r="BF21" i="18"/>
  <c r="BE21" i="18"/>
  <c r="B21" i="18"/>
  <c r="BF20" i="18"/>
  <c r="BE20" i="18"/>
  <c r="B20" i="18"/>
  <c r="BF19" i="18"/>
  <c r="BE19" i="18"/>
  <c r="B19" i="18"/>
  <c r="BF18" i="18"/>
  <c r="BE18" i="18"/>
  <c r="B18" i="18"/>
  <c r="BF17" i="18"/>
  <c r="BE17" i="18"/>
  <c r="B17" i="18"/>
  <c r="BF16" i="18"/>
  <c r="BE16" i="18"/>
  <c r="B16" i="18"/>
  <c r="BF15" i="18"/>
  <c r="BE15" i="18"/>
  <c r="B15" i="18"/>
  <c r="BF14" i="18"/>
  <c r="BE14" i="18"/>
  <c r="B14" i="18"/>
  <c r="BF13" i="18"/>
  <c r="BE13" i="18"/>
  <c r="B13" i="18"/>
  <c r="BF12" i="18"/>
  <c r="BE12" i="18"/>
  <c r="B12" i="18"/>
  <c r="BF11" i="18"/>
  <c r="BE11" i="18"/>
  <c r="B11" i="18"/>
  <c r="BF10" i="18"/>
  <c r="BE10" i="18"/>
  <c r="B10" i="18"/>
  <c r="BF9" i="18"/>
  <c r="BE9" i="18"/>
  <c r="B9" i="18"/>
  <c r="BF8" i="18"/>
  <c r="BE8" i="18"/>
  <c r="B8" i="18"/>
  <c r="BF7" i="18"/>
  <c r="BE7" i="18"/>
  <c r="B7" i="18"/>
  <c r="BF6" i="18"/>
  <c r="BE6" i="18"/>
  <c r="B6" i="18"/>
  <c r="K2" i="18"/>
  <c r="G2" i="18"/>
  <c r="BF71" i="18" l="1"/>
  <c r="BE42" i="18"/>
  <c r="BE71" i="18"/>
  <c r="BF42" i="18"/>
  <c r="D4" i="16" l="1"/>
  <c r="D56" i="16" l="1"/>
  <c r="D16" i="16"/>
  <c r="D26" i="16"/>
  <c r="D29" i="16"/>
  <c r="E29" i="16" s="1"/>
  <c r="D36" i="16"/>
  <c r="E36" i="16" s="1"/>
  <c r="D64" i="16"/>
  <c r="E64" i="16" s="1"/>
  <c r="D20" i="16"/>
  <c r="D30" i="16"/>
  <c r="E30" i="16" s="1"/>
  <c r="D65" i="16"/>
  <c r="E65" i="16" s="1"/>
  <c r="D57" i="16"/>
  <c r="D41" i="16"/>
  <c r="D63" i="16"/>
  <c r="E63" i="16" s="1"/>
  <c r="D32" i="16"/>
  <c r="E32" i="16" s="1"/>
  <c r="D61" i="16"/>
  <c r="D47" i="16"/>
  <c r="D48" i="16"/>
  <c r="D70" i="16"/>
  <c r="D50" i="16"/>
  <c r="D67" i="16"/>
  <c r="E67" i="16" s="1"/>
  <c r="D8" i="16"/>
  <c r="D39" i="16"/>
  <c r="E39" i="16" s="1"/>
  <c r="D10" i="16"/>
  <c r="D13" i="16"/>
  <c r="D7" i="16"/>
  <c r="D14" i="16"/>
  <c r="D33" i="16"/>
  <c r="E33" i="16" s="1"/>
  <c r="D24" i="16"/>
  <c r="D62" i="16"/>
  <c r="D51" i="16"/>
  <c r="D60" i="16"/>
  <c r="D37" i="16"/>
  <c r="E37" i="16" s="1"/>
  <c r="D28" i="16"/>
  <c r="E28" i="16" s="1"/>
  <c r="D6" i="16"/>
  <c r="D46" i="16"/>
  <c r="D69" i="16"/>
  <c r="E69" i="16" s="1"/>
  <c r="D58" i="16"/>
  <c r="D58" i="15" s="1"/>
  <c r="D25" i="16"/>
  <c r="D31" i="16"/>
  <c r="E31" i="16" s="1"/>
  <c r="D54" i="16"/>
  <c r="D55" i="16"/>
  <c r="D68" i="16"/>
  <c r="E68" i="16" s="1"/>
  <c r="D9" i="16"/>
  <c r="D59" i="16"/>
  <c r="D18" i="16"/>
  <c r="D34" i="16"/>
  <c r="E34" i="16" s="1"/>
  <c r="D21" i="16"/>
  <c r="D35" i="16"/>
  <c r="E35" i="16" s="1"/>
  <c r="D38" i="16"/>
  <c r="E38" i="16" s="1"/>
  <c r="D12" i="16"/>
  <c r="D45" i="16"/>
  <c r="D22" i="16"/>
  <c r="D66" i="16"/>
  <c r="E66" i="16" s="1"/>
  <c r="D53" i="16"/>
  <c r="D49" i="16"/>
  <c r="D19" i="16"/>
  <c r="D17" i="16"/>
  <c r="D27" i="16"/>
  <c r="E27" i="16" s="1"/>
  <c r="D15" i="16"/>
  <c r="D52" i="16"/>
  <c r="D11" i="16"/>
  <c r="D40" i="16"/>
  <c r="D23" i="16"/>
  <c r="D4" i="15"/>
  <c r="C70" i="15"/>
  <c r="B70" i="15"/>
  <c r="C69" i="15"/>
  <c r="B69" i="15"/>
  <c r="C68" i="15"/>
  <c r="B68" i="15"/>
  <c r="C67" i="15"/>
  <c r="B67" i="15"/>
  <c r="C66" i="15"/>
  <c r="B66" i="15"/>
  <c r="C65" i="15"/>
  <c r="B65" i="15"/>
  <c r="C64" i="15"/>
  <c r="B64" i="15"/>
  <c r="C63" i="15"/>
  <c r="B63" i="15"/>
  <c r="C62" i="15"/>
  <c r="B62" i="15"/>
  <c r="C61" i="15"/>
  <c r="B61" i="15"/>
  <c r="C60" i="15"/>
  <c r="B60" i="15"/>
  <c r="C59" i="15"/>
  <c r="B59" i="15"/>
  <c r="C58" i="15"/>
  <c r="B58" i="15"/>
  <c r="C57" i="15"/>
  <c r="B57" i="15"/>
  <c r="C56" i="15"/>
  <c r="B56" i="15"/>
  <c r="C55" i="15"/>
  <c r="B55" i="15"/>
  <c r="C54" i="15"/>
  <c r="B54" i="15"/>
  <c r="C53" i="15"/>
  <c r="B53" i="15"/>
  <c r="C52" i="15"/>
  <c r="B52" i="15"/>
  <c r="C51" i="15"/>
  <c r="B51" i="15"/>
  <c r="B50" i="15"/>
  <c r="B49" i="15"/>
  <c r="C48" i="15"/>
  <c r="B48" i="15"/>
  <c r="C47" i="15"/>
  <c r="B47" i="15"/>
  <c r="C46" i="15"/>
  <c r="B46" i="15"/>
  <c r="C45" i="15"/>
  <c r="B45" i="15"/>
  <c r="C42" i="15"/>
  <c r="B7" i="15"/>
  <c r="B6" i="15"/>
  <c r="C70" i="16"/>
  <c r="B70" i="16"/>
  <c r="AD69" i="16"/>
  <c r="C69" i="16"/>
  <c r="B69" i="16"/>
  <c r="AD68" i="16"/>
  <c r="C68" i="16"/>
  <c r="B68" i="16"/>
  <c r="AD67" i="16"/>
  <c r="C67" i="16"/>
  <c r="B67" i="16"/>
  <c r="AD66" i="16"/>
  <c r="C66" i="16"/>
  <c r="B66" i="16"/>
  <c r="AD65" i="16"/>
  <c r="C65" i="16"/>
  <c r="B65" i="16"/>
  <c r="AD64" i="16"/>
  <c r="C64" i="16"/>
  <c r="B64" i="16"/>
  <c r="AD63" i="16"/>
  <c r="C63" i="16"/>
  <c r="B63" i="16"/>
  <c r="C62" i="16"/>
  <c r="B62" i="16"/>
  <c r="C61" i="16"/>
  <c r="B61" i="16"/>
  <c r="C60" i="16"/>
  <c r="B60" i="16"/>
  <c r="C59" i="16"/>
  <c r="B59" i="16"/>
  <c r="C58" i="16"/>
  <c r="B58" i="16"/>
  <c r="C57" i="16"/>
  <c r="B57" i="16"/>
  <c r="C56" i="16"/>
  <c r="B56" i="16"/>
  <c r="C55" i="16"/>
  <c r="B55" i="16"/>
  <c r="C54" i="16"/>
  <c r="B54" i="16"/>
  <c r="C53" i="16"/>
  <c r="B53" i="16"/>
  <c r="C52" i="16"/>
  <c r="B52" i="16"/>
  <c r="C51" i="16"/>
  <c r="B51" i="16"/>
  <c r="C50" i="16"/>
  <c r="B50" i="16"/>
  <c r="C49" i="16"/>
  <c r="B49" i="16"/>
  <c r="C48" i="16"/>
  <c r="B48" i="16"/>
  <c r="C47" i="16"/>
  <c r="B47" i="16"/>
  <c r="C46" i="16"/>
  <c r="B46" i="16"/>
  <c r="B45" i="16"/>
  <c r="C42" i="16"/>
  <c r="AD39" i="16"/>
  <c r="AD38" i="16"/>
  <c r="AD37" i="16"/>
  <c r="AD36" i="16"/>
  <c r="AD35" i="16"/>
  <c r="AD34" i="16"/>
  <c r="AD33" i="16"/>
  <c r="AD32" i="16"/>
  <c r="AD31" i="16"/>
  <c r="AD30" i="16"/>
  <c r="AD28" i="16"/>
  <c r="AD27" i="16"/>
  <c r="B7" i="16"/>
  <c r="B6" i="16"/>
  <c r="F3" i="16"/>
  <c r="F4" i="16" s="1"/>
  <c r="F2" i="16"/>
  <c r="E2" i="16"/>
  <c r="C70" i="14"/>
  <c r="B70" i="14"/>
  <c r="C69" i="14"/>
  <c r="B69" i="14"/>
  <c r="C68" i="14"/>
  <c r="B68" i="14"/>
  <c r="C67" i="14"/>
  <c r="B67" i="14"/>
  <c r="C66" i="14"/>
  <c r="B66" i="14"/>
  <c r="C65" i="14"/>
  <c r="B65" i="14"/>
  <c r="C64" i="14"/>
  <c r="B64" i="14"/>
  <c r="C63" i="14"/>
  <c r="B63" i="14"/>
  <c r="C62" i="14"/>
  <c r="B62" i="14"/>
  <c r="C61" i="14"/>
  <c r="B61" i="14"/>
  <c r="C60" i="14"/>
  <c r="B60" i="14"/>
  <c r="C59" i="14"/>
  <c r="B59" i="14"/>
  <c r="C58" i="14"/>
  <c r="B58" i="14"/>
  <c r="C57" i="14"/>
  <c r="B57" i="14"/>
  <c r="C56" i="14"/>
  <c r="B56" i="14"/>
  <c r="C55" i="14"/>
  <c r="B55" i="14"/>
  <c r="C54" i="14"/>
  <c r="B54" i="14"/>
  <c r="C53" i="14"/>
  <c r="B53" i="14"/>
  <c r="C52" i="14"/>
  <c r="B52" i="14"/>
  <c r="C51" i="14"/>
  <c r="B51" i="14"/>
  <c r="C50" i="14"/>
  <c r="B50" i="14"/>
  <c r="C49" i="14"/>
  <c r="B49" i="14"/>
  <c r="C48" i="14"/>
  <c r="B48" i="14"/>
  <c r="C47" i="14"/>
  <c r="B47" i="14"/>
  <c r="C46" i="14"/>
  <c r="B46" i="14"/>
  <c r="C45" i="14"/>
  <c r="B45" i="14"/>
  <c r="C42" i="14"/>
  <c r="B7" i="14"/>
  <c r="B6" i="14"/>
  <c r="F2" i="14"/>
  <c r="E2" i="14"/>
  <c r="C70" i="13"/>
  <c r="B70" i="13"/>
  <c r="C69" i="13"/>
  <c r="B69" i="13"/>
  <c r="C68" i="13"/>
  <c r="B68" i="13"/>
  <c r="C67" i="13"/>
  <c r="B67" i="13"/>
  <c r="C66" i="13"/>
  <c r="B66" i="13"/>
  <c r="C65" i="13"/>
  <c r="B65" i="13"/>
  <c r="C64" i="13"/>
  <c r="B64" i="13"/>
  <c r="C63" i="13"/>
  <c r="B63" i="13"/>
  <c r="C62" i="13"/>
  <c r="B62" i="13"/>
  <c r="C61" i="13"/>
  <c r="B61" i="13"/>
  <c r="C60" i="13"/>
  <c r="B60" i="13"/>
  <c r="C59" i="13"/>
  <c r="B59" i="13"/>
  <c r="C58" i="13"/>
  <c r="B58" i="13"/>
  <c r="C57" i="13"/>
  <c r="B57" i="13"/>
  <c r="C56" i="13"/>
  <c r="B56" i="13"/>
  <c r="C55" i="13"/>
  <c r="B55" i="13"/>
  <c r="C54" i="13"/>
  <c r="B54" i="13"/>
  <c r="C53" i="13"/>
  <c r="B53" i="13"/>
  <c r="C52" i="13"/>
  <c r="B52" i="13"/>
  <c r="C51" i="13"/>
  <c r="B51" i="13"/>
  <c r="C50" i="13"/>
  <c r="B50" i="13"/>
  <c r="C49" i="13"/>
  <c r="B49" i="13"/>
  <c r="C48" i="13"/>
  <c r="B48" i="13"/>
  <c r="C47" i="13"/>
  <c r="B47" i="13"/>
  <c r="C46" i="13"/>
  <c r="B46" i="13"/>
  <c r="C45" i="13"/>
  <c r="B45" i="13"/>
  <c r="C42" i="13"/>
  <c r="B7" i="13"/>
  <c r="B6" i="13"/>
  <c r="F2" i="13"/>
  <c r="E2" i="13"/>
  <c r="C70" i="10"/>
  <c r="B70" i="10"/>
  <c r="C69" i="10"/>
  <c r="B69" i="10"/>
  <c r="C68" i="10"/>
  <c r="B68" i="10"/>
  <c r="C67" i="10"/>
  <c r="B67" i="10"/>
  <c r="C66" i="10"/>
  <c r="B66" i="10"/>
  <c r="C65" i="10"/>
  <c r="B65" i="10"/>
  <c r="C64" i="10"/>
  <c r="B64" i="10"/>
  <c r="C63" i="10"/>
  <c r="B63" i="10"/>
  <c r="C62" i="10"/>
  <c r="B62" i="10"/>
  <c r="C61" i="10"/>
  <c r="B61" i="10"/>
  <c r="C60" i="10"/>
  <c r="B60" i="10"/>
  <c r="C59" i="10"/>
  <c r="B59" i="10"/>
  <c r="C58" i="10"/>
  <c r="B58" i="10"/>
  <c r="C57" i="10"/>
  <c r="B57" i="10"/>
  <c r="C56" i="10"/>
  <c r="B56" i="10"/>
  <c r="C55" i="10"/>
  <c r="B55" i="10"/>
  <c r="C54" i="10"/>
  <c r="B54" i="10"/>
  <c r="C53" i="10"/>
  <c r="B53" i="10"/>
  <c r="C52" i="10"/>
  <c r="B52" i="10"/>
  <c r="C51" i="10"/>
  <c r="B51" i="10"/>
  <c r="C50" i="10"/>
  <c r="B50" i="10"/>
  <c r="C49" i="10"/>
  <c r="B49" i="10"/>
  <c r="C48" i="10"/>
  <c r="B48" i="10"/>
  <c r="C47" i="10"/>
  <c r="B47" i="10"/>
  <c r="C46" i="10"/>
  <c r="B46" i="10"/>
  <c r="C41" i="10"/>
  <c r="C41" i="14" s="1"/>
  <c r="C40" i="10"/>
  <c r="C40" i="13" s="1"/>
  <c r="C39" i="10"/>
  <c r="C39" i="14" s="1"/>
  <c r="C38" i="10"/>
  <c r="C38" i="16" s="1"/>
  <c r="C37" i="10"/>
  <c r="C37" i="14" s="1"/>
  <c r="C36" i="10"/>
  <c r="C36" i="13" s="1"/>
  <c r="C35" i="10"/>
  <c r="C35" i="14" s="1"/>
  <c r="C34" i="10"/>
  <c r="C34" i="16" s="1"/>
  <c r="C33" i="10"/>
  <c r="C33" i="14" s="1"/>
  <c r="C32" i="10"/>
  <c r="C32" i="13" s="1"/>
  <c r="C31" i="10"/>
  <c r="C31" i="14" s="1"/>
  <c r="C30" i="10"/>
  <c r="C30" i="16" s="1"/>
  <c r="C29" i="10"/>
  <c r="C29" i="14" s="1"/>
  <c r="C28" i="10"/>
  <c r="C28" i="16" s="1"/>
  <c r="C27" i="10"/>
  <c r="C27" i="14" s="1"/>
  <c r="C26" i="10"/>
  <c r="C26" i="16" s="1"/>
  <c r="C25" i="10"/>
  <c r="C25" i="14" s="1"/>
  <c r="C24" i="10"/>
  <c r="C24" i="13" s="1"/>
  <c r="C23" i="10"/>
  <c r="C23" i="14" s="1"/>
  <c r="C22" i="10"/>
  <c r="C22" i="16" s="1"/>
  <c r="C21" i="10"/>
  <c r="C21" i="14" s="1"/>
  <c r="C20" i="10"/>
  <c r="C20" i="13" s="1"/>
  <c r="C19" i="10"/>
  <c r="C19" i="14" s="1"/>
  <c r="C18" i="10"/>
  <c r="C18" i="16" s="1"/>
  <c r="C17" i="10"/>
  <c r="C17" i="14" s="1"/>
  <c r="C16" i="10"/>
  <c r="C16" i="13" s="1"/>
  <c r="C15" i="10"/>
  <c r="C15" i="14" s="1"/>
  <c r="C14" i="10"/>
  <c r="C14" i="16" s="1"/>
  <c r="C13" i="10"/>
  <c r="C13" i="14" s="1"/>
  <c r="C12" i="10"/>
  <c r="C12" i="13" s="1"/>
  <c r="C11" i="10"/>
  <c r="C11" i="14" s="1"/>
  <c r="C10" i="10"/>
  <c r="C10" i="16" s="1"/>
  <c r="C9" i="10"/>
  <c r="C9" i="14" s="1"/>
  <c r="C8" i="10"/>
  <c r="C8" i="13" s="1"/>
  <c r="B8" i="10"/>
  <c r="B8" i="15" s="1"/>
  <c r="C7" i="10"/>
  <c r="C7" i="14" s="1"/>
  <c r="B7" i="10"/>
  <c r="C6" i="10"/>
  <c r="C6" i="16" s="1"/>
  <c r="D4" i="10"/>
  <c r="F3" i="10"/>
  <c r="F4" i="10" s="1"/>
  <c r="F2" i="10"/>
  <c r="E2" i="10"/>
  <c r="G48" i="3"/>
  <c r="G47" i="3"/>
  <c r="G46" i="3"/>
  <c r="G45" i="3"/>
  <c r="G44" i="3"/>
  <c r="G43" i="3"/>
  <c r="G42" i="3"/>
  <c r="G41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G8" i="3"/>
  <c r="G7" i="3"/>
  <c r="G6" i="3"/>
  <c r="G5" i="3"/>
  <c r="G4" i="3"/>
  <c r="G3" i="3"/>
  <c r="G2" i="3"/>
  <c r="F51" i="16" l="1"/>
  <c r="F58" i="16"/>
  <c r="F58" i="15" s="1"/>
  <c r="F29" i="16"/>
  <c r="G29" i="16" s="1"/>
  <c r="F37" i="16"/>
  <c r="G37" i="16" s="1"/>
  <c r="F60" i="16"/>
  <c r="F49" i="16"/>
  <c r="F55" i="16"/>
  <c r="F41" i="16"/>
  <c r="F7" i="16"/>
  <c r="F66" i="16"/>
  <c r="G66" i="16" s="1"/>
  <c r="F14" i="16"/>
  <c r="F62" i="16"/>
  <c r="F36" i="16"/>
  <c r="G36" i="16" s="1"/>
  <c r="F47" i="16"/>
  <c r="F23" i="16"/>
  <c r="F15" i="16"/>
  <c r="F39" i="16"/>
  <c r="G39" i="16" s="1"/>
  <c r="F30" i="16"/>
  <c r="G30" i="16" s="1"/>
  <c r="F32" i="16"/>
  <c r="G32" i="16" s="1"/>
  <c r="F19" i="16"/>
  <c r="F59" i="16"/>
  <c r="F45" i="16"/>
  <c r="F56" i="16"/>
  <c r="F48" i="16"/>
  <c r="F52" i="16"/>
  <c r="F64" i="16"/>
  <c r="G64" i="16" s="1"/>
  <c r="F53" i="16"/>
  <c r="F22" i="16"/>
  <c r="F68" i="16"/>
  <c r="G68" i="16" s="1"/>
  <c r="F54" i="16"/>
  <c r="F26" i="16"/>
  <c r="F28" i="16"/>
  <c r="G28" i="16" s="1"/>
  <c r="F18" i="16"/>
  <c r="F20" i="16"/>
  <c r="F57" i="16"/>
  <c r="F63" i="16"/>
  <c r="G63" i="16" s="1"/>
  <c r="F11" i="16"/>
  <c r="F70" i="16"/>
  <c r="F25" i="16"/>
  <c r="F61" i="16"/>
  <c r="F16" i="16"/>
  <c r="F12" i="16"/>
  <c r="F24" i="16"/>
  <c r="F40" i="16"/>
  <c r="F27" i="16"/>
  <c r="G27" i="16" s="1"/>
  <c r="F31" i="16"/>
  <c r="G31" i="16" s="1"/>
  <c r="F34" i="16"/>
  <c r="G34" i="16" s="1"/>
  <c r="F35" i="16"/>
  <c r="G35" i="16" s="1"/>
  <c r="F8" i="16"/>
  <c r="F10" i="16"/>
  <c r="F38" i="16"/>
  <c r="G38" i="16" s="1"/>
  <c r="F50" i="16"/>
  <c r="F46" i="16"/>
  <c r="F69" i="16"/>
  <c r="G69" i="16" s="1"/>
  <c r="F13" i="16"/>
  <c r="F67" i="16"/>
  <c r="G67" i="16" s="1"/>
  <c r="F33" i="16"/>
  <c r="G33" i="16" s="1"/>
  <c r="F65" i="16"/>
  <c r="G65" i="16" s="1"/>
  <c r="F17" i="16"/>
  <c r="F21" i="16"/>
  <c r="F9" i="16"/>
  <c r="F6" i="16"/>
  <c r="H3" i="16"/>
  <c r="H4" i="16" s="1"/>
  <c r="F4" i="15"/>
  <c r="F4" i="13"/>
  <c r="F4" i="14"/>
  <c r="H3" i="10"/>
  <c r="D4" i="14"/>
  <c r="D4" i="13"/>
  <c r="B9" i="10"/>
  <c r="B8" i="14"/>
  <c r="B8" i="16"/>
  <c r="B8" i="13"/>
  <c r="H4" i="15" l="1"/>
  <c r="H17" i="16"/>
  <c r="H54" i="16"/>
  <c r="H61" i="16"/>
  <c r="H34" i="16"/>
  <c r="I34" i="16" s="1"/>
  <c r="H21" i="16"/>
  <c r="H32" i="16"/>
  <c r="I32" i="16" s="1"/>
  <c r="H36" i="16"/>
  <c r="I36" i="16" s="1"/>
  <c r="H58" i="16"/>
  <c r="H58" i="15" s="1"/>
  <c r="H16" i="16"/>
  <c r="H6" i="16"/>
  <c r="H31" i="16"/>
  <c r="I31" i="16" s="1"/>
  <c r="H10" i="16"/>
  <c r="H66" i="16"/>
  <c r="I66" i="16" s="1"/>
  <c r="H47" i="16"/>
  <c r="H64" i="16"/>
  <c r="I64" i="16" s="1"/>
  <c r="H69" i="16"/>
  <c r="I69" i="16" s="1"/>
  <c r="H62" i="16"/>
  <c r="H51" i="16"/>
  <c r="H68" i="16"/>
  <c r="I68" i="16" s="1"/>
  <c r="H26" i="16"/>
  <c r="H18" i="16"/>
  <c r="H8" i="16"/>
  <c r="H22" i="16"/>
  <c r="H63" i="16"/>
  <c r="I63" i="16" s="1"/>
  <c r="H59" i="16"/>
  <c r="H52" i="16"/>
  <c r="H29" i="16"/>
  <c r="I29" i="16" s="1"/>
  <c r="H15" i="16"/>
  <c r="H33" i="16"/>
  <c r="I33" i="16" s="1"/>
  <c r="H23" i="16"/>
  <c r="H50" i="16"/>
  <c r="H55" i="16"/>
  <c r="H27" i="16"/>
  <c r="I27" i="16" s="1"/>
  <c r="H57" i="16"/>
  <c r="H65" i="16"/>
  <c r="I65" i="16" s="1"/>
  <c r="H35" i="16"/>
  <c r="I35" i="16" s="1"/>
  <c r="H48" i="16"/>
  <c r="H9" i="16"/>
  <c r="H46" i="16"/>
  <c r="H56" i="16"/>
  <c r="H14" i="16"/>
  <c r="H70" i="16"/>
  <c r="H45" i="16"/>
  <c r="H53" i="16"/>
  <c r="H11" i="16"/>
  <c r="H60" i="16"/>
  <c r="H7" i="16"/>
  <c r="H37" i="16"/>
  <c r="I37" i="16" s="1"/>
  <c r="H38" i="16"/>
  <c r="I38" i="16" s="1"/>
  <c r="H25" i="16"/>
  <c r="H49" i="16"/>
  <c r="H30" i="16"/>
  <c r="I30" i="16" s="1"/>
  <c r="H67" i="16"/>
  <c r="I67" i="16" s="1"/>
  <c r="H13" i="16"/>
  <c r="H40" i="16"/>
  <c r="H20" i="16"/>
  <c r="H39" i="16"/>
  <c r="I39" i="16" s="1"/>
  <c r="H24" i="16"/>
  <c r="H28" i="16"/>
  <c r="I28" i="16" s="1"/>
  <c r="H41" i="16"/>
  <c r="H19" i="16"/>
  <c r="H12" i="16"/>
  <c r="J3" i="16"/>
  <c r="J4" i="16" s="1"/>
  <c r="B9" i="15"/>
  <c r="B9" i="16"/>
  <c r="B9" i="13"/>
  <c r="B10" i="10"/>
  <c r="B9" i="14"/>
  <c r="J45" i="16" l="1"/>
  <c r="J61" i="16"/>
  <c r="J66" i="16"/>
  <c r="K66" i="16" s="1"/>
  <c r="J41" i="16"/>
  <c r="J70" i="16"/>
  <c r="J48" i="16"/>
  <c r="J18" i="16"/>
  <c r="J12" i="16"/>
  <c r="J25" i="16"/>
  <c r="J22" i="16"/>
  <c r="J51" i="16"/>
  <c r="J58" i="16"/>
  <c r="J58" i="15" s="1"/>
  <c r="J67" i="16"/>
  <c r="K67" i="16" s="1"/>
  <c r="J56" i="16"/>
  <c r="J59" i="16"/>
  <c r="J15" i="16"/>
  <c r="J63" i="16"/>
  <c r="K63" i="16" s="1"/>
  <c r="J54" i="16"/>
  <c r="J10" i="16"/>
  <c r="J31" i="16"/>
  <c r="K31" i="16" s="1"/>
  <c r="J62" i="16"/>
  <c r="J37" i="16"/>
  <c r="K37" i="16" s="1"/>
  <c r="J64" i="16"/>
  <c r="K64" i="16" s="1"/>
  <c r="J49" i="16"/>
  <c r="J9" i="16"/>
  <c r="J19" i="16"/>
  <c r="J20" i="16"/>
  <c r="J35" i="16"/>
  <c r="K35" i="16" s="1"/>
  <c r="J26" i="16"/>
  <c r="J17" i="16"/>
  <c r="J57" i="16"/>
  <c r="J14" i="16"/>
  <c r="J60" i="16"/>
  <c r="J23" i="16"/>
  <c r="J32" i="16"/>
  <c r="K32" i="16" s="1"/>
  <c r="J29" i="16"/>
  <c r="K29" i="16" s="1"/>
  <c r="J34" i="16"/>
  <c r="K34" i="16" s="1"/>
  <c r="J69" i="16"/>
  <c r="K69" i="16" s="1"/>
  <c r="J52" i="16"/>
  <c r="J39" i="16"/>
  <c r="K39" i="16" s="1"/>
  <c r="J30" i="16"/>
  <c r="K30" i="16" s="1"/>
  <c r="J46" i="16"/>
  <c r="J38" i="16"/>
  <c r="K38" i="16" s="1"/>
  <c r="J50" i="16"/>
  <c r="J68" i="16"/>
  <c r="K68" i="16" s="1"/>
  <c r="J53" i="16"/>
  <c r="J28" i="16"/>
  <c r="K28" i="16" s="1"/>
  <c r="J33" i="16"/>
  <c r="K33" i="16" s="1"/>
  <c r="J24" i="16"/>
  <c r="J55" i="16"/>
  <c r="J47" i="16"/>
  <c r="J8" i="16"/>
  <c r="J13" i="16"/>
  <c r="J27" i="16"/>
  <c r="K27" i="16" s="1"/>
  <c r="J7" i="16"/>
  <c r="J6" i="16"/>
  <c r="J21" i="16"/>
  <c r="J11" i="16"/>
  <c r="J16" i="16"/>
  <c r="J65" i="16"/>
  <c r="K65" i="16" s="1"/>
  <c r="J36" i="16"/>
  <c r="K36" i="16" s="1"/>
  <c r="J40" i="16"/>
  <c r="L3" i="16"/>
  <c r="J4" i="15"/>
  <c r="L4" i="16"/>
  <c r="N3" i="16"/>
  <c r="B10" i="13"/>
  <c r="B10" i="14"/>
  <c r="B10" i="15"/>
  <c r="B10" i="16"/>
  <c r="B11" i="10"/>
  <c r="L38" i="16" l="1"/>
  <c r="M38" i="16" s="1"/>
  <c r="L25" i="16"/>
  <c r="L65" i="16"/>
  <c r="M65" i="16" s="1"/>
  <c r="L32" i="16"/>
  <c r="M32" i="16" s="1"/>
  <c r="L29" i="16"/>
  <c r="M29" i="16" s="1"/>
  <c r="L46" i="16"/>
  <c r="L69" i="16"/>
  <c r="M69" i="16" s="1"/>
  <c r="L47" i="16"/>
  <c r="L53" i="16"/>
  <c r="L63" i="16"/>
  <c r="M63" i="16" s="1"/>
  <c r="L26" i="16"/>
  <c r="L7" i="16"/>
  <c r="L27" i="16"/>
  <c r="M27" i="16" s="1"/>
  <c r="L48" i="16"/>
  <c r="L49" i="16"/>
  <c r="L35" i="16"/>
  <c r="M35" i="16" s="1"/>
  <c r="L60" i="16"/>
  <c r="L66" i="16"/>
  <c r="M66" i="16" s="1"/>
  <c r="L55" i="16"/>
  <c r="L67" i="16"/>
  <c r="M67" i="16" s="1"/>
  <c r="L8" i="16"/>
  <c r="L70" i="16"/>
  <c r="L52" i="16"/>
  <c r="L59" i="16"/>
  <c r="L17" i="16"/>
  <c r="L9" i="16"/>
  <c r="L68" i="16"/>
  <c r="M68" i="16" s="1"/>
  <c r="L45" i="16"/>
  <c r="L33" i="16"/>
  <c r="M33" i="16" s="1"/>
  <c r="L24" i="16"/>
  <c r="L13" i="16"/>
  <c r="L37" i="16"/>
  <c r="M37" i="16" s="1"/>
  <c r="L28" i="16"/>
  <c r="M28" i="16" s="1"/>
  <c r="L39" i="16"/>
  <c r="M39" i="16" s="1"/>
  <c r="L54" i="16"/>
  <c r="L16" i="16"/>
  <c r="L62" i="16"/>
  <c r="L58" i="16"/>
  <c r="L58" i="15" s="1"/>
  <c r="L51" i="16"/>
  <c r="L12" i="16"/>
  <c r="L18" i="16"/>
  <c r="L20" i="16"/>
  <c r="L22" i="16"/>
  <c r="L57" i="16"/>
  <c r="L41" i="16"/>
  <c r="L64" i="16"/>
  <c r="M64" i="16" s="1"/>
  <c r="L15" i="16"/>
  <c r="L23" i="16"/>
  <c r="L30" i="16"/>
  <c r="M30" i="16" s="1"/>
  <c r="L61" i="16"/>
  <c r="L50" i="16"/>
  <c r="L34" i="16"/>
  <c r="M34" i="16" s="1"/>
  <c r="L36" i="16"/>
  <c r="M36" i="16" s="1"/>
  <c r="L21" i="16"/>
  <c r="L40" i="16"/>
  <c r="L14" i="16"/>
  <c r="L11" i="16"/>
  <c r="L56" i="16"/>
  <c r="L19" i="16"/>
  <c r="L6" i="16"/>
  <c r="L10" i="16"/>
  <c r="L31" i="16"/>
  <c r="M31" i="16" s="1"/>
  <c r="L4" i="15"/>
  <c r="N4" i="16"/>
  <c r="P3" i="16"/>
  <c r="B11" i="14"/>
  <c r="B11" i="16"/>
  <c r="B12" i="10"/>
  <c r="B11" i="15"/>
  <c r="B11" i="13"/>
  <c r="N33" i="16" l="1"/>
  <c r="O33" i="16" s="1"/>
  <c r="N7" i="16"/>
  <c r="N66" i="16"/>
  <c r="O66" i="16" s="1"/>
  <c r="N37" i="16"/>
  <c r="O37" i="16" s="1"/>
  <c r="N8" i="16"/>
  <c r="N69" i="16"/>
  <c r="O69" i="16" s="1"/>
  <c r="N18" i="16"/>
  <c r="N10" i="16"/>
  <c r="N20" i="16"/>
  <c r="N36" i="16"/>
  <c r="O36" i="16" s="1"/>
  <c r="N23" i="16"/>
  <c r="N34" i="16"/>
  <c r="O34" i="16" s="1"/>
  <c r="N14" i="16"/>
  <c r="N24" i="16"/>
  <c r="N40" i="16"/>
  <c r="N59" i="16"/>
  <c r="N35" i="16"/>
  <c r="O35" i="16" s="1"/>
  <c r="N26" i="16"/>
  <c r="N65" i="16"/>
  <c r="O65" i="16" s="1"/>
  <c r="N51" i="16"/>
  <c r="N39" i="16"/>
  <c r="O39" i="16" s="1"/>
  <c r="N30" i="16"/>
  <c r="O30" i="16" s="1"/>
  <c r="N57" i="16"/>
  <c r="N67" i="16"/>
  <c r="O67" i="16" s="1"/>
  <c r="N64" i="16"/>
  <c r="O64" i="16" s="1"/>
  <c r="N53" i="16"/>
  <c r="N70" i="16"/>
  <c r="N50" i="16"/>
  <c r="N61" i="16"/>
  <c r="N21" i="16"/>
  <c r="N45" i="16"/>
  <c r="N68" i="16"/>
  <c r="O68" i="16" s="1"/>
  <c r="N41" i="16"/>
  <c r="N28" i="16"/>
  <c r="O28" i="16" s="1"/>
  <c r="N6" i="16"/>
  <c r="N56" i="16"/>
  <c r="N16" i="16"/>
  <c r="N11" i="16"/>
  <c r="N60" i="16"/>
  <c r="N19" i="16"/>
  <c r="N47" i="16"/>
  <c r="N54" i="16"/>
  <c r="N22" i="16"/>
  <c r="N32" i="16"/>
  <c r="O32" i="16" s="1"/>
  <c r="N63" i="16"/>
  <c r="O63" i="16" s="1"/>
  <c r="N62" i="16"/>
  <c r="N49" i="16"/>
  <c r="N27" i="16"/>
  <c r="O27" i="16" s="1"/>
  <c r="N12" i="16"/>
  <c r="N15" i="16"/>
  <c r="N46" i="16"/>
  <c r="N9" i="16"/>
  <c r="N48" i="16"/>
  <c r="N52" i="16"/>
  <c r="N58" i="16"/>
  <c r="N58" i="15" s="1"/>
  <c r="N38" i="16"/>
  <c r="O38" i="16" s="1"/>
  <c r="N25" i="16"/>
  <c r="N55" i="16"/>
  <c r="N29" i="16"/>
  <c r="O29" i="16" s="1"/>
  <c r="N17" i="16"/>
  <c r="N31" i="16"/>
  <c r="O31" i="16" s="1"/>
  <c r="N13" i="16"/>
  <c r="N4" i="15"/>
  <c r="P4" i="16"/>
  <c r="R3" i="16"/>
  <c r="B12" i="15"/>
  <c r="B12" i="13"/>
  <c r="B12" i="16"/>
  <c r="B12" i="14"/>
  <c r="B13" i="10"/>
  <c r="P50" i="16" l="1"/>
  <c r="P37" i="16"/>
  <c r="Q37" i="16" s="1"/>
  <c r="P28" i="16"/>
  <c r="Q28" i="16" s="1"/>
  <c r="P17" i="16"/>
  <c r="P59" i="16"/>
  <c r="P54" i="16"/>
  <c r="P57" i="16"/>
  <c r="P41" i="16"/>
  <c r="P53" i="16"/>
  <c r="P69" i="16"/>
  <c r="Q69" i="16" s="1"/>
  <c r="P55" i="16"/>
  <c r="P51" i="16"/>
  <c r="P23" i="16"/>
  <c r="P68" i="16"/>
  <c r="Q68" i="16" s="1"/>
  <c r="P60" i="16"/>
  <c r="P35" i="16"/>
  <c r="Q35" i="16" s="1"/>
  <c r="P63" i="16"/>
  <c r="Q63" i="16" s="1"/>
  <c r="P26" i="16"/>
  <c r="P64" i="16"/>
  <c r="Q64" i="16" s="1"/>
  <c r="P39" i="16"/>
  <c r="Q39" i="16" s="1"/>
  <c r="P40" i="16"/>
  <c r="P12" i="16"/>
  <c r="P62" i="16"/>
  <c r="P16" i="16"/>
  <c r="P31" i="16"/>
  <c r="Q31" i="16" s="1"/>
  <c r="P49" i="16"/>
  <c r="P6" i="16"/>
  <c r="P65" i="16"/>
  <c r="Q65" i="16" s="1"/>
  <c r="P45" i="16"/>
  <c r="P22" i="16"/>
  <c r="P21" i="16"/>
  <c r="P11" i="16"/>
  <c r="P18" i="16"/>
  <c r="P27" i="16"/>
  <c r="Q27" i="16" s="1"/>
  <c r="P61" i="16"/>
  <c r="P32" i="16"/>
  <c r="Q32" i="16" s="1"/>
  <c r="P48" i="16"/>
  <c r="P34" i="16"/>
  <c r="Q34" i="16" s="1"/>
  <c r="P36" i="16"/>
  <c r="Q36" i="16" s="1"/>
  <c r="P30" i="16"/>
  <c r="Q30" i="16" s="1"/>
  <c r="P9" i="16"/>
  <c r="P52" i="16"/>
  <c r="P20" i="16"/>
  <c r="P8" i="16"/>
  <c r="P58" i="16"/>
  <c r="P58" i="15" s="1"/>
  <c r="P66" i="16"/>
  <c r="Q66" i="16" s="1"/>
  <c r="P70" i="16"/>
  <c r="P46" i="16"/>
  <c r="P33" i="16"/>
  <c r="Q33" i="16" s="1"/>
  <c r="P24" i="16"/>
  <c r="P19" i="16"/>
  <c r="P29" i="16"/>
  <c r="Q29" i="16" s="1"/>
  <c r="P25" i="16"/>
  <c r="P13" i="16"/>
  <c r="P7" i="16"/>
  <c r="P56" i="16"/>
  <c r="P14" i="16"/>
  <c r="P15" i="16"/>
  <c r="P67" i="16"/>
  <c r="Q67" i="16" s="1"/>
  <c r="P38" i="16"/>
  <c r="Q38" i="16" s="1"/>
  <c r="P47" i="16"/>
  <c r="P10" i="16"/>
  <c r="P4" i="15"/>
  <c r="R4" i="16"/>
  <c r="T3" i="16"/>
  <c r="B13" i="15"/>
  <c r="B13" i="16"/>
  <c r="B13" i="13"/>
  <c r="B14" i="10"/>
  <c r="B13" i="14"/>
  <c r="R12" i="16" l="1"/>
  <c r="R68" i="16"/>
  <c r="S68" i="16" s="1"/>
  <c r="R22" i="16"/>
  <c r="R16" i="16"/>
  <c r="R61" i="16"/>
  <c r="R28" i="16"/>
  <c r="S28" i="16" s="1"/>
  <c r="R69" i="16"/>
  <c r="S69" i="16" s="1"/>
  <c r="R11" i="16"/>
  <c r="R48" i="16"/>
  <c r="R46" i="16"/>
  <c r="R34" i="16"/>
  <c r="S34" i="16" s="1"/>
  <c r="R15" i="16"/>
  <c r="R52" i="16"/>
  <c r="R40" i="16"/>
  <c r="R27" i="16"/>
  <c r="S27" i="16" s="1"/>
  <c r="R51" i="16"/>
  <c r="R14" i="16"/>
  <c r="R56" i="16"/>
  <c r="R55" i="16"/>
  <c r="R60" i="16"/>
  <c r="R58" i="16"/>
  <c r="R58" i="15" s="1"/>
  <c r="R67" i="16"/>
  <c r="S67" i="16" s="1"/>
  <c r="R45" i="16"/>
  <c r="R50" i="16"/>
  <c r="R62" i="16"/>
  <c r="R57" i="16"/>
  <c r="R20" i="16"/>
  <c r="R32" i="16"/>
  <c r="S32" i="16" s="1"/>
  <c r="R19" i="16"/>
  <c r="R24" i="16"/>
  <c r="R25" i="16"/>
  <c r="R7" i="16"/>
  <c r="R30" i="16"/>
  <c r="S30" i="16" s="1"/>
  <c r="R18" i="16"/>
  <c r="R33" i="16"/>
  <c r="S33" i="16" s="1"/>
  <c r="R36" i="16"/>
  <c r="S36" i="16" s="1"/>
  <c r="R23" i="16"/>
  <c r="R38" i="16"/>
  <c r="S38" i="16" s="1"/>
  <c r="R39" i="16"/>
  <c r="S39" i="16" s="1"/>
  <c r="R17" i="16"/>
  <c r="R6" i="16"/>
  <c r="R37" i="16"/>
  <c r="S37" i="16" s="1"/>
  <c r="R49" i="16"/>
  <c r="R66" i="16"/>
  <c r="S66" i="16" s="1"/>
  <c r="R65" i="16"/>
  <c r="S65" i="16" s="1"/>
  <c r="R10" i="16"/>
  <c r="R9" i="16"/>
  <c r="R35" i="16"/>
  <c r="S35" i="16" s="1"/>
  <c r="R54" i="16"/>
  <c r="R8" i="16"/>
  <c r="R64" i="16"/>
  <c r="S64" i="16" s="1"/>
  <c r="R53" i="16"/>
  <c r="R70" i="16"/>
  <c r="R41" i="16"/>
  <c r="R47" i="16"/>
  <c r="R13" i="16"/>
  <c r="R59" i="16"/>
  <c r="R63" i="16"/>
  <c r="S63" i="16" s="1"/>
  <c r="R26" i="16"/>
  <c r="R29" i="16"/>
  <c r="S29" i="16" s="1"/>
  <c r="R31" i="16"/>
  <c r="S31" i="16" s="1"/>
  <c r="R21" i="16"/>
  <c r="R4" i="15"/>
  <c r="T4" i="16"/>
  <c r="V3" i="16"/>
  <c r="B14" i="13"/>
  <c r="B14" i="14"/>
  <c r="B14" i="15"/>
  <c r="B14" i="16"/>
  <c r="B15" i="10"/>
  <c r="T61" i="16" l="1"/>
  <c r="T59" i="16"/>
  <c r="T58" i="16"/>
  <c r="T58" i="15" s="1"/>
  <c r="T47" i="16"/>
  <c r="T15" i="16"/>
  <c r="T65" i="16"/>
  <c r="U65" i="16" s="1"/>
  <c r="T62" i="16"/>
  <c r="T51" i="16"/>
  <c r="T35" i="16"/>
  <c r="U35" i="16" s="1"/>
  <c r="T31" i="16"/>
  <c r="U31" i="16" s="1"/>
  <c r="T12" i="16"/>
  <c r="T14" i="16"/>
  <c r="T30" i="16"/>
  <c r="U30" i="16" s="1"/>
  <c r="T17" i="16"/>
  <c r="T48" i="16"/>
  <c r="T8" i="16"/>
  <c r="T52" i="16"/>
  <c r="T18" i="16"/>
  <c r="T34" i="16"/>
  <c r="U34" i="16" s="1"/>
  <c r="T37" i="16"/>
  <c r="U37" i="16" s="1"/>
  <c r="T28" i="16"/>
  <c r="U28" i="16" s="1"/>
  <c r="T20" i="16"/>
  <c r="T33" i="16"/>
  <c r="U33" i="16" s="1"/>
  <c r="T24" i="16"/>
  <c r="T69" i="16"/>
  <c r="U69" i="16" s="1"/>
  <c r="T63" i="16"/>
  <c r="U63" i="16" s="1"/>
  <c r="T9" i="16"/>
  <c r="T50" i="16"/>
  <c r="T49" i="16"/>
  <c r="T11" i="16"/>
  <c r="T23" i="16"/>
  <c r="T40" i="16"/>
  <c r="T54" i="16"/>
  <c r="T22" i="16"/>
  <c r="T38" i="16"/>
  <c r="U38" i="16" s="1"/>
  <c r="T25" i="16"/>
  <c r="T39" i="16"/>
  <c r="U39" i="16" s="1"/>
  <c r="T32" i="16"/>
  <c r="U32" i="16" s="1"/>
  <c r="T10" i="16"/>
  <c r="T70" i="16"/>
  <c r="T16" i="16"/>
  <c r="T26" i="16"/>
  <c r="T13" i="16"/>
  <c r="T64" i="16"/>
  <c r="U64" i="16" s="1"/>
  <c r="T27" i="16"/>
  <c r="U27" i="16" s="1"/>
  <c r="T45" i="16"/>
  <c r="T66" i="16"/>
  <c r="U66" i="16" s="1"/>
  <c r="T55" i="16"/>
  <c r="T57" i="16"/>
  <c r="T41" i="16"/>
  <c r="T36" i="16"/>
  <c r="U36" i="16" s="1"/>
  <c r="T68" i="16"/>
  <c r="U68" i="16" s="1"/>
  <c r="T46" i="16"/>
  <c r="T60" i="16"/>
  <c r="T21" i="16"/>
  <c r="T6" i="16"/>
  <c r="T29" i="16"/>
  <c r="U29" i="16" s="1"/>
  <c r="T7" i="16"/>
  <c r="T67" i="16"/>
  <c r="U67" i="16" s="1"/>
  <c r="T53" i="16"/>
  <c r="T19" i="16"/>
  <c r="T56" i="16"/>
  <c r="T4" i="15"/>
  <c r="V4" i="16"/>
  <c r="X3" i="16"/>
  <c r="B15" i="14"/>
  <c r="B15" i="16"/>
  <c r="B16" i="10"/>
  <c r="B15" i="15"/>
  <c r="B15" i="13"/>
  <c r="V38" i="16" l="1"/>
  <c r="W38" i="16" s="1"/>
  <c r="V62" i="16"/>
  <c r="V18" i="16"/>
  <c r="V7" i="16"/>
  <c r="V66" i="16"/>
  <c r="W66" i="16" s="1"/>
  <c r="V22" i="16"/>
  <c r="V40" i="16"/>
  <c r="V27" i="16"/>
  <c r="W27" i="16" s="1"/>
  <c r="V32" i="16"/>
  <c r="W32" i="16" s="1"/>
  <c r="V19" i="16"/>
  <c r="V6" i="16"/>
  <c r="V59" i="16"/>
  <c r="V56" i="16"/>
  <c r="V54" i="16"/>
  <c r="V16" i="16"/>
  <c r="V36" i="16"/>
  <c r="W36" i="16" s="1"/>
  <c r="V23" i="16"/>
  <c r="V50" i="16"/>
  <c r="V63" i="16"/>
  <c r="W63" i="16" s="1"/>
  <c r="V45" i="16"/>
  <c r="V47" i="16"/>
  <c r="V52" i="16"/>
  <c r="V31" i="16"/>
  <c r="W31" i="16" s="1"/>
  <c r="V68" i="16"/>
  <c r="W68" i="16" s="1"/>
  <c r="V29" i="16"/>
  <c r="W29" i="16" s="1"/>
  <c r="V60" i="16"/>
  <c r="V49" i="16"/>
  <c r="V30" i="16"/>
  <c r="W30" i="16" s="1"/>
  <c r="V55" i="16"/>
  <c r="V65" i="16"/>
  <c r="W65" i="16" s="1"/>
  <c r="V41" i="16"/>
  <c r="V25" i="16"/>
  <c r="V64" i="16"/>
  <c r="W64" i="16" s="1"/>
  <c r="V53" i="16"/>
  <c r="V13" i="16"/>
  <c r="V11" i="16"/>
  <c r="V70" i="16"/>
  <c r="V69" i="16"/>
  <c r="W69" i="16" s="1"/>
  <c r="V67" i="16"/>
  <c r="W67" i="16" s="1"/>
  <c r="V15" i="16"/>
  <c r="V39" i="16"/>
  <c r="W39" i="16" s="1"/>
  <c r="V28" i="16"/>
  <c r="W28" i="16" s="1"/>
  <c r="V21" i="16"/>
  <c r="V17" i="16"/>
  <c r="V37" i="16"/>
  <c r="W37" i="16" s="1"/>
  <c r="V46" i="16"/>
  <c r="V61" i="16"/>
  <c r="V57" i="16"/>
  <c r="V33" i="16"/>
  <c r="W33" i="16" s="1"/>
  <c r="V48" i="16"/>
  <c r="V9" i="16"/>
  <c r="V10" i="16"/>
  <c r="V51" i="16"/>
  <c r="V34" i="16"/>
  <c r="W34" i="16" s="1"/>
  <c r="V8" i="16"/>
  <c r="V35" i="16"/>
  <c r="W35" i="16" s="1"/>
  <c r="V26" i="16"/>
  <c r="V58" i="16"/>
  <c r="V58" i="15" s="1"/>
  <c r="V14" i="16"/>
  <c r="V20" i="16"/>
  <c r="V12" i="16"/>
  <c r="V24" i="16"/>
  <c r="V4" i="15"/>
  <c r="X4" i="16"/>
  <c r="Z3" i="16"/>
  <c r="Z4" i="16" s="1"/>
  <c r="B16" i="15"/>
  <c r="B16" i="13"/>
  <c r="B16" i="16"/>
  <c r="B16" i="14"/>
  <c r="B17" i="10"/>
  <c r="Z70" i="16" l="1"/>
  <c r="Z54" i="16"/>
  <c r="Z6" i="16"/>
  <c r="Z36" i="16"/>
  <c r="AA36" i="16" s="1"/>
  <c r="Z45" i="16"/>
  <c r="Z34" i="16"/>
  <c r="AA34" i="16" s="1"/>
  <c r="Z10" i="16"/>
  <c r="Z52" i="16"/>
  <c r="Z41" i="16"/>
  <c r="Z22" i="16"/>
  <c r="Z68" i="16"/>
  <c r="AA68" i="16" s="1"/>
  <c r="Z57" i="16"/>
  <c r="Z48" i="16"/>
  <c r="Z35" i="16"/>
  <c r="AA35" i="16" s="1"/>
  <c r="Z26" i="16"/>
  <c r="Z65" i="16"/>
  <c r="AA65" i="16" s="1"/>
  <c r="Z55" i="16"/>
  <c r="Z47" i="16"/>
  <c r="Z17" i="16"/>
  <c r="Z63" i="16"/>
  <c r="AA63" i="16" s="1"/>
  <c r="Z9" i="16"/>
  <c r="Z12" i="16"/>
  <c r="Z51" i="16"/>
  <c r="Z67" i="16"/>
  <c r="AA67" i="16" s="1"/>
  <c r="Z62" i="16"/>
  <c r="Z30" i="16"/>
  <c r="AA30" i="16" s="1"/>
  <c r="Z38" i="16"/>
  <c r="AA38" i="16" s="1"/>
  <c r="Z23" i="16"/>
  <c r="Z58" i="16"/>
  <c r="Z58" i="15" s="1"/>
  <c r="Z33" i="16"/>
  <c r="AA33" i="16" s="1"/>
  <c r="Z39" i="16"/>
  <c r="AA39" i="16" s="1"/>
  <c r="Z56" i="16"/>
  <c r="Z50" i="16"/>
  <c r="Z18" i="16"/>
  <c r="Z29" i="16"/>
  <c r="AA29" i="16" s="1"/>
  <c r="Z31" i="16"/>
  <c r="AA31" i="16" s="1"/>
  <c r="Z69" i="16"/>
  <c r="AA69" i="16" s="1"/>
  <c r="Z13" i="16"/>
  <c r="Z64" i="16"/>
  <c r="AA64" i="16" s="1"/>
  <c r="Z59" i="16"/>
  <c r="Z46" i="16"/>
  <c r="Z40" i="16"/>
  <c r="Z24" i="16"/>
  <c r="Z37" i="16"/>
  <c r="AA37" i="16" s="1"/>
  <c r="Z28" i="16"/>
  <c r="AA28" i="16" s="1"/>
  <c r="Z61" i="16"/>
  <c r="Z53" i="16"/>
  <c r="Z7" i="16"/>
  <c r="Z25" i="16"/>
  <c r="Z20" i="16"/>
  <c r="Z60" i="16"/>
  <c r="Z14" i="16"/>
  <c r="Z66" i="16"/>
  <c r="AA66" i="16" s="1"/>
  <c r="Z19" i="16"/>
  <c r="Z11" i="16"/>
  <c r="Z21" i="16"/>
  <c r="Z27" i="16"/>
  <c r="AA27" i="16" s="1"/>
  <c r="Z49" i="16"/>
  <c r="Z16" i="16"/>
  <c r="Z15" i="16"/>
  <c r="Z32" i="16"/>
  <c r="AA32" i="16" s="1"/>
  <c r="Z8" i="16"/>
  <c r="X56" i="16"/>
  <c r="X37" i="16"/>
  <c r="Y37" i="16" s="1"/>
  <c r="X15" i="16"/>
  <c r="X14" i="16"/>
  <c r="X70" i="16"/>
  <c r="X62" i="16"/>
  <c r="X51" i="16"/>
  <c r="X68" i="16"/>
  <c r="Y68" i="16" s="1"/>
  <c r="X31" i="16"/>
  <c r="Y31" i="16" s="1"/>
  <c r="X10" i="16"/>
  <c r="X66" i="16"/>
  <c r="Y66" i="16" s="1"/>
  <c r="X55" i="16"/>
  <c r="X22" i="16"/>
  <c r="X6" i="16"/>
  <c r="X59" i="16"/>
  <c r="X28" i="16"/>
  <c r="Y28" i="16" s="1"/>
  <c r="X26" i="16"/>
  <c r="X9" i="16"/>
  <c r="X46" i="16"/>
  <c r="X48" i="16"/>
  <c r="X34" i="16"/>
  <c r="Y34" i="16" s="1"/>
  <c r="X45" i="16"/>
  <c r="X21" i="16"/>
  <c r="X27" i="16"/>
  <c r="Y27" i="16" s="1"/>
  <c r="X39" i="16"/>
  <c r="Y39" i="16" s="1"/>
  <c r="X67" i="16"/>
  <c r="Y67" i="16" s="1"/>
  <c r="X38" i="16"/>
  <c r="Y38" i="16" s="1"/>
  <c r="X25" i="16"/>
  <c r="X49" i="16"/>
  <c r="X36" i="16"/>
  <c r="Y36" i="16" s="1"/>
  <c r="X58" i="16"/>
  <c r="X58" i="15" s="1"/>
  <c r="X47" i="16"/>
  <c r="X64" i="16"/>
  <c r="Y64" i="16" s="1"/>
  <c r="X41" i="16"/>
  <c r="X33" i="16"/>
  <c r="Y33" i="16" s="1"/>
  <c r="X13" i="16"/>
  <c r="X50" i="16"/>
  <c r="X40" i="16"/>
  <c r="X18" i="16"/>
  <c r="X19" i="16"/>
  <c r="X11" i="16"/>
  <c r="X69" i="16"/>
  <c r="Y69" i="16" s="1"/>
  <c r="X35" i="16"/>
  <c r="Y35" i="16" s="1"/>
  <c r="X52" i="16"/>
  <c r="X54" i="16"/>
  <c r="X29" i="16"/>
  <c r="Y29" i="16" s="1"/>
  <c r="X53" i="16"/>
  <c r="X63" i="16"/>
  <c r="Y63" i="16" s="1"/>
  <c r="X30" i="16"/>
  <c r="Y30" i="16" s="1"/>
  <c r="X17" i="16"/>
  <c r="X24" i="16"/>
  <c r="X12" i="16"/>
  <c r="X16" i="16"/>
  <c r="X8" i="16"/>
  <c r="X60" i="16"/>
  <c r="X65" i="16"/>
  <c r="Y65" i="16" s="1"/>
  <c r="X23" i="16"/>
  <c r="X32" i="16"/>
  <c r="Y32" i="16" s="1"/>
  <c r="X61" i="16"/>
  <c r="X20" i="16"/>
  <c r="X7" i="16"/>
  <c r="X57" i="16"/>
  <c r="Z4" i="15"/>
  <c r="X4" i="15"/>
  <c r="B17" i="15"/>
  <c r="B17" i="16"/>
  <c r="B17" i="13"/>
  <c r="B18" i="10"/>
  <c r="B17" i="14"/>
  <c r="B18" i="13" l="1"/>
  <c r="B18" i="14"/>
  <c r="B18" i="15"/>
  <c r="B18" i="16"/>
  <c r="B19" i="10"/>
  <c r="B19" i="14" l="1"/>
  <c r="B19" i="16"/>
  <c r="B20" i="10"/>
  <c r="B19" i="15"/>
  <c r="B19" i="13"/>
  <c r="B20" i="15" l="1"/>
  <c r="B20" i="13"/>
  <c r="B20" i="16"/>
  <c r="B20" i="14"/>
  <c r="B21" i="10"/>
  <c r="B21" i="15" l="1"/>
  <c r="B21" i="16"/>
  <c r="B21" i="13"/>
  <c r="B22" i="10"/>
  <c r="B21" i="14"/>
  <c r="B22" i="13" l="1"/>
  <c r="B22" i="14"/>
  <c r="B22" i="15"/>
  <c r="B22" i="16"/>
  <c r="B23" i="10"/>
  <c r="B23" i="14" l="1"/>
  <c r="B23" i="16"/>
  <c r="B24" i="10"/>
  <c r="B23" i="15"/>
  <c r="B23" i="13"/>
  <c r="B24" i="15" l="1"/>
  <c r="B24" i="13"/>
  <c r="B24" i="16"/>
  <c r="B24" i="14"/>
  <c r="B25" i="10"/>
  <c r="I444" i="1"/>
  <c r="I172" i="12"/>
  <c r="I1875" i="1"/>
  <c r="I845" i="1"/>
  <c r="I1099" i="1"/>
  <c r="I775" i="1"/>
  <c r="I100" i="12"/>
  <c r="I1014" i="1"/>
  <c r="I1475" i="1"/>
  <c r="I1371" i="1"/>
  <c r="I1880" i="1"/>
  <c r="I1470" i="1"/>
  <c r="I2218" i="1"/>
  <c r="I2082" i="1"/>
  <c r="I2580" i="1"/>
  <c r="I200" i="12"/>
  <c r="I1076" i="1"/>
  <c r="I336" i="12"/>
  <c r="I603" i="1"/>
  <c r="I2051" i="1"/>
  <c r="I1566" i="1"/>
  <c r="I2465" i="1"/>
  <c r="I801" i="1"/>
  <c r="I89" i="1"/>
  <c r="I2462" i="1"/>
  <c r="I1950" i="1"/>
  <c r="I154" i="12"/>
  <c r="I352" i="12"/>
  <c r="I2164" i="1"/>
  <c r="I867" i="1"/>
  <c r="I273" i="12"/>
  <c r="I326" i="12"/>
  <c r="I49" i="12"/>
  <c r="I91" i="12"/>
  <c r="I25" i="1"/>
  <c r="I2414" i="1"/>
  <c r="I1563" i="1"/>
  <c r="I2362" i="1"/>
  <c r="I1119" i="1"/>
  <c r="I1280" i="1"/>
  <c r="I2606" i="1"/>
  <c r="I1059" i="1"/>
  <c r="I179" i="12"/>
  <c r="I148" i="1"/>
  <c r="I2403" i="1"/>
  <c r="I1685" i="1"/>
  <c r="I47" i="1"/>
  <c r="I984" i="1"/>
  <c r="I145" i="12"/>
  <c r="I321" i="12"/>
  <c r="I2265" i="1"/>
  <c r="I1658" i="1"/>
  <c r="I2259" i="1"/>
  <c r="I2338" i="1"/>
  <c r="I1240" i="1"/>
  <c r="I255" i="1"/>
  <c r="I112" i="12"/>
  <c r="I1703" i="1"/>
  <c r="I1819" i="1"/>
  <c r="I2523" i="1"/>
  <c r="I609" i="1"/>
  <c r="I1186" i="1"/>
  <c r="I840" i="1"/>
  <c r="I1008" i="1"/>
  <c r="I262" i="12"/>
  <c r="I328" i="12"/>
  <c r="I207" i="1"/>
  <c r="I38" i="12"/>
  <c r="I442" i="1"/>
  <c r="I2065" i="1"/>
  <c r="I1234" i="1"/>
  <c r="I2304" i="1"/>
  <c r="I236" i="12"/>
  <c r="I298" i="12"/>
  <c r="I521" i="1"/>
  <c r="I1522" i="1"/>
  <c r="I1818" i="1"/>
  <c r="I1643" i="1"/>
  <c r="I1190" i="1"/>
  <c r="I1194" i="1"/>
  <c r="I711" i="1"/>
  <c r="I505" i="1"/>
  <c r="I961" i="1"/>
  <c r="I971" i="1"/>
  <c r="I2309" i="1"/>
  <c r="I2494" i="1"/>
  <c r="I127" i="12"/>
  <c r="I81" i="12"/>
  <c r="I1005" i="1"/>
  <c r="I399" i="1"/>
  <c r="I1965" i="1"/>
  <c r="I1220" i="1"/>
  <c r="I1307" i="1"/>
  <c r="I492" i="1"/>
  <c r="I2469" i="1"/>
  <c r="I1355" i="1"/>
  <c r="I191" i="12"/>
  <c r="I2604" i="1"/>
  <c r="I144" i="12"/>
  <c r="I2113" i="1"/>
  <c r="I213" i="12"/>
  <c r="I8" i="1"/>
  <c r="I187" i="12"/>
  <c r="I777" i="1"/>
  <c r="I2517" i="1"/>
  <c r="I1382" i="1"/>
  <c r="I757" i="1"/>
  <c r="I548" i="1"/>
  <c r="I140" i="12"/>
  <c r="I233" i="1"/>
  <c r="I1834" i="1"/>
  <c r="I1627" i="1"/>
  <c r="I880" i="1"/>
  <c r="I1088" i="1"/>
  <c r="I15" i="12"/>
  <c r="I2358" i="1"/>
  <c r="I1397" i="1"/>
  <c r="I760" i="1"/>
  <c r="I1053" i="1"/>
  <c r="I1783" i="1"/>
  <c r="I1223" i="1"/>
  <c r="I1034" i="1"/>
  <c r="I1276" i="1"/>
  <c r="I807" i="1"/>
  <c r="I32" i="12"/>
  <c r="I2539" i="1"/>
  <c r="I2099" i="1"/>
  <c r="I91" i="1"/>
  <c r="I1421" i="1"/>
  <c r="I1827" i="1"/>
  <c r="I195" i="12"/>
  <c r="I1599" i="1"/>
  <c r="I329" i="1"/>
  <c r="I1198" i="1"/>
  <c r="I202" i="12"/>
  <c r="I131" i="1"/>
  <c r="I1096" i="1"/>
  <c r="I305" i="12"/>
  <c r="I506" i="1"/>
  <c r="I2422" i="1"/>
  <c r="I810" i="1"/>
  <c r="I2045" i="1"/>
  <c r="I1274" i="1"/>
  <c r="I128" i="12"/>
  <c r="I1500" i="1"/>
  <c r="I2080" i="1"/>
  <c r="I1639" i="1"/>
  <c r="I1822" i="1"/>
  <c r="I1611" i="1"/>
  <c r="I210" i="12"/>
  <c r="I253" i="12"/>
  <c r="I43" i="12"/>
  <c r="I45" i="12"/>
  <c r="I277" i="12"/>
  <c r="I161" i="1"/>
  <c r="I2180" i="1"/>
  <c r="I809" i="1"/>
  <c r="I2005" i="1"/>
  <c r="I1058" i="1"/>
  <c r="I1817" i="1"/>
  <c r="I1228" i="1"/>
  <c r="I503" i="1"/>
  <c r="I2110" i="1"/>
  <c r="I258" i="12"/>
  <c r="I447" i="1"/>
  <c r="I369" i="1"/>
  <c r="I1202" i="1"/>
  <c r="I169" i="12"/>
  <c r="I168" i="12"/>
  <c r="I386" i="1"/>
  <c r="I2467" i="1"/>
  <c r="I174" i="12"/>
  <c r="I899" i="1"/>
  <c r="I299" i="12"/>
  <c r="I1029" i="1"/>
  <c r="I267" i="12"/>
  <c r="I1545" i="1"/>
  <c r="I70" i="12"/>
  <c r="I2568" i="1"/>
  <c r="I151" i="1"/>
  <c r="I216" i="12"/>
  <c r="I666" i="1"/>
  <c r="I2310" i="1"/>
  <c r="I1430" i="1"/>
  <c r="I2175" i="1"/>
  <c r="I256" i="1"/>
  <c r="I980" i="1"/>
  <c r="I47" i="12"/>
  <c r="I2251" i="1"/>
  <c r="I192" i="12"/>
  <c r="I583" i="1"/>
  <c r="I1258" i="1"/>
  <c r="I2222" i="1"/>
  <c r="I1292" i="1"/>
  <c r="I249" i="1"/>
  <c r="I1927" i="1"/>
  <c r="I2428" i="1"/>
  <c r="I325" i="12"/>
  <c r="I1533" i="1"/>
  <c r="I2548" i="1"/>
  <c r="I2516" i="1"/>
  <c r="I1111" i="1"/>
  <c r="I120" i="12"/>
  <c r="I1458" i="1"/>
  <c r="I706" i="1"/>
  <c r="I177" i="12"/>
  <c r="I36" i="12"/>
  <c r="I245" i="12"/>
  <c r="I2262" i="1"/>
  <c r="I1878" i="1"/>
  <c r="I2109" i="1"/>
  <c r="I409" i="1"/>
  <c r="I331" i="12"/>
  <c r="I1718" i="1"/>
  <c r="I1963" i="1"/>
  <c r="I93" i="12"/>
  <c r="I368" i="1"/>
  <c r="I786" i="1"/>
  <c r="I73" i="1"/>
  <c r="I102" i="1"/>
  <c r="I2101" i="1"/>
  <c r="I1312" i="1"/>
  <c r="I338" i="12"/>
  <c r="I1870" i="1"/>
  <c r="I2324" i="1"/>
  <c r="I1025" i="1"/>
  <c r="I2533" i="1"/>
  <c r="I214" i="12"/>
  <c r="I337" i="12"/>
  <c r="I228" i="12"/>
  <c r="I2221" i="1"/>
  <c r="I332" i="12"/>
  <c r="I832" i="1"/>
  <c r="I903" i="1"/>
  <c r="I767" i="1"/>
  <c r="I1972" i="1"/>
  <c r="I2207" i="1"/>
  <c r="I2601" i="1"/>
  <c r="I1281" i="1"/>
  <c r="I1253" i="1"/>
  <c r="I1313" i="1"/>
  <c r="I75" i="12"/>
  <c r="I2464" i="1"/>
  <c r="I1553" i="1"/>
  <c r="I1808" i="1"/>
  <c r="I742" i="1"/>
  <c r="I373" i="1"/>
  <c r="I2303" i="1"/>
  <c r="I2532" i="1"/>
  <c r="I2398" i="1"/>
  <c r="I968" i="1"/>
  <c r="I1603" i="1"/>
  <c r="I2087" i="1"/>
  <c r="I2074" i="1"/>
  <c r="I296" i="12"/>
  <c r="I877" i="1"/>
  <c r="I1837" i="1"/>
  <c r="I321" i="1"/>
  <c r="I1635" i="1"/>
  <c r="I2634" i="1"/>
  <c r="I2562" i="1"/>
  <c r="I295" i="1"/>
  <c r="I212" i="12"/>
  <c r="I1697" i="1"/>
  <c r="I361" i="1"/>
  <c r="I2192" i="1"/>
  <c r="I780" i="1"/>
  <c r="I124" i="12"/>
  <c r="I190" i="1"/>
  <c r="I2370" i="1"/>
  <c r="I1928" i="1"/>
  <c r="I1368" i="1"/>
  <c r="I296" i="1"/>
  <c r="I153" i="12"/>
  <c r="I626" i="1"/>
  <c r="I1811" i="1"/>
  <c r="I61" i="12"/>
  <c r="I525" i="1"/>
  <c r="I2382" i="1"/>
  <c r="I616" i="1"/>
  <c r="I1745" i="1"/>
  <c r="I166" i="12"/>
  <c r="I1555" i="1"/>
  <c r="I1020" i="1"/>
  <c r="I221" i="12"/>
  <c r="I2197" i="1"/>
  <c r="I263" i="12"/>
  <c r="I520" i="1"/>
  <c r="I1040" i="1"/>
  <c r="I151" i="12"/>
  <c r="I2458" i="1"/>
  <c r="I303" i="12"/>
  <c r="I698" i="1"/>
  <c r="I347" i="1"/>
  <c r="I44" i="12"/>
  <c r="I134" i="12"/>
  <c r="I1987" i="1"/>
  <c r="I1755" i="1"/>
  <c r="I46" i="1"/>
  <c r="I1195" i="1"/>
  <c r="I1343" i="1"/>
  <c r="I2307" i="1"/>
  <c r="I175" i="12"/>
  <c r="I58" i="1"/>
  <c r="I1409" i="1"/>
  <c r="I1393" i="1"/>
  <c r="I1425" i="1"/>
  <c r="I1877" i="1"/>
  <c r="I1419" i="1"/>
  <c r="I333" i="12"/>
  <c r="I13" i="12"/>
  <c r="I1613" i="1"/>
  <c r="I758" i="1"/>
  <c r="I1160" i="1"/>
  <c r="I484" i="1"/>
  <c r="I330" i="12"/>
  <c r="I2255" i="1"/>
  <c r="I329" i="12"/>
  <c r="I1446" i="1"/>
  <c r="I94" i="12"/>
  <c r="I24" i="12"/>
  <c r="I2569" i="1"/>
  <c r="I11" i="12"/>
  <c r="I741" i="1"/>
  <c r="I193" i="12"/>
  <c r="I946" i="1"/>
  <c r="I1208" i="1"/>
  <c r="I821" i="1"/>
  <c r="I1610" i="1"/>
  <c r="I2095" i="1"/>
  <c r="I1204" i="1"/>
  <c r="I123" i="12"/>
  <c r="I2332" i="1"/>
  <c r="I871" i="1"/>
  <c r="I304" i="12"/>
  <c r="I2379" i="1"/>
  <c r="I1889" i="1"/>
  <c r="I1495" i="1"/>
  <c r="I1107" i="1"/>
  <c r="I1735" i="1"/>
  <c r="I2388" i="1"/>
  <c r="I697" i="1"/>
  <c r="I335" i="1"/>
  <c r="I513" i="1"/>
  <c r="I564" i="1"/>
  <c r="I2028" i="1"/>
  <c r="I2139" i="1"/>
  <c r="I1490" i="1"/>
  <c r="I1316" i="1"/>
  <c r="I1860" i="1"/>
  <c r="I926" i="1"/>
  <c r="I2210" i="1"/>
  <c r="I1573" i="1"/>
  <c r="I354" i="12"/>
  <c r="I2347" i="1"/>
  <c r="I25" i="12"/>
  <c r="I165" i="1"/>
  <c r="I1623" i="1"/>
  <c r="I161" i="12"/>
  <c r="I401" i="1"/>
  <c r="I2627" i="1"/>
  <c r="I223" i="1"/>
  <c r="I1083" i="1"/>
  <c r="I2127" i="1"/>
  <c r="I215" i="12"/>
  <c r="I135" i="1"/>
  <c r="I818" i="1"/>
  <c r="I1886" i="1"/>
  <c r="I237" i="12"/>
  <c r="I1019" i="1"/>
  <c r="I282" i="12"/>
  <c r="I39" i="12"/>
  <c r="I1433" i="1"/>
  <c r="I1953" i="1"/>
  <c r="I136" i="12"/>
  <c r="I186" i="1"/>
  <c r="I2335" i="1"/>
  <c r="I496" i="1"/>
  <c r="I493" i="1"/>
  <c r="I2527" i="1"/>
  <c r="I869" i="1"/>
  <c r="I724" i="1"/>
  <c r="I1193" i="1"/>
  <c r="I60" i="12"/>
  <c r="I581" i="1"/>
  <c r="I327" i="12"/>
  <c r="I291" i="12"/>
  <c r="I996" i="1"/>
  <c r="I1700" i="1"/>
  <c r="I1259" i="1"/>
  <c r="I194" i="12"/>
  <c r="I210" i="1"/>
  <c r="I268" i="1"/>
  <c r="I2199" i="1"/>
  <c r="I2132" i="1"/>
  <c r="I824" i="1"/>
  <c r="I2044" i="1"/>
  <c r="I2424" i="1"/>
  <c r="I111" i="12"/>
  <c r="I1497" i="1"/>
  <c r="I2238" i="1"/>
  <c r="I1824" i="1"/>
  <c r="I1486" i="1"/>
  <c r="I2018" i="1"/>
  <c r="I1774" i="1"/>
  <c r="I1244" i="1"/>
  <c r="I1556" i="1"/>
  <c r="I2433" i="1"/>
  <c r="I1197" i="1"/>
  <c r="I2588" i="1"/>
  <c r="I476" i="1"/>
  <c r="I2" i="1"/>
  <c r="I2437" i="1"/>
  <c r="I333" i="1"/>
  <c r="I256" i="12"/>
  <c r="I2086" i="1"/>
  <c r="I740" i="1"/>
  <c r="I247" i="1"/>
  <c r="I2499" i="1"/>
  <c r="I535" i="1"/>
  <c r="I455" i="1"/>
  <c r="I240" i="12"/>
  <c r="I2260" i="1"/>
  <c r="I1246" i="1"/>
  <c r="I1465" i="1"/>
  <c r="I302" i="1"/>
  <c r="I456" i="1"/>
  <c r="I23" i="1"/>
  <c r="I1329" i="1"/>
  <c r="I1050" i="1"/>
  <c r="I835" i="1"/>
  <c r="I1911" i="1"/>
  <c r="I27" i="1"/>
  <c r="I136" i="1"/>
  <c r="I1055" i="1"/>
  <c r="I2483" i="1"/>
  <c r="I2459" i="1"/>
  <c r="I1224" i="1"/>
  <c r="I805" i="1"/>
  <c r="I2535" i="1"/>
  <c r="I1135" i="1"/>
  <c r="I689" i="1"/>
  <c r="I212" i="1"/>
  <c r="I949" i="1"/>
  <c r="I2230" i="1"/>
  <c r="I1854" i="1"/>
  <c r="I1726" i="1"/>
  <c r="I272" i="12"/>
  <c r="I121" i="12"/>
  <c r="I822" i="1"/>
  <c r="I67" i="1"/>
  <c r="I1289" i="1"/>
  <c r="I621" i="1"/>
  <c r="I479" i="1"/>
  <c r="I239" i="12"/>
  <c r="I2454" i="1"/>
  <c r="I2329" i="1"/>
  <c r="I1123" i="1"/>
  <c r="I1850" i="1"/>
  <c r="I1469" i="1"/>
  <c r="I1161" i="1"/>
  <c r="I2088" i="1"/>
  <c r="I130" i="1"/>
  <c r="I2311" i="1"/>
  <c r="I2006" i="1"/>
  <c r="I1915" i="1"/>
  <c r="I133" i="12"/>
  <c r="I1641" i="1"/>
  <c r="I55" i="1"/>
  <c r="I2397" i="1"/>
  <c r="I785" i="1"/>
  <c r="I690" i="1"/>
  <c r="I1667" i="1"/>
  <c r="I631" i="1"/>
  <c r="I2119" i="1"/>
  <c r="I2158" i="1"/>
  <c r="I241" i="12"/>
  <c r="I1977" i="1"/>
  <c r="I2618" i="1"/>
  <c r="I1140" i="1"/>
  <c r="I1803" i="1"/>
  <c r="I2542" i="1"/>
  <c r="I2617" i="1"/>
  <c r="I271" i="12"/>
  <c r="I291" i="1"/>
  <c r="I6" i="12"/>
  <c r="I257" i="12"/>
  <c r="I893" i="1"/>
  <c r="I591" i="1"/>
  <c r="I1742" i="1"/>
  <c r="I1285" i="1"/>
  <c r="I774" i="1"/>
  <c r="I607" i="1"/>
  <c r="I1245" i="1"/>
  <c r="I2374" i="1"/>
  <c r="I2007" i="1"/>
  <c r="I1225" i="1"/>
  <c r="I335" i="12"/>
  <c r="I580" i="1"/>
  <c r="I2404" i="1"/>
  <c r="I74" i="12"/>
  <c r="I944" i="1"/>
  <c r="I1892" i="1"/>
  <c r="I2103" i="1"/>
  <c r="I1825" i="1"/>
  <c r="I2511" i="1"/>
  <c r="I2147" i="1"/>
  <c r="I41" i="12"/>
  <c r="I885" i="1"/>
  <c r="I2525" i="1"/>
  <c r="I2128" i="1"/>
  <c r="I670" i="1"/>
  <c r="I1640" i="1"/>
  <c r="I1113" i="1"/>
  <c r="I1901" i="1"/>
  <c r="I1085" i="1"/>
  <c r="I334" i="12"/>
  <c r="I1712" i="1"/>
  <c r="I1378" i="1"/>
  <c r="I165" i="12"/>
  <c r="I1438" i="1"/>
  <c r="I2363" i="1"/>
  <c r="I2157" i="1"/>
  <c r="I1416" i="1"/>
  <c r="I144" i="1"/>
  <c r="I734" i="1"/>
  <c r="I2476" i="1"/>
  <c r="I2258" i="1"/>
  <c r="I1255" i="1"/>
  <c r="I2195" i="1"/>
  <c r="I985" i="1"/>
  <c r="I345" i="1"/>
  <c r="I99" i="12"/>
  <c r="I1657" i="1"/>
  <c r="I2413" i="1"/>
  <c r="I2126" i="1"/>
  <c r="I2418" i="1"/>
  <c r="I327" i="1"/>
  <c r="I2610" i="1"/>
  <c r="I14" i="12"/>
  <c r="I1615" i="1"/>
  <c r="I363" i="1"/>
  <c r="I1867" i="1"/>
  <c r="I1326" i="1"/>
  <c r="I1279" i="1"/>
  <c r="I225" i="1"/>
  <c r="I1694" i="1"/>
  <c r="I2211" i="1"/>
  <c r="I189" i="1"/>
  <c r="I66" i="12"/>
  <c r="I97" i="1"/>
  <c r="I1367" i="1"/>
  <c r="I584" i="1"/>
  <c r="I220" i="12"/>
  <c r="I751" i="1"/>
  <c r="I1061" i="1"/>
  <c r="I2490" i="1"/>
  <c r="I2155" i="1"/>
  <c r="I245" i="1"/>
  <c r="I285" i="1"/>
  <c r="I1619" i="1"/>
  <c r="I862" i="1"/>
  <c r="I1526" i="1"/>
  <c r="I30" i="1"/>
  <c r="I1983" i="1"/>
  <c r="I1810" i="1"/>
  <c r="I814" i="1"/>
  <c r="I1973" i="1"/>
  <c r="I2579" i="1"/>
  <c r="I778" i="1"/>
  <c r="I1998" i="1"/>
  <c r="I2170" i="1"/>
  <c r="I181" i="12"/>
  <c r="I392" i="1"/>
  <c r="I275" i="1"/>
  <c r="I596" i="1"/>
  <c r="I976" i="1"/>
  <c r="I1179" i="1"/>
  <c r="I1531" i="1"/>
  <c r="I2544" i="1"/>
  <c r="I2626" i="1"/>
  <c r="I974" i="1"/>
  <c r="I1383" i="1"/>
  <c r="I1057" i="1"/>
  <c r="I172" i="1"/>
  <c r="I2118" i="1"/>
  <c r="I962" i="1"/>
  <c r="I1934" i="1"/>
  <c r="I578" i="1"/>
  <c r="I72" i="1"/>
  <c r="I162" i="12"/>
  <c r="I1767" i="1"/>
  <c r="I1799" i="1"/>
  <c r="I155" i="12"/>
  <c r="I2503" i="1"/>
  <c r="I418" i="1"/>
  <c r="I2387" i="1"/>
  <c r="I2198" i="1"/>
  <c r="I1832" i="1"/>
  <c r="I2343" i="1"/>
  <c r="I1560" i="1"/>
  <c r="I1271" i="1"/>
  <c r="I86" i="12"/>
  <c r="I357" i="1"/>
  <c r="I274" i="12"/>
  <c r="I131" i="12"/>
  <c r="I317" i="1"/>
  <c r="I1404" i="1"/>
  <c r="I62" i="12"/>
  <c r="I80" i="12"/>
  <c r="I95" i="12"/>
  <c r="I2519" i="1"/>
  <c r="I312" i="12"/>
  <c r="I909" i="1"/>
  <c r="I625" i="1"/>
  <c r="I776" i="1"/>
  <c r="I1277" i="1"/>
  <c r="I488" i="1"/>
  <c r="I2507" i="1"/>
  <c r="I1577" i="1"/>
  <c r="I130" i="12"/>
  <c r="I1049" i="1"/>
  <c r="I672" i="1"/>
  <c r="I85" i="1"/>
  <c r="I244" i="12"/>
  <c r="I1508" i="1"/>
  <c r="I722" i="1"/>
  <c r="I2395" i="1"/>
  <c r="I509" i="1"/>
  <c r="I34" i="1"/>
  <c r="I610" i="1"/>
  <c r="I1788" i="1"/>
  <c r="I608" i="1"/>
  <c r="I1559" i="1"/>
  <c r="I1747" i="1"/>
  <c r="I155" i="1"/>
  <c r="I477" i="1"/>
  <c r="I995" i="1"/>
  <c r="I1177" i="1"/>
  <c r="I306" i="12"/>
  <c r="I305" i="1"/>
  <c r="I2552" i="1"/>
  <c r="I1676" i="1"/>
  <c r="I1843" i="1"/>
  <c r="I1081" i="1"/>
  <c r="I1369" i="1"/>
  <c r="I1593" i="1"/>
  <c r="I1585" i="1"/>
  <c r="I906" i="1"/>
  <c r="I97" i="12"/>
  <c r="I2431" i="1"/>
  <c r="I543" i="1"/>
  <c r="I1994" i="1"/>
  <c r="I842" i="1"/>
  <c r="I1999" i="1"/>
  <c r="I1348" i="1"/>
  <c r="I61" i="1"/>
  <c r="I905" i="1"/>
  <c r="I1883" i="1"/>
  <c r="I726" i="1"/>
  <c r="I49" i="1"/>
  <c r="I668" i="1"/>
  <c r="I497" i="1"/>
  <c r="I935" i="1"/>
  <c r="I203" i="12"/>
  <c r="I1144" i="1"/>
  <c r="I1431" i="1"/>
  <c r="I2081" i="1"/>
  <c r="I886" i="1"/>
  <c r="I555" i="1"/>
  <c r="I2302" i="1"/>
  <c r="I22" i="12"/>
  <c r="I2078" i="1"/>
  <c r="I2002" i="1"/>
  <c r="I68" i="1"/>
  <c r="I1213" i="1"/>
  <c r="I276" i="12"/>
  <c r="I1155" i="1"/>
  <c r="I1637" i="1"/>
  <c r="I1391" i="1"/>
  <c r="I14" i="1"/>
  <c r="I1507" i="1"/>
  <c r="I768" i="1"/>
  <c r="I254" i="12"/>
  <c r="I266" i="12"/>
  <c r="I728" i="1"/>
  <c r="I647" i="1"/>
  <c r="I1299" i="1"/>
  <c r="I1752" i="1"/>
  <c r="I2595" i="1"/>
  <c r="I1149" i="1"/>
  <c r="I8" i="12"/>
  <c r="I1626" i="1"/>
  <c r="I142" i="1"/>
  <c r="I524" i="1"/>
  <c r="I2301" i="1"/>
  <c r="I2177" i="1"/>
  <c r="I1518" i="1"/>
  <c r="I1306" i="1"/>
  <c r="I152" i="12"/>
  <c r="I371" i="1"/>
  <c r="I2366" i="1"/>
  <c r="I2373" i="1"/>
  <c r="I936" i="1"/>
  <c r="I2013" i="1"/>
  <c r="I2017" i="1"/>
  <c r="I796" i="1"/>
  <c r="I293" i="1"/>
  <c r="I2315" i="1"/>
  <c r="I156" i="1"/>
  <c r="I2598" i="1"/>
  <c r="I693" i="1"/>
  <c r="I101" i="12"/>
  <c r="I2023" i="1"/>
  <c r="I2246" i="1"/>
  <c r="I764" i="1"/>
  <c r="I141" i="1"/>
  <c r="I211" i="12"/>
  <c r="I1046" i="1"/>
  <c r="I1851" i="1"/>
  <c r="I2334" i="1"/>
  <c r="I217" i="12"/>
  <c r="I2479" i="1"/>
  <c r="I2146" i="1"/>
  <c r="I367" i="1"/>
  <c r="I189" i="12"/>
  <c r="I221" i="1"/>
  <c r="I407" i="1"/>
  <c r="I1542" i="1"/>
  <c r="I349" i="1"/>
  <c r="I2252" i="1"/>
  <c r="I55" i="12"/>
  <c r="I628" i="1"/>
  <c r="I1413" i="1"/>
  <c r="I2369" i="1"/>
  <c r="I2124" i="1"/>
  <c r="I1688" i="1"/>
  <c r="I1345" i="1"/>
  <c r="I2570" i="1"/>
  <c r="I2184" i="1"/>
  <c r="I1273" i="1"/>
  <c r="I2148" i="1"/>
  <c r="I323" i="1"/>
  <c r="I1786" i="1"/>
  <c r="I1284" i="1"/>
  <c r="I646" i="1"/>
  <c r="I1691" i="1"/>
  <c r="I76" i="12"/>
  <c r="I358" i="12"/>
  <c r="I2357" i="1"/>
  <c r="I129" i="12"/>
  <c r="I851" i="1"/>
  <c r="I138" i="12"/>
  <c r="I345" i="12"/>
  <c r="I2057" i="1"/>
  <c r="I1944" i="1"/>
  <c r="I1730" i="1"/>
  <c r="I1589" i="1"/>
  <c r="I1677" i="1"/>
  <c r="I2392" i="1"/>
  <c r="I313" i="1"/>
  <c r="I486" i="1"/>
  <c r="I1982" i="1"/>
  <c r="I178" i="1"/>
  <c r="I1358" i="1"/>
  <c r="I1895" i="1"/>
  <c r="I794" i="1"/>
  <c r="I1652" i="1"/>
  <c r="I269" i="12"/>
  <c r="I1482" i="1"/>
  <c r="I1075" i="1"/>
  <c r="I942" i="1"/>
  <c r="I576" i="1"/>
  <c r="I2232" i="1"/>
  <c r="I259" i="1"/>
  <c r="I2241" i="1"/>
  <c r="I648" i="1"/>
  <c r="I1964" i="1"/>
  <c r="I268" i="12"/>
  <c r="I3" i="12"/>
  <c r="I457" i="1"/>
  <c r="I838" i="1"/>
  <c r="I1252" i="1"/>
  <c r="I2031" i="1"/>
  <c r="I570" i="1"/>
  <c r="I238" i="12"/>
  <c r="I402" i="1"/>
  <c r="I602" i="1"/>
  <c r="I973" i="1"/>
  <c r="I1422" i="1"/>
  <c r="I138" i="1"/>
  <c r="I183" i="12"/>
  <c r="I1392" i="1"/>
  <c r="I423" i="1"/>
  <c r="I2447" i="1"/>
  <c r="I1865" i="1"/>
  <c r="I1863" i="1"/>
  <c r="I452" i="1"/>
  <c r="I30" i="12"/>
  <c r="I663" i="1"/>
  <c r="I76" i="1"/>
  <c r="I560" i="1"/>
  <c r="I1845" i="1"/>
  <c r="I1134" i="1"/>
  <c r="I1711" i="1"/>
  <c r="I243" i="12"/>
  <c r="I793" i="1"/>
  <c r="I691" i="1"/>
  <c r="I330" i="1"/>
  <c r="I306" i="1"/>
  <c r="I515" i="1"/>
  <c r="I381" i="1"/>
  <c r="I686" i="1"/>
  <c r="I541" i="1"/>
  <c r="I1820" i="1"/>
  <c r="I82" i="1"/>
  <c r="I947" i="1"/>
  <c r="I779" i="1"/>
  <c r="I2474" i="1"/>
  <c r="I816" i="1"/>
  <c r="I1558" i="1"/>
  <c r="I2607" i="1"/>
  <c r="I382" i="1"/>
  <c r="I852" i="1"/>
  <c r="I550" i="1"/>
  <c r="I684" i="1"/>
  <c r="I1150" i="1"/>
  <c r="I1949" i="1"/>
  <c r="I2407" i="1"/>
  <c r="I1434" i="1"/>
  <c r="I20" i="1"/>
  <c r="I265" i="12"/>
  <c r="I2549" i="1"/>
  <c r="I202" i="1"/>
  <c r="I359" i="1"/>
  <c r="I163" i="1"/>
  <c r="I1898" i="1"/>
  <c r="I56" i="12"/>
  <c r="I32" i="1"/>
  <c r="I2546" i="1"/>
  <c r="I795" i="1"/>
  <c r="I2481" i="1"/>
  <c r="I406" i="1"/>
  <c r="I1795" i="1"/>
  <c r="I2323" i="1"/>
  <c r="I1848" i="1"/>
  <c r="I269" i="1"/>
  <c r="I2200" i="1"/>
  <c r="I894" i="1"/>
  <c r="I404" i="1"/>
  <c r="I641" i="1"/>
  <c r="I831" i="1"/>
  <c r="I2094" i="1"/>
  <c r="I789" i="1"/>
  <c r="I1480" i="1"/>
  <c r="I902" i="1"/>
  <c r="I1456" i="1"/>
  <c r="I703" i="1"/>
  <c r="I2577" i="1"/>
  <c r="I1943" i="1"/>
  <c r="I2449" i="1"/>
  <c r="I717" i="1"/>
  <c r="I1364" i="1"/>
  <c r="I244" i="1"/>
  <c r="I2531" i="1"/>
  <c r="I1921" i="1"/>
  <c r="I928" i="1"/>
  <c r="I1152" i="1"/>
  <c r="I1165" i="1"/>
  <c r="I2354" i="1"/>
  <c r="I702" i="1"/>
  <c r="I657" i="1"/>
  <c r="I337" i="1"/>
  <c r="I2566" i="1"/>
  <c r="I2012" i="1"/>
  <c r="I1807" i="1"/>
  <c r="I1948" i="1"/>
  <c r="I2337" i="1"/>
  <c r="I1347" i="1"/>
  <c r="I2261" i="1"/>
  <c r="I1777" i="1"/>
  <c r="I2554" i="1"/>
  <c r="I2130" i="1"/>
  <c r="I64" i="1"/>
  <c r="I93" i="1"/>
  <c r="I1477" i="1"/>
  <c r="I618" i="1"/>
  <c r="I2389" i="1"/>
  <c r="I2596" i="1"/>
  <c r="I1683" i="1"/>
  <c r="I2572" i="1"/>
  <c r="I1702" i="1"/>
  <c r="I166" i="1"/>
  <c r="I2319" i="1"/>
  <c r="I634" i="1"/>
  <c r="I1448" i="1"/>
  <c r="I1632" i="1"/>
  <c r="I1151" i="1"/>
  <c r="I263" i="1"/>
  <c r="I1605" i="1"/>
  <c r="I1071" i="1"/>
  <c r="I1764" i="1"/>
  <c r="I2071" i="1"/>
  <c r="I620" i="1"/>
  <c r="I336" i="1"/>
  <c r="I167" i="1"/>
  <c r="I863" i="1"/>
  <c r="I2613" i="1"/>
  <c r="I1399" i="1"/>
  <c r="I2521" i="1"/>
  <c r="I614" i="1"/>
  <c r="I931" i="1"/>
  <c r="I1596" i="1"/>
  <c r="I771" i="1"/>
  <c r="I2091" i="1"/>
  <c r="I2073" i="1"/>
  <c r="I195" i="1"/>
  <c r="I783" i="1"/>
  <c r="I2205" i="1"/>
  <c r="I925" i="1"/>
  <c r="I2631" i="1"/>
  <c r="I1838" i="1"/>
  <c r="I2423" i="1"/>
  <c r="I2509" i="1"/>
  <c r="I2609" i="1"/>
  <c r="I1227" i="1"/>
  <c r="I252" i="1"/>
  <c r="I1361" i="1"/>
  <c r="I582" i="1"/>
  <c r="I1746" i="1"/>
  <c r="I798" i="1"/>
  <c r="I2555" i="1"/>
  <c r="I533" i="1"/>
  <c r="I1215" i="1"/>
  <c r="I1070" i="1"/>
  <c r="I2016" i="1"/>
  <c r="I907" i="1"/>
  <c r="I316" i="1"/>
  <c r="I792" i="1"/>
  <c r="I1586" i="1"/>
  <c r="I2076" i="1"/>
  <c r="I1511" i="1"/>
  <c r="I396" i="1"/>
  <c r="I277" i="1"/>
  <c r="I1445" i="1"/>
  <c r="I2350" i="1"/>
  <c r="I2156" i="1"/>
  <c r="I190" i="12"/>
  <c r="I752" i="1"/>
  <c r="I302" i="12"/>
  <c r="I1420" i="1"/>
  <c r="I2178" i="1"/>
  <c r="I2206" i="1"/>
  <c r="I196" i="1"/>
  <c r="I1957" i="1"/>
  <c r="I545" i="1"/>
  <c r="I1636" i="1"/>
  <c r="I252" i="12"/>
  <c r="I963" i="1"/>
  <c r="I654" i="1"/>
  <c r="I1975" i="1"/>
  <c r="I2250" i="1"/>
  <c r="I1705" i="1"/>
  <c r="I2104" i="1"/>
  <c r="I62" i="1"/>
  <c r="I2242" i="1"/>
  <c r="I1094" i="1"/>
  <c r="I90" i="1"/>
  <c r="I1487" i="1"/>
  <c r="I257" i="1"/>
  <c r="I673" i="1"/>
  <c r="I1407" i="1"/>
  <c r="I660" i="1"/>
  <c r="I372" i="1"/>
  <c r="I265" i="1"/>
  <c r="I1092" i="1"/>
  <c r="I629" i="1"/>
  <c r="I470" i="1"/>
  <c r="I2561" i="1"/>
  <c r="I1042" i="1"/>
  <c r="I176" i="12"/>
  <c r="I685" i="1"/>
  <c r="I1651" i="1"/>
  <c r="I1447" i="1"/>
  <c r="I700" i="1"/>
  <c r="I128" i="1"/>
  <c r="I1668" i="1"/>
  <c r="I459" i="1"/>
  <c r="I69" i="1"/>
  <c r="I1978" i="1"/>
  <c r="I2046" i="1"/>
  <c r="I932" i="1"/>
  <c r="I498" i="1"/>
  <c r="I2244" i="1"/>
  <c r="I2455" i="1"/>
  <c r="I7" i="1"/>
  <c r="I1616" i="1"/>
  <c r="I1365" i="1"/>
  <c r="I1463" i="1"/>
  <c r="I364" i="1"/>
  <c r="I658" i="1"/>
  <c r="I408" i="1"/>
  <c r="I342" i="1"/>
  <c r="I311" i="12"/>
  <c r="I2001" i="1"/>
  <c r="I782" i="1"/>
  <c r="I994" i="1"/>
  <c r="I2487" i="1"/>
  <c r="I1888" i="1"/>
  <c r="I334" i="1"/>
  <c r="I207" i="12"/>
  <c r="I242" i="1"/>
  <c r="I803" i="1"/>
  <c r="I436" i="1"/>
  <c r="I834" i="1"/>
  <c r="I320" i="1"/>
  <c r="I279" i="1"/>
  <c r="I1830" i="1"/>
  <c r="I354" i="1"/>
  <c r="I1303" i="1"/>
  <c r="I1684" i="1"/>
  <c r="I2501" i="1"/>
  <c r="I2608" i="1"/>
  <c r="I205" i="1"/>
  <c r="I1861" i="1"/>
  <c r="I164" i="1"/>
  <c r="I2236" i="1"/>
  <c r="I1168" i="1"/>
  <c r="I1121" i="1"/>
  <c r="I1147" i="1"/>
  <c r="I827" i="1"/>
  <c r="I1607" i="1"/>
  <c r="I750" i="1"/>
  <c r="I1130" i="1"/>
  <c r="I1462" i="1"/>
  <c r="I1532" i="1"/>
  <c r="I2186" i="1"/>
  <c r="I1738" i="1"/>
  <c r="I1337" i="1"/>
  <c r="I519" i="1"/>
  <c r="I1721" i="1"/>
  <c r="I2600" i="1"/>
  <c r="I1679" i="1"/>
  <c r="I2628" i="1"/>
  <c r="I1006" i="1"/>
  <c r="I344" i="12"/>
  <c r="I557" i="1"/>
  <c r="I2183" i="1"/>
  <c r="I719" i="1"/>
  <c r="I916" i="1"/>
  <c r="I2019" i="1"/>
  <c r="I1125" i="1"/>
  <c r="I1128" i="1"/>
  <c r="I667" i="1"/>
  <c r="I1122" i="1"/>
  <c r="I2266" i="1"/>
  <c r="I1900" i="1"/>
  <c r="I1178" i="1"/>
  <c r="I900" i="1"/>
  <c r="I10" i="1"/>
  <c r="I982" i="1"/>
  <c r="I1200" i="1"/>
  <c r="I211" i="1"/>
  <c r="I1574" i="1"/>
  <c r="I1541" i="1"/>
  <c r="I531" i="1"/>
  <c r="I1761" i="1"/>
  <c r="I1380" i="1"/>
  <c r="I48" i="12"/>
  <c r="I299" i="1"/>
  <c r="I1945" i="1"/>
  <c r="I2214" i="1"/>
  <c r="I1377" i="1"/>
  <c r="I1756" i="1"/>
  <c r="I811" i="1"/>
  <c r="I2254" i="1"/>
  <c r="I1278" i="1"/>
  <c r="I2508" i="1"/>
  <c r="I2149" i="1"/>
  <c r="I2004" i="1"/>
  <c r="I1659" i="1"/>
  <c r="I2298" i="1"/>
  <c r="I1079" i="1"/>
  <c r="I1062" i="1"/>
  <c r="I800" i="1"/>
  <c r="I85" i="12"/>
  <c r="I262" i="1"/>
  <c r="I294" i="12"/>
  <c r="I1924" i="1"/>
  <c r="I2003" i="1"/>
  <c r="I240" i="1"/>
  <c r="I2106" i="1"/>
  <c r="I1565" i="1"/>
  <c r="I2169" i="1"/>
  <c r="I1991" i="1"/>
  <c r="I2468" i="1"/>
  <c r="I192" i="1"/>
  <c r="I937" i="1"/>
  <c r="I1906" i="1"/>
  <c r="I2331" i="1"/>
  <c r="I2288" i="1"/>
  <c r="I1188" i="1"/>
  <c r="I2316" i="1"/>
  <c r="I633" i="1"/>
  <c r="I1073" i="1"/>
  <c r="I1628" i="1"/>
  <c r="I2559" i="1"/>
  <c r="I2325" i="1"/>
  <c r="I2491" i="1"/>
  <c r="I1595" i="1"/>
  <c r="I2322" i="1"/>
  <c r="I1923" i="1"/>
  <c r="I1084" i="1"/>
  <c r="I1137" i="1"/>
  <c r="I2077" i="1"/>
  <c r="I403" i="1"/>
  <c r="I1617" i="1"/>
  <c r="I2090" i="1"/>
  <c r="I738" i="1"/>
  <c r="I1207" i="1"/>
  <c r="I2380" i="1"/>
  <c r="I426" i="1"/>
  <c r="I1543" i="1"/>
  <c r="I478" i="1"/>
  <c r="I1260" i="1"/>
  <c r="I260" i="1"/>
  <c r="I601" i="1"/>
  <c r="I656" i="1"/>
  <c r="I2390" i="1"/>
  <c r="I2068" i="1"/>
  <c r="I2151" i="1"/>
  <c r="I2181" i="1"/>
  <c r="I2446" i="1"/>
  <c r="I2621" i="1"/>
  <c r="I187" i="1"/>
  <c r="I1979" i="1"/>
  <c r="I501" i="1"/>
  <c r="I558" i="1"/>
  <c r="I737" i="1"/>
  <c r="I1180" i="1"/>
  <c r="I44" i="1"/>
  <c r="I391" i="1"/>
  <c r="I2385" i="1"/>
  <c r="I1938" i="1"/>
  <c r="I2111" i="1"/>
  <c r="I157" i="1"/>
  <c r="I467" i="1"/>
  <c r="I1476" i="1"/>
  <c r="I956" i="1"/>
  <c r="I2075" i="1"/>
  <c r="I924" i="1"/>
  <c r="I1024" i="1"/>
  <c r="I2463" i="1"/>
  <c r="I718" i="1"/>
  <c r="I1217" i="1"/>
  <c r="I429" i="1"/>
  <c r="I77" i="1"/>
  <c r="I4" i="1"/>
  <c r="I1157" i="1"/>
  <c r="I919" i="1"/>
  <c r="I638" i="1"/>
  <c r="I160" i="1"/>
  <c r="I1229" i="1"/>
  <c r="I2243" i="1"/>
  <c r="I355" i="12"/>
  <c r="I833" i="1"/>
  <c r="I1546" i="1"/>
  <c r="I1082" i="1"/>
  <c r="I1499" i="1"/>
  <c r="I2305" i="1"/>
  <c r="I2486" i="1"/>
  <c r="I2537" i="1"/>
  <c r="I2228" i="1"/>
  <c r="I98" i="12"/>
  <c r="I11" i="1"/>
  <c r="I2066" i="1"/>
  <c r="I1173" i="1"/>
  <c r="I1484" i="1"/>
  <c r="I1205" i="1"/>
  <c r="I1743" i="1"/>
  <c r="I22" i="1"/>
  <c r="I208" i="12"/>
  <c r="I48" i="1"/>
  <c r="I1021" i="1"/>
  <c r="I2386" i="1"/>
  <c r="I331" i="1"/>
  <c r="I2597" i="1"/>
  <c r="I2434" i="1"/>
  <c r="I2191" i="1"/>
  <c r="I858" i="1"/>
  <c r="B25" i="15" l="1"/>
  <c r="B25" i="16"/>
  <c r="B25" i="13"/>
  <c r="B26" i="10"/>
  <c r="B25" i="14"/>
  <c r="I2526" i="1"/>
  <c r="I118" i="1"/>
  <c r="I981" i="1"/>
  <c r="I2445" i="1"/>
  <c r="I2599" i="1"/>
  <c r="I2022" i="1"/>
  <c r="I1930" i="1"/>
  <c r="I87" i="1"/>
  <c r="I2342" i="1"/>
  <c r="I1138" i="1"/>
  <c r="I1529" i="1"/>
  <c r="I2112" i="1"/>
  <c r="I1457" i="1"/>
  <c r="I1588" i="1"/>
  <c r="I1902" i="1"/>
  <c r="I1187" i="1"/>
  <c r="I4" i="12"/>
  <c r="I2351" i="1"/>
  <c r="I2427" i="1"/>
  <c r="I1263" i="1"/>
  <c r="I1634" i="1"/>
  <c r="I184" i="1"/>
  <c r="I938" i="1"/>
  <c r="I1583" i="1"/>
  <c r="I636" i="1"/>
  <c r="I1638" i="1"/>
  <c r="I2495" i="1"/>
  <c r="I787" i="1"/>
  <c r="I1300" i="1"/>
  <c r="I1698" i="1"/>
  <c r="I71" i="1"/>
  <c r="I1093" i="1"/>
  <c r="I348" i="1"/>
  <c r="I709" i="1"/>
  <c r="I43" i="1"/>
  <c r="I1732" i="1"/>
  <c r="I216" i="1"/>
  <c r="I2096" i="1"/>
  <c r="I235" i="1"/>
  <c r="I1063" i="1"/>
  <c r="I2194" i="1"/>
  <c r="I1493" i="1"/>
  <c r="I735" i="1"/>
  <c r="I756" i="1"/>
  <c r="I695" i="1"/>
  <c r="I930" i="1"/>
  <c r="I1235" i="1"/>
  <c r="I540" i="1"/>
  <c r="I1614" i="1"/>
  <c r="I873" i="1"/>
  <c r="I203" i="1"/>
  <c r="I1192" i="1"/>
  <c r="I854" i="1"/>
  <c r="I1510" i="1"/>
  <c r="I1598" i="1"/>
  <c r="I63" i="12"/>
  <c r="I267" i="1"/>
  <c r="I1441" i="1"/>
  <c r="I156" i="12"/>
  <c r="I1311" i="1"/>
  <c r="I1016" i="1"/>
  <c r="I158" i="12"/>
  <c r="I1798" i="1"/>
  <c r="I1132" i="1"/>
  <c r="I1916" i="1"/>
  <c r="I1675" i="1"/>
  <c r="I2185" i="1"/>
  <c r="I1488" i="1"/>
  <c r="I1248" i="1"/>
  <c r="I1568" i="1"/>
  <c r="B26" i="13" l="1"/>
  <c r="B26" i="14"/>
  <c r="B26" i="15"/>
  <c r="B26" i="16"/>
  <c r="B27" i="10"/>
  <c r="I1796" i="1"/>
  <c r="I544" i="1"/>
  <c r="I135" i="12"/>
  <c r="I96" i="1"/>
  <c r="I2100" i="1"/>
  <c r="I978" i="1"/>
  <c r="I353" i="1"/>
  <c r="I2326" i="1"/>
  <c r="I522" i="1"/>
  <c r="I1831" i="1"/>
  <c r="I1728" i="1"/>
  <c r="I229" i="1"/>
  <c r="I1502" i="1"/>
  <c r="I727" i="1"/>
  <c r="B27" i="14" l="1"/>
  <c r="B27" i="16"/>
  <c r="B28" i="10"/>
  <c r="B27" i="15"/>
  <c r="B27" i="13"/>
  <c r="I2189" i="1"/>
  <c r="I1162" i="1"/>
  <c r="I1937" i="1"/>
  <c r="I63" i="1"/>
  <c r="I1328" i="1"/>
  <c r="I2299" i="1"/>
  <c r="I865" i="1"/>
  <c r="I1332" i="1"/>
  <c r="I2345" i="1"/>
  <c r="I208" i="1"/>
  <c r="I1139" i="1"/>
  <c r="I311" i="1"/>
  <c r="I617" i="1"/>
  <c r="I1440" i="1"/>
  <c r="I251" i="12"/>
  <c r="I1114" i="1"/>
  <c r="I2056" i="1"/>
  <c r="I1601" i="1"/>
  <c r="I1701" i="1"/>
  <c r="I2551" i="1"/>
  <c r="I2605" i="1"/>
  <c r="I2488" i="1"/>
  <c r="I2545" i="1"/>
  <c r="I1022" i="1"/>
  <c r="I86" i="1"/>
  <c r="I761" i="1"/>
  <c r="I1932" i="1"/>
  <c r="I2436" i="1"/>
  <c r="I7" i="12"/>
  <c r="I528" i="1"/>
  <c r="I1672" i="1"/>
  <c r="I266" i="1"/>
  <c r="I2114" i="1"/>
  <c r="I111" i="1"/>
  <c r="I2010" i="1"/>
  <c r="I2425" i="1"/>
  <c r="I194" i="1"/>
  <c r="I1669" i="1"/>
  <c r="I850" i="1"/>
  <c r="I272" i="1"/>
  <c r="I1881" i="1"/>
  <c r="I124" i="1"/>
  <c r="I1971" i="1"/>
  <c r="I1282" i="1"/>
  <c r="I2582" i="1"/>
  <c r="B28" i="15" l="1"/>
  <c r="B28" i="16"/>
  <c r="B28" i="13"/>
  <c r="B28" i="14"/>
  <c r="B29" i="10"/>
  <c r="I173" i="1"/>
  <c r="I2541" i="1"/>
  <c r="I110" i="12"/>
  <c r="I2496" i="1"/>
  <c r="I83" i="1"/>
  <c r="I1056" i="1"/>
  <c r="I1801" i="1"/>
  <c r="I105" i="12"/>
  <c r="I1065" i="1"/>
  <c r="I1439" i="1"/>
  <c r="I2014" i="1"/>
  <c r="I2330" i="1"/>
  <c r="I1116" i="1"/>
  <c r="I1120" i="1"/>
  <c r="I2583" i="1"/>
  <c r="I806" i="1"/>
  <c r="I1346" i="1"/>
  <c r="I1899" i="1"/>
  <c r="I1033" i="1"/>
  <c r="I1492" i="1"/>
  <c r="I2339" i="1"/>
  <c r="I1551" i="1"/>
  <c r="I432" i="1"/>
  <c r="I2115" i="1"/>
  <c r="I1238" i="1"/>
  <c r="I2172" i="1"/>
  <c r="I1523" i="1"/>
  <c r="I393" i="1"/>
  <c r="I593" i="1"/>
  <c r="I895" i="1"/>
  <c r="I134" i="1"/>
  <c r="I453" i="1"/>
  <c r="I1717" i="1"/>
  <c r="I474" i="1"/>
  <c r="I1167" i="1"/>
  <c r="I278" i="1"/>
  <c r="I1826" i="1"/>
  <c r="I2102" i="1"/>
  <c r="I2450" i="1"/>
  <c r="I896" i="1"/>
  <c r="I1840" i="1"/>
  <c r="I1386" i="1"/>
  <c r="I1349" i="1"/>
  <c r="I1126" i="1"/>
  <c r="I489" i="1"/>
  <c r="I1268" i="1"/>
  <c r="I2520" i="1"/>
  <c r="I2360" i="1"/>
  <c r="I1539" i="1"/>
  <c r="I1264" i="1"/>
  <c r="I84" i="1"/>
  <c r="I2306" i="1"/>
  <c r="I624" i="1"/>
  <c r="I2237" i="1"/>
  <c r="I1136" i="1"/>
  <c r="I471" i="1"/>
  <c r="I2011" i="1"/>
  <c r="I1319" i="1"/>
  <c r="I1335" i="1"/>
  <c r="I307" i="1"/>
  <c r="I1451" i="1"/>
  <c r="I2173" i="1"/>
  <c r="I339" i="1"/>
  <c r="B29" i="15" l="1"/>
  <c r="B29" i="13"/>
  <c r="B30" i="10"/>
  <c r="B29" i="14"/>
  <c r="B29" i="16"/>
  <c r="I829" i="1"/>
  <c r="I1765" i="1"/>
  <c r="I1196" i="1"/>
  <c r="I227" i="1"/>
  <c r="I1709" i="1"/>
  <c r="I258" i="1"/>
  <c r="I549" i="1"/>
  <c r="I1453" i="1"/>
  <c r="I1436" i="1"/>
  <c r="I537" i="1"/>
  <c r="I2054" i="1"/>
  <c r="I243" i="1"/>
  <c r="I671" i="1"/>
  <c r="I1682" i="1"/>
  <c r="I1940" i="1"/>
  <c r="I1874" i="1"/>
  <c r="I125" i="1"/>
  <c r="I2396" i="1"/>
  <c r="I1920" i="1"/>
  <c r="I884" i="1"/>
  <c r="I1418" i="1"/>
  <c r="I643" i="1"/>
  <c r="I338" i="1"/>
  <c r="I516" i="1"/>
  <c r="I813" i="1"/>
  <c r="I1344" i="1"/>
  <c r="B30" i="13" l="1"/>
  <c r="B30" i="16"/>
  <c r="B30" i="14"/>
  <c r="B30" i="15"/>
  <c r="B31" i="10"/>
  <c r="I2152" i="1"/>
  <c r="I1693" i="1"/>
  <c r="I1010" i="1"/>
  <c r="I2391" i="1"/>
  <c r="I183" i="1"/>
  <c r="I1501" i="1"/>
  <c r="I664" i="1"/>
  <c r="I2336" i="1"/>
  <c r="I2636" i="1"/>
  <c r="I1674" i="1"/>
  <c r="I1267" i="1"/>
  <c r="I763" i="1"/>
  <c r="I2512" i="1"/>
  <c r="I2444" i="1"/>
  <c r="B31" i="14" l="1"/>
  <c r="B32" i="10"/>
  <c r="B31" i="15"/>
  <c r="B31" i="16"/>
  <c r="B31" i="13"/>
  <c r="I1216" i="1"/>
  <c r="I2602" i="1"/>
  <c r="I1914" i="1"/>
  <c r="I1789" i="1"/>
  <c r="I2253" i="1"/>
  <c r="I1454" i="1"/>
  <c r="I1569" i="1"/>
  <c r="I2375" i="1"/>
  <c r="I2472" i="1"/>
  <c r="I504" i="1"/>
  <c r="I655" i="1"/>
  <c r="I623" i="1"/>
  <c r="I356" i="1"/>
  <c r="I699" i="1"/>
  <c r="I2320" i="1"/>
  <c r="I28" i="1"/>
  <c r="I2036" i="1"/>
  <c r="I1199" i="1"/>
  <c r="I12" i="1"/>
  <c r="I1835" i="1"/>
  <c r="I590" i="1"/>
  <c r="I1384" i="1"/>
  <c r="I1602" i="1"/>
  <c r="I2381" i="1"/>
  <c r="I2154" i="1"/>
  <c r="I1722" i="1"/>
  <c r="I1687" i="1"/>
  <c r="I1620" i="1"/>
  <c r="I1984" i="1"/>
  <c r="I1078" i="1"/>
  <c r="I57" i="12"/>
  <c r="I2226" i="1"/>
  <c r="I1993" i="1"/>
  <c r="I1864" i="1"/>
  <c r="I1814" i="1"/>
  <c r="I2341" i="1"/>
  <c r="I175" i="1"/>
  <c r="B32" i="15" l="1"/>
  <c r="B32" i="13"/>
  <c r="B32" i="16"/>
  <c r="B32" i="14"/>
  <c r="B33" i="10"/>
  <c r="I551" i="1"/>
  <c r="I109" i="1"/>
  <c r="I2093" i="1"/>
  <c r="I815" i="1"/>
  <c r="I1744" i="1"/>
  <c r="I264" i="12"/>
  <c r="I797" i="1"/>
  <c r="I759" i="1"/>
  <c r="I1060" i="1"/>
  <c r="I1579" i="1"/>
  <c r="I2590" i="1"/>
  <c r="I3" i="1"/>
  <c r="I2043" i="1"/>
  <c r="I788" i="1"/>
  <c r="I1947" i="1"/>
  <c r="I2030" i="1"/>
  <c r="I1310" i="1"/>
  <c r="I431" i="1"/>
  <c r="I1962" i="1"/>
  <c r="I2120" i="1"/>
  <c r="I1290" i="1"/>
  <c r="I864" i="1"/>
  <c r="I270" i="1"/>
  <c r="I2009" i="1"/>
  <c r="I2377" i="1"/>
  <c r="I1002" i="1"/>
  <c r="I1751" i="1"/>
  <c r="I1036" i="1"/>
  <c r="I1489" i="1"/>
  <c r="I708" i="1"/>
  <c r="I1171" i="1"/>
  <c r="I553" i="1"/>
  <c r="I1792" i="1"/>
  <c r="I1209" i="1"/>
  <c r="I1974" i="1"/>
  <c r="I312" i="1"/>
  <c r="I2399" i="1"/>
  <c r="I823" i="1"/>
  <c r="I2603" i="1"/>
  <c r="B33" i="15" l="1"/>
  <c r="B33" i="16"/>
  <c r="B33" i="13"/>
  <c r="B34" i="10"/>
  <c r="B33" i="14"/>
  <c r="I687" i="1"/>
  <c r="I1379" i="1"/>
  <c r="I1630" i="1"/>
  <c r="I60" i="1"/>
  <c r="I1333" i="1"/>
  <c r="I2300" i="1"/>
  <c r="I1072" i="1"/>
  <c r="I680" i="1"/>
  <c r="I965" i="1"/>
  <c r="I2085" i="1"/>
  <c r="I960" i="1"/>
  <c r="I1773" i="1"/>
  <c r="I1437" i="1"/>
  <c r="I2452" i="1"/>
  <c r="I922" i="1"/>
  <c r="I37" i="1"/>
  <c r="I1464" i="1"/>
  <c r="I2021" i="1"/>
  <c r="I1174" i="1"/>
  <c r="I552" i="1"/>
  <c r="I1304" i="1"/>
  <c r="I1594" i="1"/>
  <c r="I1513" i="1"/>
  <c r="I443" i="1"/>
  <c r="I1360" i="1"/>
  <c r="I283" i="1"/>
  <c r="I261" i="1"/>
  <c r="I1621" i="1"/>
  <c r="I2121" i="1"/>
  <c r="I466" i="1"/>
  <c r="I2297" i="1"/>
  <c r="I180" i="12"/>
  <c r="I56" i="1"/>
  <c r="I1250" i="1"/>
  <c r="I1035" i="1"/>
  <c r="I1176" i="1"/>
  <c r="I808" i="1"/>
  <c r="I661" i="1"/>
  <c r="I1221" i="1"/>
  <c r="I1739" i="1"/>
  <c r="I2530" i="1"/>
  <c r="I35" i="1"/>
  <c r="I2204" i="1"/>
  <c r="I2485" i="1"/>
  <c r="I754" i="1"/>
  <c r="I652" i="1"/>
  <c r="I2092" i="1"/>
  <c r="I1750" i="1"/>
  <c r="I732" i="1"/>
  <c r="I945" i="1"/>
  <c r="I2482" i="1"/>
  <c r="I54" i="12"/>
  <c r="I2256" i="1"/>
  <c r="I2314" i="1"/>
  <c r="I2212" i="1"/>
  <c r="I781" i="1"/>
  <c r="I1375" i="1"/>
  <c r="I2581" i="1"/>
  <c r="I1884" i="1"/>
  <c r="I1699" i="1"/>
  <c r="I2361" i="1"/>
  <c r="I1912" i="1"/>
  <c r="B34" i="13" l="1"/>
  <c r="B34" i="16"/>
  <c r="B34" i="14"/>
  <c r="B34" i="15"/>
  <c r="B35" i="10"/>
  <c r="I1389" i="1"/>
  <c r="I2283" i="1"/>
  <c r="I1673" i="1"/>
  <c r="I2575" i="1"/>
  <c r="I1941" i="1"/>
  <c r="I499" i="1"/>
  <c r="I232" i="1"/>
  <c r="I422" i="1"/>
  <c r="I237" i="1"/>
  <c r="I500" i="1"/>
  <c r="I385" i="1"/>
  <c r="I585" i="1"/>
  <c r="I66" i="1"/>
  <c r="I1760" i="1"/>
  <c r="I2040" i="1"/>
  <c r="I1156" i="1"/>
  <c r="I579" i="1"/>
  <c r="I1003" i="1"/>
  <c r="I1074" i="1"/>
  <c r="I892" i="1"/>
  <c r="I1833" i="1"/>
  <c r="I1624" i="1"/>
  <c r="I326" i="1"/>
  <c r="B35" i="14" l="1"/>
  <c r="B36" i="10"/>
  <c r="B35" i="15"/>
  <c r="B35" i="16"/>
  <c r="B35" i="13"/>
  <c r="I920" i="1"/>
  <c r="I1455" i="1"/>
  <c r="I33" i="1"/>
  <c r="I1118" i="1"/>
  <c r="I36" i="1"/>
  <c r="I1519" i="1"/>
  <c r="I1330" i="1"/>
  <c r="I64" i="12"/>
  <c r="I1185" i="1"/>
  <c r="B36" i="15" l="1"/>
  <c r="B36" i="13"/>
  <c r="B36" i="16"/>
  <c r="B36" i="14"/>
  <c r="B37" i="10"/>
  <c r="B37" i="15" l="1"/>
  <c r="B37" i="16"/>
  <c r="B37" i="13"/>
  <c r="B38" i="10"/>
  <c r="B37" i="14"/>
  <c r="I1561" i="1"/>
  <c r="I158" i="1"/>
  <c r="I1169" i="1"/>
  <c r="I546" i="1"/>
  <c r="I1535" i="1"/>
  <c r="I1009" i="1"/>
  <c r="I874" i="1"/>
  <c r="I2457" i="1"/>
  <c r="I1859" i="1"/>
  <c r="I1554" i="1"/>
  <c r="I2052" i="1"/>
  <c r="B38" i="13" l="1"/>
  <c r="B38" i="16"/>
  <c r="B38" i="14"/>
  <c r="B38" i="15"/>
  <c r="B39" i="10"/>
  <c r="I39" i="1"/>
  <c r="I177" i="1"/>
  <c r="I388" i="1"/>
  <c r="I485" i="1"/>
  <c r="I1247" i="1"/>
  <c r="I1327" i="1"/>
  <c r="I398" i="1"/>
  <c r="I2294" i="1"/>
  <c r="I1230" i="1"/>
  <c r="I819" i="1"/>
  <c r="I2058" i="1"/>
  <c r="I1800" i="1"/>
  <c r="I2123" i="1"/>
  <c r="I790" i="1"/>
  <c r="I2245" i="1"/>
  <c r="I1954" i="1"/>
  <c r="I844" i="1"/>
  <c r="I2134" i="1"/>
  <c r="I1805" i="1"/>
  <c r="I1334" i="1"/>
  <c r="I318" i="1"/>
  <c r="B39" i="14" l="1"/>
  <c r="B40" i="10"/>
  <c r="B39" i="15"/>
  <c r="B39" i="16"/>
  <c r="B39" i="13"/>
  <c r="I1183" i="1"/>
  <c r="I1521" i="1"/>
  <c r="I435" i="1"/>
  <c r="I729" i="1"/>
  <c r="I1763" i="1"/>
  <c r="I2616" i="1"/>
  <c r="I1172" i="1"/>
  <c r="I1411" i="1"/>
  <c r="I615" i="1"/>
  <c r="I1106" i="1"/>
  <c r="I1604" i="1"/>
  <c r="I1018" i="1"/>
  <c r="I1414" i="1"/>
  <c r="I2033" i="1"/>
  <c r="I536" i="1"/>
  <c r="I1394" i="1"/>
  <c r="I1650" i="1"/>
  <c r="I2514" i="1"/>
  <c r="I1714" i="1"/>
  <c r="I587" i="1"/>
  <c r="I246" i="1"/>
  <c r="I918" i="1"/>
  <c r="I2215" i="1"/>
  <c r="I712" i="1"/>
  <c r="I1990" i="1"/>
  <c r="I1479" i="1"/>
  <c r="I769" i="1"/>
  <c r="B40" i="15" l="1"/>
  <c r="B40" i="13"/>
  <c r="B40" i="16"/>
  <c r="B40" i="14"/>
  <c r="B41" i="10"/>
  <c r="I390" i="1"/>
  <c r="I662" i="1"/>
  <c r="I1749" i="1"/>
  <c r="I1704" i="1"/>
  <c r="I639" i="1"/>
  <c r="I1839" i="1"/>
  <c r="I1087" i="1"/>
  <c r="I2594" i="1"/>
  <c r="I176" i="1"/>
  <c r="I2484" i="1"/>
  <c r="I1720" i="1"/>
  <c r="I380" i="1"/>
  <c r="I2167" i="1"/>
  <c r="I1520" i="1"/>
  <c r="I2584" i="1"/>
  <c r="I2346" i="1"/>
  <c r="I298" i="1"/>
  <c r="I1736" i="1"/>
  <c r="I910" i="1"/>
  <c r="I251" i="1"/>
  <c r="I419" i="1"/>
  <c r="B41" i="15" l="1"/>
  <c r="B41" i="16"/>
  <c r="B41" i="13"/>
  <c r="B41" i="14"/>
  <c r="I1794" i="1"/>
  <c r="I2227" i="1"/>
  <c r="I2201" i="1"/>
  <c r="I2225" i="1"/>
  <c r="I1398" i="1"/>
  <c r="I80" i="1"/>
  <c r="I2295" i="1"/>
  <c r="I2263" i="1"/>
  <c r="C7" i="13" l="1"/>
  <c r="C9" i="13"/>
  <c r="C11" i="13"/>
  <c r="C13" i="13"/>
  <c r="C15" i="13"/>
  <c r="C17" i="13"/>
  <c r="C19" i="13"/>
  <c r="C21" i="13"/>
  <c r="C23" i="13"/>
  <c r="C25" i="13"/>
  <c r="C27" i="13"/>
  <c r="C29" i="13"/>
  <c r="C31" i="13"/>
  <c r="C33" i="13"/>
  <c r="C35" i="13"/>
  <c r="C37" i="13"/>
  <c r="C39" i="13"/>
  <c r="C41" i="13"/>
  <c r="C9" i="16"/>
  <c r="C13" i="16"/>
  <c r="C17" i="16"/>
  <c r="C21" i="16"/>
  <c r="C25" i="16"/>
  <c r="C29" i="16"/>
  <c r="C31" i="16"/>
  <c r="C35" i="16"/>
  <c r="C39" i="16"/>
  <c r="C41" i="16"/>
  <c r="C6" i="15"/>
  <c r="C8" i="15"/>
  <c r="C10" i="15"/>
  <c r="C12" i="15"/>
  <c r="C14" i="15"/>
  <c r="C16" i="15"/>
  <c r="C18" i="15"/>
  <c r="C20" i="15"/>
  <c r="C22" i="15"/>
  <c r="C24" i="15"/>
  <c r="C26" i="15"/>
  <c r="C28" i="15"/>
  <c r="C30" i="15"/>
  <c r="C32" i="15"/>
  <c r="C34" i="15"/>
  <c r="C36" i="15"/>
  <c r="C38" i="15"/>
  <c r="C40" i="15"/>
  <c r="C6" i="14"/>
  <c r="C8" i="14"/>
  <c r="C10" i="14"/>
  <c r="C12" i="14"/>
  <c r="C14" i="14"/>
  <c r="C16" i="14"/>
  <c r="C18" i="14"/>
  <c r="C20" i="14"/>
  <c r="C22" i="14"/>
  <c r="C24" i="14"/>
  <c r="C26" i="14"/>
  <c r="C28" i="14"/>
  <c r="C30" i="14"/>
  <c r="C32" i="14"/>
  <c r="C34" i="14"/>
  <c r="C36" i="14"/>
  <c r="C38" i="14"/>
  <c r="C40" i="14"/>
  <c r="C8" i="16"/>
  <c r="C12" i="16"/>
  <c r="C16" i="16"/>
  <c r="C20" i="16"/>
  <c r="C24" i="16"/>
  <c r="C32" i="16"/>
  <c r="C36" i="16"/>
  <c r="C40" i="16"/>
  <c r="C6" i="13"/>
  <c r="C10" i="13"/>
  <c r="C14" i="13"/>
  <c r="C18" i="13"/>
  <c r="C22" i="13"/>
  <c r="C26" i="13"/>
  <c r="C28" i="13"/>
  <c r="C30" i="13"/>
  <c r="C34" i="13"/>
  <c r="C38" i="13"/>
  <c r="C7" i="16"/>
  <c r="C11" i="16"/>
  <c r="C15" i="16"/>
  <c r="C19" i="16"/>
  <c r="C23" i="16"/>
  <c r="C27" i="16"/>
  <c r="C33" i="16"/>
  <c r="C37" i="16"/>
  <c r="C7" i="15"/>
  <c r="C9" i="15"/>
  <c r="C11" i="15"/>
  <c r="C13" i="15"/>
  <c r="C15" i="15"/>
  <c r="C17" i="15"/>
  <c r="C19" i="15"/>
  <c r="C21" i="15"/>
  <c r="C23" i="15"/>
  <c r="C25" i="15"/>
  <c r="C27" i="15"/>
  <c r="C29" i="15"/>
  <c r="C31" i="15"/>
  <c r="C33" i="15"/>
  <c r="C35" i="15"/>
  <c r="C37" i="15"/>
  <c r="C39" i="15"/>
  <c r="C41" i="15"/>
  <c r="H4" i="10"/>
  <c r="J3" i="10"/>
  <c r="H82" i="20" l="1"/>
  <c r="H184" i="20"/>
  <c r="H116" i="20"/>
  <c r="H94" i="20"/>
  <c r="H222" i="20"/>
  <c r="H106" i="20"/>
  <c r="H98" i="20"/>
  <c r="H120" i="20"/>
  <c r="H113" i="20"/>
  <c r="H176" i="20"/>
  <c r="H147" i="20"/>
  <c r="H105" i="20"/>
  <c r="H45" i="20"/>
  <c r="H70" i="20"/>
  <c r="H137" i="20"/>
  <c r="H108" i="20"/>
  <c r="H190" i="20"/>
  <c r="H140" i="20"/>
  <c r="H88" i="20"/>
  <c r="H153" i="20"/>
  <c r="H128" i="20"/>
  <c r="H193" i="20"/>
  <c r="H209" i="20"/>
  <c r="H142" i="20"/>
  <c r="H136" i="20"/>
  <c r="H78" i="20"/>
  <c r="H55" i="20"/>
  <c r="H138" i="20"/>
  <c r="H60" i="20"/>
  <c r="H178" i="20"/>
  <c r="H115" i="20"/>
  <c r="H148" i="20"/>
  <c r="H99" i="20"/>
  <c r="H96" i="20"/>
  <c r="H84" i="20"/>
  <c r="H171" i="20"/>
  <c r="H129" i="20"/>
  <c r="H53" i="20"/>
  <c r="H134" i="20"/>
  <c r="H85" i="20"/>
  <c r="H104" i="20"/>
  <c r="H218" i="20"/>
  <c r="H62" i="20"/>
  <c r="H81" i="20"/>
  <c r="H217" i="20"/>
  <c r="H93" i="20"/>
  <c r="H188" i="20"/>
  <c r="H182" i="20"/>
  <c r="H91" i="20"/>
  <c r="H214" i="20"/>
  <c r="H58" i="20"/>
  <c r="H196" i="20"/>
  <c r="H200" i="20"/>
  <c r="H172" i="20"/>
  <c r="H185" i="20"/>
  <c r="H127" i="20"/>
  <c r="H212" i="20"/>
  <c r="H77" i="20"/>
  <c r="H121" i="20"/>
  <c r="H54" i="20"/>
  <c r="H204" i="20"/>
  <c r="H52" i="20"/>
  <c r="H90" i="20"/>
  <c r="H220" i="20"/>
  <c r="H109" i="20"/>
  <c r="H89" i="20"/>
  <c r="H110" i="20"/>
  <c r="H124" i="20"/>
  <c r="H64" i="20"/>
  <c r="H102" i="20"/>
  <c r="H61" i="20"/>
  <c r="H56" i="20"/>
  <c r="H152" i="20"/>
  <c r="H198" i="20"/>
  <c r="H51" i="20"/>
  <c r="H72" i="20"/>
  <c r="H67" i="20"/>
  <c r="H175" i="20"/>
  <c r="H211" i="20"/>
  <c r="H132" i="20"/>
  <c r="H73" i="20"/>
  <c r="H112" i="20"/>
  <c r="H151" i="20"/>
  <c r="H205" i="20"/>
  <c r="H201" i="20"/>
  <c r="H126" i="20"/>
  <c r="H130" i="20"/>
  <c r="H207" i="20"/>
  <c r="H154" i="20"/>
  <c r="H174" i="20"/>
  <c r="H215" i="20"/>
  <c r="H87" i="20"/>
  <c r="H57" i="20"/>
  <c r="H223" i="20"/>
  <c r="H111" i="20"/>
  <c r="H119" i="20"/>
  <c r="H131" i="20"/>
  <c r="H216" i="20"/>
  <c r="H189" i="20"/>
  <c r="H114" i="20"/>
  <c r="H180" i="20"/>
  <c r="H59" i="20"/>
  <c r="H143" i="20"/>
  <c r="H194" i="20"/>
  <c r="H186" i="20"/>
  <c r="H79" i="20"/>
  <c r="H41" i="20"/>
  <c r="H101" i="20"/>
  <c r="H187" i="20"/>
  <c r="H118" i="20"/>
  <c r="H210" i="20"/>
  <c r="H191" i="20"/>
  <c r="H219" i="20"/>
  <c r="H135" i="20"/>
  <c r="H133" i="20"/>
  <c r="H122" i="20"/>
  <c r="H100" i="20"/>
  <c r="H63" i="20"/>
  <c r="H123" i="20"/>
  <c r="H125" i="20"/>
  <c r="H76" i="20"/>
  <c r="H181" i="20"/>
  <c r="H144" i="20"/>
  <c r="H146" i="20"/>
  <c r="H145" i="20"/>
  <c r="H71" i="20"/>
  <c r="H74" i="20"/>
  <c r="H183" i="20"/>
  <c r="H97" i="20"/>
  <c r="H192" i="20"/>
  <c r="H199" i="20"/>
  <c r="H107" i="20"/>
  <c r="H80" i="20"/>
  <c r="H208" i="20"/>
  <c r="H86" i="20"/>
  <c r="H203" i="20"/>
  <c r="H197" i="20"/>
  <c r="H103" i="20"/>
  <c r="H179" i="20"/>
  <c r="H69" i="20"/>
  <c r="H141" i="20"/>
  <c r="H149" i="20"/>
  <c r="H83" i="20"/>
  <c r="H68" i="20"/>
  <c r="H195" i="20"/>
  <c r="H202" i="20"/>
  <c r="H213" i="20"/>
  <c r="H95" i="20"/>
  <c r="H75" i="20"/>
  <c r="H206" i="20"/>
  <c r="H66" i="20"/>
  <c r="H117" i="20"/>
  <c r="H155" i="20"/>
  <c r="H65" i="20"/>
  <c r="H150" i="20"/>
  <c r="H177" i="20"/>
  <c r="H173" i="20"/>
  <c r="H92" i="20"/>
  <c r="H139" i="20"/>
  <c r="H4" i="14"/>
  <c r="H4" i="13"/>
  <c r="J4" i="10"/>
  <c r="L3" i="10"/>
  <c r="J4" i="14" l="1"/>
  <c r="J4" i="13"/>
  <c r="N3" i="10"/>
  <c r="L4" i="10"/>
  <c r="L4" i="14" l="1"/>
  <c r="L4" i="13"/>
  <c r="N4" i="10"/>
  <c r="P3" i="10"/>
  <c r="N4" i="14" l="1"/>
  <c r="N4" i="13"/>
  <c r="R3" i="10"/>
  <c r="P4" i="10"/>
  <c r="P4" i="14" l="1"/>
  <c r="P4" i="13"/>
  <c r="R4" i="10"/>
  <c r="T3" i="10"/>
  <c r="R4" i="14" l="1"/>
  <c r="R4" i="13"/>
  <c r="V3" i="10"/>
  <c r="T4" i="10"/>
  <c r="T4" i="14" l="1"/>
  <c r="T4" i="13"/>
  <c r="X3" i="10"/>
  <c r="V4" i="10"/>
  <c r="V4" i="13" l="1"/>
  <c r="V4" i="14"/>
  <c r="Z3" i="10"/>
  <c r="X4" i="10"/>
  <c r="X4" i="13" l="1"/>
  <c r="X4" i="14"/>
  <c r="Z4" i="10"/>
  <c r="Z4" i="14" l="1"/>
  <c r="Z4" i="13"/>
  <c r="T42" i="16" l="1"/>
  <c r="AB51" i="16"/>
  <c r="AB32" i="16"/>
  <c r="AB58" i="16"/>
  <c r="AB25" i="16"/>
  <c r="AB14" i="16"/>
  <c r="AB39" i="16"/>
  <c r="N71" i="16"/>
  <c r="AB45" i="16"/>
  <c r="AB59" i="16"/>
  <c r="AB60" i="16"/>
  <c r="Z71" i="16"/>
  <c r="AB27" i="16"/>
  <c r="AB20" i="16"/>
  <c r="AB31" i="16"/>
  <c r="AB47" i="16"/>
  <c r="AB36" i="16"/>
  <c r="AC32" i="16"/>
  <c r="X42" i="16"/>
  <c r="V71" i="16"/>
  <c r="AB57" i="16"/>
  <c r="AB33" i="16"/>
  <c r="J42" i="16"/>
  <c r="AB63" i="16"/>
  <c r="AB11" i="16"/>
  <c r="AB69" i="16"/>
  <c r="AC69" i="16"/>
  <c r="AB49" i="16"/>
  <c r="AB13" i="16"/>
  <c r="H42" i="16"/>
  <c r="AB23" i="16"/>
  <c r="AB22" i="16"/>
  <c r="AB17" i="16"/>
  <c r="AB70" i="16"/>
  <c r="Z42" i="16"/>
  <c r="AB9" i="16"/>
  <c r="P42" i="16"/>
  <c r="R42" i="16"/>
  <c r="T71" i="16"/>
  <c r="AB7" i="16"/>
  <c r="AB56" i="16"/>
  <c r="AB53" i="16"/>
  <c r="AB41" i="16"/>
  <c r="AB6" i="16"/>
  <c r="AB61" i="16"/>
  <c r="AB52" i="16"/>
  <c r="AB18" i="16"/>
  <c r="AB54" i="16"/>
  <c r="AB28" i="16"/>
  <c r="AB24" i="16"/>
  <c r="AB21" i="16"/>
  <c r="AB10" i="16"/>
  <c r="AB8" i="16"/>
  <c r="AB30" i="16"/>
  <c r="AB37" i="16"/>
  <c r="AB50" i="16"/>
  <c r="AB48" i="16"/>
  <c r="AC28" i="16"/>
  <c r="AB67" i="16"/>
  <c r="AC63" i="16"/>
  <c r="AB65" i="16"/>
  <c r="AB64" i="16"/>
  <c r="AB12" i="16"/>
  <c r="AB16" i="16"/>
  <c r="AB29" i="16"/>
  <c r="AB38" i="16"/>
  <c r="AB46" i="16"/>
  <c r="AB62" i="16"/>
  <c r="AB26" i="16"/>
  <c r="AB34" i="16"/>
  <c r="AC34" i="16"/>
  <c r="AB15" i="16"/>
  <c r="AB40" i="16"/>
  <c r="L42" i="16"/>
  <c r="F42" i="16"/>
  <c r="P71" i="16"/>
  <c r="R71" i="16"/>
  <c r="AB35" i="16"/>
  <c r="V42" i="16"/>
  <c r="X71" i="16"/>
  <c r="AB19" i="16"/>
  <c r="D42" i="16"/>
  <c r="D71" i="16"/>
  <c r="AC64" i="16"/>
  <c r="N42" i="16"/>
  <c r="AB68" i="16"/>
  <c r="L71" i="16"/>
  <c r="J71" i="16"/>
  <c r="F71" i="16"/>
  <c r="H71" i="16"/>
  <c r="AB55" i="16"/>
  <c r="AB66" i="16"/>
  <c r="AC35" i="16"/>
  <c r="AC36" i="16"/>
  <c r="AC65" i="16"/>
  <c r="AC30" i="16"/>
  <c r="AC31" i="16"/>
  <c r="AC68" i="16"/>
  <c r="AC33" i="16"/>
  <c r="AC29" i="16"/>
  <c r="AC67" i="16"/>
  <c r="AC39" i="16"/>
  <c r="AC27" i="16"/>
  <c r="AC38" i="16"/>
  <c r="AC66" i="16"/>
  <c r="AC37" i="16"/>
  <c r="AB71" i="16" l="1"/>
  <c r="AB42" i="16"/>
  <c r="G8" i="19" l="1"/>
  <c r="G9" i="19" s="1"/>
  <c r="E8" i="19"/>
  <c r="F8" i="19"/>
  <c r="F9" i="19" s="1"/>
  <c r="J8" i="19"/>
  <c r="J9" i="19" s="1"/>
  <c r="J10" i="19" s="1"/>
  <c r="J11" i="19" s="1"/>
  <c r="I8" i="19" l="1"/>
  <c r="I9" i="19" s="1"/>
  <c r="I10" i="19" s="1"/>
  <c r="E9" i="19"/>
  <c r="F10" i="19"/>
  <c r="F11" i="19"/>
  <c r="G11" i="19"/>
  <c r="G10" i="19"/>
  <c r="E10" i="19" l="1"/>
  <c r="E11" i="19"/>
  <c r="I11" i="19" s="1"/>
  <c r="AB58" i="15" l="1"/>
  <c r="I1468" i="1"/>
  <c r="I588" i="1"/>
  <c r="I1823" i="1"/>
  <c r="I2371" i="1"/>
  <c r="I659" i="1"/>
  <c r="I344" i="1"/>
  <c r="I217" i="1"/>
  <c r="I2353" i="1"/>
  <c r="I510" i="1"/>
  <c r="I1882" i="1"/>
  <c r="I2543" i="1"/>
  <c r="I1115" i="1"/>
  <c r="I427" i="1"/>
  <c r="I2202" i="1"/>
  <c r="I1293" i="1"/>
  <c r="I2188" i="1"/>
  <c r="I2480" i="1"/>
  <c r="I1567" i="1"/>
  <c r="I366" i="1"/>
  <c r="I1802" i="1"/>
  <c r="I1104" i="1"/>
  <c r="I23" i="12"/>
  <c r="I878" i="1"/>
  <c r="I1609" i="1"/>
  <c r="I1405" i="1"/>
  <c r="I1662" i="1"/>
  <c r="I2611" i="1"/>
  <c r="I475" i="1"/>
  <c r="I1249" i="1"/>
  <c r="I1866" i="1"/>
  <c r="I317" i="12"/>
  <c r="I2409" i="1"/>
  <c r="I1552" i="1"/>
  <c r="I2247" i="1"/>
  <c r="I2478" i="1"/>
  <c r="I2055" i="1"/>
  <c r="I836" i="1"/>
  <c r="I1485" i="1"/>
  <c r="I1849" i="1"/>
  <c r="I2008" i="1"/>
  <c r="I1231" i="1"/>
  <c r="I2393" i="1"/>
  <c r="I1001" i="1"/>
  <c r="I1969" i="1"/>
  <c r="I2406" i="1"/>
  <c r="I1098" i="1"/>
  <c r="I81" i="1"/>
  <c r="I2365" i="1"/>
  <c r="I405" i="1"/>
  <c r="I1862" i="1"/>
  <c r="I559" i="1"/>
  <c r="I365" i="1"/>
  <c r="I765" i="1"/>
  <c r="I2477" i="1"/>
  <c r="I2439" i="1"/>
  <c r="I1322" i="1"/>
  <c r="I512" i="1"/>
  <c r="I52" i="1"/>
  <c r="I890" i="1"/>
  <c r="I1829" i="1"/>
  <c r="I619" i="1"/>
  <c r="I5" i="12"/>
  <c r="I196" i="12"/>
  <c r="I2453" i="1"/>
  <c r="I1719" i="1"/>
  <c r="I2249" i="1"/>
  <c r="I308" i="1"/>
  <c r="I340" i="1"/>
  <c r="I1261" i="1"/>
  <c r="I2107" i="1"/>
  <c r="I1314" i="1"/>
  <c r="I1283" i="1"/>
  <c r="I2441" i="1"/>
  <c r="I1251" i="1"/>
  <c r="I2536" i="1"/>
  <c r="I2510" i="1"/>
  <c r="I2505" i="1"/>
  <c r="I606" i="1"/>
  <c r="I2563" i="1"/>
  <c r="I313" i="12"/>
  <c r="I2383" i="1"/>
  <c r="I143" i="1"/>
  <c r="I1956" i="1"/>
  <c r="I1396" i="1"/>
  <c r="I2048" i="1"/>
  <c r="I1133" i="1"/>
  <c r="I132" i="12"/>
  <c r="I1429" i="1"/>
  <c r="I605" i="1"/>
  <c r="I650" i="1"/>
  <c r="I1879" i="1"/>
  <c r="I74" i="1"/>
  <c r="I59" i="1"/>
  <c r="I1966" i="1"/>
  <c r="I1102" i="1"/>
  <c r="I577" i="1"/>
  <c r="I6" i="1"/>
  <c r="I1315" i="1"/>
  <c r="I983" i="1"/>
  <c r="I2318" i="1"/>
  <c r="I791" i="1"/>
  <c r="I915" i="1"/>
  <c r="I1748" i="1"/>
  <c r="I939" i="1"/>
  <c r="I451" i="1"/>
  <c r="I473" i="1"/>
  <c r="I1112" i="1"/>
  <c r="I2534" i="1"/>
  <c r="I2571" i="1"/>
  <c r="I948" i="1"/>
  <c r="I1885" i="1"/>
  <c r="I284" i="1"/>
  <c r="I586" i="1"/>
  <c r="I1550" i="1"/>
  <c r="I2547" i="1"/>
  <c r="I715" i="1"/>
  <c r="I2493" i="1"/>
  <c r="I1241" i="1"/>
  <c r="I1724" i="1"/>
  <c r="I274" i="1"/>
  <c r="I1584" i="1"/>
  <c r="I1857" i="1"/>
  <c r="I514" i="1"/>
  <c r="I2589" i="1"/>
  <c r="I94" i="1"/>
  <c r="I849" i="1"/>
  <c r="I65" i="12"/>
  <c r="I958" i="1"/>
  <c r="I1931" i="1"/>
  <c r="I2108" i="1"/>
  <c r="I1514" i="1"/>
  <c r="I51" i="1"/>
  <c r="I83" i="12"/>
  <c r="I1629" i="1"/>
  <c r="I975" i="1"/>
  <c r="I872" i="1"/>
  <c r="I2442" i="1"/>
  <c r="I2440" i="1"/>
  <c r="I2327" i="1"/>
  <c r="I281" i="1"/>
  <c r="I146" i="1"/>
  <c r="I716" i="1"/>
  <c r="I420" i="1"/>
  <c r="I1141" i="1"/>
  <c r="I527" i="1"/>
  <c r="I1359" i="1"/>
  <c r="I748" i="1"/>
  <c r="I677" i="1"/>
  <c r="I853" i="1"/>
  <c r="I943" i="1"/>
  <c r="I1214" i="1"/>
  <c r="I2550" i="1"/>
  <c r="I908" i="1"/>
  <c r="I188" i="12"/>
  <c r="I2349" i="1"/>
  <c r="I412" i="1"/>
  <c r="I78" i="1"/>
  <c r="I1778" i="1"/>
  <c r="I2504" i="1"/>
  <c r="I215" i="1"/>
  <c r="I1461" i="1"/>
  <c r="I1876" i="1"/>
  <c r="I2131" i="1"/>
  <c r="I847" i="1"/>
  <c r="I1026" i="1"/>
  <c r="I1976" i="1"/>
  <c r="I1951" i="1"/>
  <c r="I413" i="1"/>
  <c r="I1044" i="1"/>
  <c r="I927" i="1"/>
  <c r="I1985" i="1"/>
  <c r="I696" i="1"/>
  <c r="I1000" i="1"/>
  <c r="I2448" i="1"/>
  <c r="I1201" i="1"/>
  <c r="I2564" i="1"/>
  <c r="I705" i="1"/>
  <c r="I2557" i="1"/>
  <c r="I1631" i="1"/>
  <c r="I297" i="12"/>
  <c r="I2402" i="1"/>
  <c r="I264" i="1"/>
  <c r="I934" i="1"/>
  <c r="I1935" i="1"/>
  <c r="I645" i="1"/>
  <c r="I1402" i="1"/>
  <c r="I1117" i="1"/>
  <c r="I2083" i="1"/>
  <c r="I1146" i="1"/>
  <c r="I2317" i="1"/>
  <c r="I2015" i="1"/>
  <c r="I92" i="1"/>
  <c r="I710" i="1"/>
  <c r="I206" i="1"/>
  <c r="I463" i="1"/>
  <c r="I309" i="1"/>
  <c r="I1762" i="1"/>
  <c r="I1471" i="1"/>
  <c r="I1385" i="1"/>
  <c r="I2573" i="1"/>
  <c r="I2408" i="1"/>
  <c r="I651" i="1"/>
  <c r="I1424" i="1"/>
  <c r="I1298" i="1"/>
  <c r="I117" i="1"/>
  <c r="I969" i="1"/>
  <c r="I1816" i="1"/>
  <c r="I1572" i="1"/>
  <c r="I1068" i="1"/>
  <c r="I563" i="1"/>
  <c r="I119" i="1"/>
  <c r="I1466" i="1"/>
  <c r="I115" i="1"/>
  <c r="I360" i="1"/>
  <c r="I2411" i="1"/>
  <c r="I181" i="1"/>
  <c r="I1256" i="1"/>
  <c r="I1272" i="1"/>
  <c r="I112" i="1"/>
  <c r="I70" i="1"/>
  <c r="I1064" i="1"/>
  <c r="I1692" i="1"/>
  <c r="I770" i="1"/>
  <c r="I1032" i="1"/>
  <c r="I1080" i="1"/>
  <c r="I725" i="1"/>
  <c r="I622" i="1"/>
  <c r="I1779" i="1"/>
  <c r="I126" i="1"/>
  <c r="I2321" i="1"/>
  <c r="I1782" i="1"/>
  <c r="I1352" i="1"/>
  <c r="I421" i="1"/>
  <c r="I1775" i="1"/>
  <c r="I1853" i="1"/>
  <c r="I448" i="1"/>
  <c r="I2430" i="1"/>
  <c r="I554" i="1"/>
  <c r="I1381" i="1"/>
  <c r="I972" i="1"/>
  <c r="I1527" i="1"/>
  <c r="I1681" i="1"/>
  <c r="I2296" i="1"/>
  <c r="I2372" i="1"/>
  <c r="I2420" i="1"/>
  <c r="I2135" i="1"/>
  <c r="I1154" i="1"/>
  <c r="I676" i="1"/>
  <c r="I1591" i="1"/>
  <c r="I1210" i="1"/>
  <c r="I600" i="1"/>
  <c r="I355" i="1"/>
  <c r="I784" i="1"/>
  <c r="I799" i="1"/>
  <c r="I839" i="1"/>
  <c r="I29" i="1"/>
  <c r="I1582" i="1"/>
  <c r="I1989" i="1"/>
  <c r="I1069" i="1"/>
  <c r="I2470" i="1"/>
  <c r="I1297" i="1"/>
  <c r="I1363" i="1"/>
  <c r="I1320" i="1"/>
  <c r="I2475" i="1"/>
  <c r="I917" i="1"/>
  <c r="I2429" i="1"/>
  <c r="I1449" i="1"/>
  <c r="I1095" i="1"/>
  <c r="I2176" i="1"/>
  <c r="I188" i="1"/>
  <c r="I1045" i="1"/>
  <c r="I1309" i="1"/>
  <c r="I159" i="1"/>
  <c r="I632" i="1"/>
  <c r="I430" i="1"/>
  <c r="I1710" i="1"/>
  <c r="I635" i="1"/>
  <c r="I1769" i="1"/>
  <c r="I749" i="1"/>
  <c r="I2231" i="1"/>
  <c r="I42" i="12"/>
  <c r="I282" i="1"/>
  <c r="I1597" i="1"/>
  <c r="I565" i="1"/>
  <c r="I2116" i="1"/>
  <c r="I1759" i="1"/>
  <c r="I289" i="1"/>
  <c r="I2163" i="1"/>
  <c r="I2248" i="1"/>
  <c r="I389" i="1"/>
  <c r="I341" i="1"/>
  <c r="I1925" i="1"/>
  <c r="I1460" i="1"/>
  <c r="I288" i="1"/>
  <c r="I171" i="1"/>
  <c r="I145" i="1"/>
  <c r="I653" i="1"/>
  <c r="I1872" i="1"/>
  <c r="I2084" i="1"/>
  <c r="I1403" i="1"/>
  <c r="I1483" i="1"/>
  <c r="I1452" i="1"/>
  <c r="I804" i="1"/>
  <c r="I843" i="1"/>
  <c r="I2585" i="1"/>
  <c r="I1654" i="1"/>
  <c r="I1678" i="1"/>
  <c r="I276" i="1"/>
  <c r="I1612" i="1"/>
  <c r="I1942" i="1"/>
  <c r="I2059" i="1"/>
  <c r="I1097" i="1"/>
  <c r="I2522" i="1"/>
  <c r="I1066" i="1"/>
  <c r="I1366" i="1"/>
  <c r="I2352" i="1"/>
  <c r="I539" i="1"/>
  <c r="I2492" i="1"/>
  <c r="I1793" i="1"/>
  <c r="I2500" i="1"/>
  <c r="I1890" i="1"/>
  <c r="I2072" i="1"/>
  <c r="I1376" i="1"/>
  <c r="I594" i="1"/>
  <c r="I2020" i="1"/>
  <c r="I538" i="1"/>
  <c r="I2384" i="1"/>
  <c r="I2160" i="1"/>
  <c r="I461" i="1"/>
  <c r="I959" i="1"/>
  <c r="I1645" i="1"/>
  <c r="I2417" i="1"/>
  <c r="I2174" i="1"/>
  <c r="I1646" i="1"/>
  <c r="I38" i="1"/>
  <c r="I191" i="1"/>
  <c r="I2166" i="1"/>
  <c r="I1336" i="1"/>
  <c r="I2213" i="1"/>
  <c r="I556" i="1"/>
  <c r="I2567" i="1"/>
  <c r="I1733" i="1"/>
  <c r="I1317" i="1"/>
  <c r="I1549" i="1"/>
  <c r="I362" i="1"/>
  <c r="I1909" i="1"/>
  <c r="I458" i="1"/>
  <c r="I1031" i="1"/>
  <c r="I2" i="12"/>
  <c r="I400" i="1"/>
  <c r="I147" i="1"/>
  <c r="I2208" i="1"/>
  <c r="I1288" i="1"/>
  <c r="I2234" i="1"/>
  <c r="I998" i="1"/>
  <c r="I1390" i="1"/>
  <c r="I231" i="1"/>
  <c r="I1211" i="1"/>
  <c r="I1587" i="1"/>
  <c r="I542" i="1"/>
  <c r="I1054" i="1"/>
  <c r="I1143" i="1"/>
  <c r="I480" i="1"/>
  <c r="I755" i="1"/>
  <c r="I1153" i="1"/>
  <c r="I2027" i="1"/>
  <c r="I921" i="1"/>
  <c r="I2556" i="1"/>
  <c r="I1653" i="1"/>
  <c r="I121" i="1"/>
  <c r="I95" i="1"/>
  <c r="I119" i="12"/>
  <c r="I1324" i="1"/>
  <c r="I295" i="12"/>
  <c r="I248" i="1"/>
  <c r="I2219" i="1"/>
  <c r="I19" i="1"/>
  <c r="I2122" i="1"/>
  <c r="I2224" i="1"/>
  <c r="I1305" i="1"/>
  <c r="I149" i="1"/>
  <c r="I213" i="1"/>
  <c r="I1842" i="1"/>
  <c r="I950" i="1"/>
  <c r="I846" i="1"/>
  <c r="I2308" i="1"/>
  <c r="I1618" i="1"/>
  <c r="I1294" i="1"/>
  <c r="I707" i="1"/>
  <c r="I65" i="1"/>
  <c r="I1797" i="1"/>
  <c r="I1530" i="1"/>
  <c r="I1986" i="1"/>
  <c r="I1723" i="1"/>
  <c r="I1537" i="1"/>
  <c r="I1023" i="1"/>
  <c r="I2435" i="1"/>
  <c r="I1729" i="1"/>
  <c r="I987" i="1"/>
  <c r="I828" i="1"/>
  <c r="I228" i="1"/>
  <c r="I883" i="1"/>
  <c r="I132" i="1"/>
  <c r="I681" i="1"/>
  <c r="I1576" i="1"/>
  <c r="I110" i="1"/>
  <c r="I9" i="1"/>
  <c r="I123" i="1"/>
  <c r="I1164" i="1"/>
  <c r="I201" i="1"/>
  <c r="I2098" i="1"/>
  <c r="I669" i="1"/>
  <c r="I2070" i="1"/>
  <c r="I53" i="12"/>
  <c r="I2089" i="1"/>
  <c r="I491" i="1"/>
  <c r="I1781" i="1"/>
  <c r="I2587" i="1"/>
  <c r="I692" i="1"/>
  <c r="I1318" i="1"/>
  <c r="I837" i="1"/>
  <c r="I2187" i="1"/>
  <c r="I1933" i="1"/>
  <c r="I1048" i="1"/>
  <c r="I1444" i="1"/>
  <c r="I2150" i="1"/>
  <c r="I887" i="1"/>
  <c r="I53" i="1"/>
  <c r="I1946" i="1"/>
  <c r="I1939" i="1"/>
  <c r="I108" i="1"/>
  <c r="I2193" i="1"/>
  <c r="I1496" i="1"/>
  <c r="I1432" i="1"/>
  <c r="I2438" i="1"/>
  <c r="I2162" i="1"/>
  <c r="I2632" i="1"/>
  <c r="I220" i="1"/>
  <c r="I2410" i="1"/>
  <c r="I1918" i="1"/>
  <c r="I1858" i="1"/>
  <c r="I1625" i="1"/>
  <c r="I675" i="1"/>
  <c r="I490" i="1"/>
  <c r="I2558" i="1"/>
  <c r="I1741" i="1"/>
  <c r="I2529" i="1"/>
  <c r="I441" i="1"/>
  <c r="I1538" i="1"/>
  <c r="I1051" i="1"/>
  <c r="I2159" i="1"/>
  <c r="I1868" i="1"/>
  <c r="I1189" i="1"/>
  <c r="I1869" i="1"/>
  <c r="I2049" i="1"/>
  <c r="I868" i="1"/>
  <c r="I848" i="1"/>
  <c r="I720" i="1"/>
  <c r="I933" i="1"/>
  <c r="I2506" i="1"/>
  <c r="I2171" i="1"/>
  <c r="I1515" i="1"/>
  <c r="I1564" i="1"/>
  <c r="I1696" i="1"/>
  <c r="I1275" i="1"/>
  <c r="I1727" i="1"/>
  <c r="I2344" i="1"/>
  <c r="I1302" i="1"/>
  <c r="I2524" i="1"/>
  <c r="I1350" i="1"/>
  <c r="I1776" i="1"/>
  <c r="I1007" i="1"/>
  <c r="I449" i="1"/>
  <c r="I599" i="1"/>
  <c r="I1442" i="1"/>
  <c r="I2502" i="1"/>
  <c r="I1410" i="1"/>
  <c r="I1919" i="1"/>
  <c r="I2240" i="1"/>
  <c r="I2560" i="1"/>
  <c r="I45" i="1"/>
  <c r="I2405" i="1"/>
  <c r="I1203" i="1"/>
  <c r="I753" i="1"/>
  <c r="I517" i="1"/>
  <c r="I561" i="1"/>
  <c r="I1871" i="1"/>
  <c r="I977" i="1"/>
  <c r="I1110" i="1"/>
  <c r="I1997" i="1"/>
  <c r="I1821" i="1"/>
  <c r="I1170" i="1"/>
  <c r="I855" i="1"/>
  <c r="I830" i="1"/>
  <c r="I1804" i="1"/>
  <c r="I2032" i="1"/>
  <c r="I1166" i="1"/>
  <c r="I1308" i="1"/>
  <c r="I1785" i="1"/>
  <c r="I701" i="1"/>
  <c r="I649" i="1"/>
  <c r="I988" i="1"/>
  <c r="I180" i="1"/>
  <c r="I2270" i="1"/>
  <c r="I1295" i="1"/>
  <c r="I2340" i="1"/>
  <c r="I2333" i="1"/>
  <c r="I236" i="1"/>
  <c r="I1600" i="1"/>
  <c r="I1503" i="1"/>
  <c r="I286" i="1"/>
  <c r="I2117" i="1"/>
  <c r="I1270" i="1"/>
  <c r="I179" i="1"/>
  <c r="I140" i="1"/>
  <c r="I2426" i="1"/>
  <c r="I59" i="12"/>
  <c r="I2489" i="1"/>
  <c r="I2209" i="1"/>
  <c r="I866" i="1"/>
  <c r="I1103" i="1"/>
  <c r="I2026" i="1"/>
  <c r="I2000" i="1"/>
  <c r="I1955" i="1"/>
  <c r="I1960" i="1"/>
  <c r="I1512" i="1"/>
  <c r="I1917" i="1"/>
  <c r="I1713" i="1"/>
  <c r="I1606" i="1"/>
  <c r="I990" i="1"/>
  <c r="I2061" i="1"/>
  <c r="I1894" i="1"/>
  <c r="I2359" i="1"/>
  <c r="I15" i="1"/>
  <c r="I747" i="1"/>
  <c r="I139" i="1"/>
  <c r="I637" i="1"/>
  <c r="I387" i="1"/>
  <c r="I1124" i="1"/>
  <c r="I1828" i="1"/>
  <c r="I562" i="1"/>
  <c r="I222" i="1"/>
  <c r="I440" i="1"/>
  <c r="I1388" i="1"/>
  <c r="I1109" i="1"/>
  <c r="I26" i="12"/>
  <c r="I1494" i="1"/>
  <c r="I1159" i="1"/>
  <c r="I290" i="1"/>
  <c r="I1780" i="1"/>
  <c r="I2451" i="1"/>
  <c r="I50" i="12"/>
  <c r="I445" i="1"/>
  <c r="I923" i="1"/>
  <c r="I1655" i="1"/>
  <c r="I912" i="1"/>
  <c r="I41" i="1"/>
  <c r="I1787" i="1"/>
  <c r="I547" i="1"/>
  <c r="I2235" i="1"/>
  <c r="I437" i="1"/>
  <c r="I592" i="1"/>
  <c r="I1608" i="1"/>
  <c r="I2419" i="1"/>
  <c r="I1086" i="1"/>
  <c r="I2538" i="1"/>
  <c r="I2105" i="1"/>
  <c r="I1091" i="1"/>
  <c r="I569" i="1"/>
  <c r="I2432" i="1"/>
  <c r="I2400" i="1"/>
  <c r="I1959" i="1"/>
  <c r="I273" i="1"/>
  <c r="I1030" i="1"/>
  <c r="I598" i="1"/>
  <c r="I1771" i="1"/>
  <c r="I2460" i="1"/>
  <c r="I1467" i="1"/>
  <c r="I2473" i="1"/>
  <c r="I13" i="1"/>
  <c r="I2461" i="1"/>
  <c r="I2415" i="1"/>
  <c r="I2138" i="1"/>
  <c r="I2498" i="1"/>
  <c r="I2179" i="1"/>
  <c r="I1181" i="1"/>
  <c r="I1766" i="1"/>
  <c r="I889" i="1"/>
  <c r="I1661" i="1"/>
  <c r="I802" i="1"/>
  <c r="I414" i="1"/>
  <c r="I2313" i="1"/>
  <c r="I746" i="1"/>
  <c r="I1856" i="1"/>
  <c r="I2471" i="1"/>
  <c r="I1301" i="1"/>
  <c r="I1725" i="1"/>
  <c r="I1516" i="1"/>
  <c r="I2515" i="1"/>
  <c r="I1011" i="1"/>
  <c r="I2565" i="1"/>
  <c r="I198" i="1"/>
  <c r="I856" i="1"/>
  <c r="I1562" i="1"/>
  <c r="I2633" i="1"/>
  <c r="I117" i="12"/>
  <c r="I714" i="1"/>
  <c r="I1472" i="1"/>
  <c r="I627" i="1"/>
  <c r="I2394" i="1"/>
  <c r="I1222" i="1"/>
  <c r="I2497" i="1"/>
  <c r="I2217" i="1"/>
  <c r="I351" i="1"/>
  <c r="I704" i="1"/>
  <c r="I1740" i="1"/>
  <c r="I1557" i="1"/>
  <c r="I1459" i="1"/>
  <c r="I1809" i="1"/>
  <c r="I875" i="1"/>
  <c r="I859" i="1"/>
  <c r="I75" i="1"/>
  <c r="I1387" i="1"/>
  <c r="I1893" i="1"/>
  <c r="I16" i="1"/>
  <c r="I88" i="1"/>
  <c r="I1067" i="1"/>
  <c r="I526" i="1"/>
  <c r="I966" i="1"/>
  <c r="I2272" i="1"/>
  <c r="I1517" i="1"/>
  <c r="I2540" i="1"/>
  <c r="I127" i="1"/>
  <c r="I294" i="1"/>
  <c r="I168" i="1"/>
  <c r="I114" i="1"/>
  <c r="I314" i="1"/>
  <c r="I1988" i="1"/>
  <c r="I1191" i="1"/>
  <c r="I1296" i="1"/>
  <c r="I1622" i="1"/>
  <c r="I322" i="1"/>
  <c r="I2586" i="1"/>
  <c r="I1443" i="1"/>
  <c r="I1004" i="1"/>
  <c r="I2614" i="1"/>
  <c r="I1415" i="1"/>
  <c r="I911" i="1"/>
  <c r="I688" i="1"/>
  <c r="I2203" i="1"/>
  <c r="I40" i="1"/>
  <c r="I1813" i="1"/>
  <c r="I1731" i="1"/>
  <c r="I332" i="1"/>
  <c r="I450" i="1"/>
  <c r="I2328" i="1"/>
  <c r="I1374" i="1"/>
  <c r="I204" i="1"/>
  <c r="I2312" i="1"/>
  <c r="I162" i="1"/>
  <c r="I142" i="12"/>
  <c r="I1791" i="1"/>
  <c r="I904" i="1"/>
  <c r="I762" i="1"/>
  <c r="I433" i="1"/>
  <c r="I1158" i="1"/>
  <c r="I820" i="1"/>
  <c r="I54" i="1"/>
  <c r="I1929" i="1"/>
  <c r="I1090" i="1"/>
  <c r="I644" i="1"/>
  <c r="I1206" i="1"/>
  <c r="I315" i="1"/>
  <c r="I1647" i="1"/>
  <c r="I1590" i="1"/>
  <c r="I679" i="1"/>
  <c r="I2069" i="1"/>
  <c r="I352" i="1"/>
  <c r="I170" i="1"/>
  <c r="I347" i="12"/>
  <c r="I1505" i="1"/>
  <c r="I494" i="1"/>
  <c r="I766" i="1"/>
  <c r="I1592" i="1"/>
  <c r="I1922" i="1"/>
  <c r="I2612" i="1"/>
  <c r="I1708" i="1"/>
  <c r="I901" i="1"/>
  <c r="I42" i="1"/>
  <c r="I1362" i="1"/>
  <c r="I209" i="1"/>
  <c r="I182" i="1"/>
  <c r="I825" i="1"/>
  <c r="I1952" i="1"/>
  <c r="I495" i="1"/>
  <c r="I1649" i="1"/>
  <c r="I1395" i="1"/>
  <c r="I174" i="1"/>
  <c r="I1992" i="1"/>
  <c r="I2025" i="1"/>
  <c r="I2456" i="1"/>
  <c r="I1142" i="1"/>
  <c r="I31" i="1"/>
  <c r="I2630" i="1"/>
  <c r="I1936" i="1"/>
  <c r="I1145" i="1"/>
  <c r="I310" i="1"/>
  <c r="I1015" i="1"/>
  <c r="I21" i="1"/>
  <c r="I1257" i="1"/>
  <c r="I2443" i="1"/>
  <c r="I1815" i="1"/>
  <c r="I1536" i="1"/>
  <c r="I1707" i="1"/>
  <c r="I2165" i="1"/>
  <c r="I723" i="1"/>
  <c r="I665" i="1"/>
  <c r="I1706" i="1"/>
  <c r="I2216" i="1"/>
  <c r="I113" i="1"/>
  <c r="I913" i="1"/>
  <c r="I129" i="1"/>
  <c r="I116" i="1"/>
  <c r="I2034" i="1"/>
  <c r="I2401" i="1"/>
  <c r="I2145" i="1"/>
  <c r="I1648" i="1"/>
  <c r="I1544" i="1"/>
  <c r="I1806" i="1"/>
  <c r="I1354" i="1"/>
  <c r="I2376" i="1"/>
  <c r="I292" i="1"/>
  <c r="I193" i="1"/>
  <c r="I1581" i="1"/>
  <c r="I1408" i="1"/>
  <c r="I348" i="12"/>
  <c r="I2047" i="1"/>
  <c r="I1784" i="1"/>
  <c r="I343" i="1"/>
  <c r="I1012" i="1"/>
  <c r="I2239" i="1"/>
  <c r="I640" i="1"/>
  <c r="I1254" i="1"/>
  <c r="I17" i="1"/>
  <c r="I2037" i="1"/>
  <c r="I1417" i="1"/>
  <c r="I1047" i="1"/>
  <c r="I1043" i="1"/>
  <c r="I882" i="1"/>
  <c r="I630" i="1"/>
  <c r="I954" i="1"/>
  <c r="I2637" i="1"/>
  <c r="I482" i="1"/>
  <c r="I1548" i="1"/>
  <c r="I2220" i="1"/>
  <c r="I1689" i="1"/>
  <c r="I1715" i="1"/>
  <c r="I1105" i="1"/>
  <c r="I1504" i="1"/>
  <c r="I1790" i="1"/>
  <c r="I2136" i="1"/>
  <c r="I1473" i="1"/>
  <c r="I218" i="1"/>
  <c r="I410" i="1"/>
  <c r="I1017" i="1"/>
  <c r="I1716" i="1"/>
  <c r="I989" i="1"/>
  <c r="I1342" i="1"/>
  <c r="I346" i="1"/>
  <c r="I487" i="1"/>
  <c r="I170" i="12"/>
  <c r="I1644" i="1"/>
  <c r="I2421" i="1"/>
  <c r="I446" i="1"/>
  <c r="I1291" i="1"/>
  <c r="I566" i="1"/>
  <c r="I1656" i="1"/>
  <c r="I1528" i="1"/>
  <c r="I384" i="1"/>
  <c r="I271" i="1"/>
  <c r="I955" i="1"/>
  <c r="I150" i="1"/>
  <c r="I1534" i="1"/>
  <c r="I2038" i="1"/>
  <c r="I460" i="1"/>
  <c r="I1580" i="1"/>
  <c r="I2416" i="1"/>
  <c r="I1373" i="1"/>
  <c r="I253" i="1"/>
  <c r="I1734" i="1"/>
  <c r="I1435" i="1"/>
  <c r="I287" i="1"/>
  <c r="I2097" i="1"/>
  <c r="I1182" i="1"/>
  <c r="I254" i="1"/>
  <c r="I2355" i="1"/>
  <c r="I481" i="1"/>
  <c r="I951" i="1"/>
  <c r="I2024" i="1"/>
  <c r="I24" i="1"/>
  <c r="I2412" i="1"/>
  <c r="I169" i="1"/>
  <c r="I1695" i="1"/>
  <c r="I239" i="1"/>
  <c r="I1242" i="1"/>
  <c r="I319" i="1"/>
  <c r="I2053" i="1"/>
  <c r="I1262" i="1"/>
  <c r="I137" i="1"/>
  <c r="I1266" i="1"/>
  <c r="I2153" i="1"/>
  <c r="I826" i="1"/>
  <c r="I358" i="1"/>
  <c r="I1226" i="1"/>
  <c r="I1812" i="1"/>
  <c r="I2196" i="1"/>
  <c r="I350" i="1"/>
  <c r="I280" i="1"/>
  <c r="I325" i="1"/>
  <c r="I2553" i="1"/>
  <c r="I1968" i="1"/>
  <c r="I642" i="1"/>
  <c r="I241" i="1"/>
  <c r="I1524" i="1"/>
  <c r="I739" i="1"/>
  <c r="I1633" i="1"/>
  <c r="I953" i="1"/>
  <c r="I1423" i="1"/>
  <c r="I1525" i="1"/>
  <c r="I1163" i="1"/>
  <c r="I197" i="1"/>
  <c r="I881" i="1"/>
  <c r="I250" i="1"/>
  <c r="I2348" i="1"/>
  <c r="I1401" i="1"/>
  <c r="I1671" i="1"/>
  <c r="I1052" i="1"/>
  <c r="I611" i="1"/>
  <c r="I1089" i="1"/>
  <c r="I2143" i="1"/>
  <c r="I1836" i="1"/>
  <c r="I377" i="1"/>
  <c r="I2182" i="1"/>
  <c r="I2079" i="1"/>
  <c r="I986" i="1"/>
  <c r="I1406" i="1"/>
  <c r="I483" i="1"/>
  <c r="I532" i="1"/>
  <c r="I2039" i="1"/>
  <c r="I472" i="1"/>
  <c r="I2466" i="1"/>
  <c r="I979" i="1"/>
  <c r="I1013" i="1"/>
  <c r="I465" i="1"/>
  <c r="I1212" i="1"/>
  <c r="I394" i="1"/>
  <c r="I50" i="1"/>
  <c r="I126" i="12"/>
  <c r="I817" i="1"/>
  <c r="I2168" i="1"/>
  <c r="I133" i="1"/>
  <c r="I227" i="12"/>
  <c r="I374" i="1"/>
  <c r="I226" i="1"/>
  <c r="AA41" i="13" l="1"/>
  <c r="O41" i="13"/>
  <c r="I66" i="13"/>
  <c r="G50" i="13"/>
  <c r="I56" i="13"/>
  <c r="R7" i="13"/>
  <c r="R12" i="13"/>
  <c r="G51" i="13"/>
  <c r="R65" i="13"/>
  <c r="M70" i="13"/>
  <c r="S9" i="13"/>
  <c r="AA12" i="13"/>
  <c r="W28" i="13"/>
  <c r="R16" i="13"/>
  <c r="X23" i="13"/>
  <c r="S40" i="13"/>
  <c r="M54" i="13"/>
  <c r="I25" i="13"/>
  <c r="U47" i="13"/>
  <c r="P6" i="13"/>
  <c r="N6" i="13"/>
  <c r="S16" i="13"/>
  <c r="H27" i="13"/>
  <c r="H7" i="13"/>
  <c r="E19" i="13"/>
  <c r="Q28" i="13"/>
  <c r="D39" i="13"/>
  <c r="E54" i="13"/>
  <c r="X47" i="13"/>
  <c r="I18" i="13"/>
  <c r="E63" i="13"/>
  <c r="V61" i="13"/>
  <c r="G55" i="13"/>
  <c r="D34" i="13"/>
  <c r="P39" i="13"/>
  <c r="Z6" i="13"/>
  <c r="Z12" i="13"/>
  <c r="N29" i="13"/>
  <c r="M52" i="13"/>
  <c r="J11" i="13"/>
  <c r="M41" i="13"/>
  <c r="L33" i="13"/>
  <c r="G7" i="13"/>
  <c r="Q52" i="13"/>
  <c r="G38" i="13"/>
  <c r="AA58" i="13"/>
  <c r="Y11" i="13"/>
  <c r="H13" i="13"/>
  <c r="E28" i="13"/>
  <c r="Q59" i="13"/>
  <c r="AA51" i="13"/>
  <c r="AA64" i="13"/>
  <c r="O34" i="13"/>
  <c r="U64" i="13"/>
  <c r="S60" i="13"/>
  <c r="H6" i="13"/>
  <c r="Z23" i="13"/>
  <c r="Y68" i="13"/>
  <c r="M27" i="13"/>
  <c r="T50" i="13"/>
  <c r="X29" i="13"/>
  <c r="T36" i="13"/>
  <c r="Z52" i="13"/>
  <c r="N54" i="13"/>
  <c r="L31" i="13"/>
  <c r="AA6" i="13"/>
  <c r="E8" i="13"/>
  <c r="O40" i="13"/>
  <c r="Q19" i="13"/>
  <c r="Q23" i="13"/>
  <c r="S11" i="13"/>
  <c r="S8" i="13"/>
  <c r="Y36" i="13"/>
  <c r="G28" i="13"/>
  <c r="AA32" i="13"/>
  <c r="E49" i="13"/>
  <c r="I46" i="13"/>
  <c r="V64" i="13"/>
  <c r="U14" i="13"/>
  <c r="P30" i="13"/>
  <c r="G52" i="13"/>
  <c r="V14" i="13"/>
  <c r="Y6" i="13"/>
  <c r="T55" i="13"/>
  <c r="U50" i="13"/>
  <c r="Q18" i="13"/>
  <c r="H17" i="13"/>
  <c r="Y34" i="13"/>
  <c r="H46" i="13"/>
  <c r="F48" i="13"/>
  <c r="H64" i="13"/>
  <c r="K17" i="13"/>
  <c r="P10" i="13"/>
  <c r="K12" i="13"/>
  <c r="K46" i="13"/>
  <c r="L22" i="13"/>
  <c r="I10" i="13"/>
  <c r="S68" i="13"/>
  <c r="G32" i="13"/>
  <c r="T39" i="13"/>
  <c r="R14" i="13"/>
  <c r="I45" i="13"/>
  <c r="W24" i="13"/>
  <c r="X36" i="13"/>
  <c r="F27" i="13"/>
  <c r="T9" i="13"/>
  <c r="F55" i="13"/>
  <c r="S64" i="13"/>
  <c r="M67" i="13"/>
  <c r="O23" i="13"/>
  <c r="J48" i="13"/>
  <c r="E52" i="13"/>
  <c r="D18" i="13"/>
  <c r="F29" i="13"/>
  <c r="L30" i="13"/>
  <c r="M25" i="13"/>
  <c r="R64" i="13"/>
  <c r="Q48" i="13"/>
  <c r="K65" i="13"/>
  <c r="P8" i="13"/>
  <c r="Y66" i="13"/>
  <c r="S39" i="13"/>
  <c r="N14" i="13"/>
  <c r="K52" i="13"/>
  <c r="Y64" i="13"/>
  <c r="I28" i="13"/>
  <c r="R36" i="13"/>
  <c r="M65" i="13"/>
  <c r="W46" i="13"/>
  <c r="W17" i="13"/>
  <c r="M66" i="13"/>
  <c r="Y51" i="13"/>
  <c r="W68" i="13"/>
  <c r="O18" i="13"/>
  <c r="Y55" i="13"/>
  <c r="P28" i="13"/>
  <c r="J10" i="13"/>
  <c r="H28" i="13"/>
  <c r="T11" i="13"/>
  <c r="W59" i="13"/>
  <c r="S29" i="13"/>
  <c r="W57" i="13"/>
  <c r="H52" i="13"/>
  <c r="AA28" i="13"/>
  <c r="M61" i="13"/>
  <c r="U11" i="13"/>
  <c r="I37" i="13"/>
  <c r="K25" i="13"/>
  <c r="D14" i="13"/>
  <c r="Y54" i="13"/>
  <c r="R34" i="13"/>
  <c r="I60" i="13"/>
  <c r="V17" i="13"/>
  <c r="S62" i="13"/>
  <c r="L66" i="13"/>
  <c r="AA46" i="13"/>
  <c r="R24" i="13"/>
  <c r="S70" i="13"/>
  <c r="U67" i="13"/>
  <c r="Q35" i="13"/>
  <c r="J15" i="13"/>
  <c r="N70" i="13"/>
  <c r="W40" i="13"/>
  <c r="J62" i="13"/>
  <c r="X64" i="13"/>
  <c r="N53" i="13"/>
  <c r="V18" i="13"/>
  <c r="G58" i="13"/>
  <c r="K19" i="13"/>
  <c r="F70" i="13"/>
  <c r="Q47" i="13"/>
  <c r="I23" i="13"/>
  <c r="I29" i="13"/>
  <c r="M22" i="13"/>
  <c r="O46" i="13"/>
  <c r="M68" i="13"/>
  <c r="R63" i="13"/>
  <c r="U57" i="13"/>
  <c r="T66" i="13"/>
  <c r="X15" i="13"/>
  <c r="D21" i="13"/>
  <c r="F46" i="13"/>
  <c r="D63" i="13"/>
  <c r="G60" i="13"/>
  <c r="X11" i="13"/>
  <c r="Z63" i="13"/>
  <c r="X69" i="13"/>
  <c r="D32" i="13"/>
  <c r="Y67" i="13"/>
  <c r="O55" i="13"/>
  <c r="L9" i="13"/>
  <c r="S37" i="13"/>
  <c r="J16" i="13"/>
  <c r="D45" i="13"/>
  <c r="N50" i="13"/>
  <c r="W27" i="13"/>
  <c r="M9" i="13"/>
  <c r="O30" i="13"/>
  <c r="N51" i="13"/>
  <c r="F39" i="13"/>
  <c r="W18" i="13"/>
  <c r="H40" i="13"/>
  <c r="N12" i="13"/>
  <c r="J24" i="13"/>
  <c r="D64" i="13"/>
  <c r="G45" i="13"/>
  <c r="X53" i="13"/>
  <c r="Y41" i="13"/>
  <c r="U69" i="13"/>
  <c r="F64" i="13"/>
  <c r="K24" i="13"/>
  <c r="T62" i="13"/>
  <c r="I61" i="13"/>
  <c r="M59" i="13"/>
  <c r="E31" i="13"/>
  <c r="M31" i="13"/>
  <c r="P34" i="13"/>
  <c r="R19" i="13"/>
  <c r="V65" i="13"/>
  <c r="S17" i="13"/>
  <c r="O60" i="13"/>
  <c r="G17" i="13"/>
  <c r="Q60" i="13"/>
  <c r="F38" i="13"/>
  <c r="H18" i="13"/>
  <c r="F20" i="13"/>
  <c r="F7" i="13"/>
  <c r="V41" i="13"/>
  <c r="M51" i="13"/>
  <c r="U46" i="13"/>
  <c r="H65" i="13"/>
  <c r="AA61" i="13"/>
  <c r="Y53" i="13"/>
  <c r="W38" i="13"/>
  <c r="AA54" i="13"/>
  <c r="I6" i="13"/>
  <c r="F19" i="13"/>
  <c r="X25" i="13"/>
  <c r="W8" i="13"/>
  <c r="M20" i="13"/>
  <c r="V58" i="13"/>
  <c r="H30" i="13"/>
  <c r="Q57" i="13"/>
  <c r="J63" i="13"/>
  <c r="H22" i="13"/>
  <c r="AA15" i="13"/>
  <c r="I53" i="13"/>
  <c r="E6" i="13"/>
  <c r="X41" i="13"/>
  <c r="AA24" i="13"/>
  <c r="N68" i="13"/>
  <c r="J25" i="13"/>
  <c r="E35" i="13"/>
  <c r="Y45" i="13"/>
  <c r="E22" i="13"/>
  <c r="H62" i="13"/>
  <c r="G22" i="13"/>
  <c r="W29" i="13"/>
  <c r="X6" i="13"/>
  <c r="I52" i="13"/>
  <c r="M53" i="13"/>
  <c r="E58" i="13"/>
  <c r="Y63" i="13"/>
  <c r="Q64" i="13"/>
  <c r="J8" i="13"/>
  <c r="N67" i="13"/>
  <c r="R23" i="13"/>
  <c r="W63" i="13"/>
  <c r="T67" i="13"/>
  <c r="D25" i="13"/>
  <c r="K32" i="13"/>
  <c r="W54" i="13"/>
  <c r="R53" i="13"/>
  <c r="L14" i="13"/>
  <c r="Q38" i="13"/>
  <c r="H35" i="13"/>
  <c r="K7" i="13"/>
  <c r="V51" i="13"/>
  <c r="D47" i="13"/>
  <c r="Q15" i="13"/>
  <c r="E56" i="13"/>
  <c r="S23" i="13"/>
  <c r="P45" i="13"/>
  <c r="I11" i="13"/>
  <c r="Z19" i="13"/>
  <c r="H53" i="13"/>
  <c r="J6" i="13"/>
  <c r="F45" i="13"/>
  <c r="J22" i="13"/>
  <c r="Y47" i="13"/>
  <c r="F6" i="13"/>
  <c r="G14" i="13"/>
  <c r="AA11" i="13"/>
  <c r="N19" i="13"/>
  <c r="R54" i="13"/>
  <c r="AA21" i="13"/>
  <c r="L46" i="13"/>
  <c r="M36" i="13"/>
  <c r="S66" i="13"/>
  <c r="P11" i="13"/>
  <c r="M10" i="13"/>
  <c r="P31" i="13"/>
  <c r="U70" i="13"/>
  <c r="E69" i="13"/>
  <c r="Y40" i="13"/>
  <c r="Y56" i="13"/>
  <c r="K20" i="13"/>
  <c r="Y23" i="13"/>
  <c r="F52" i="13"/>
  <c r="K39" i="13"/>
  <c r="E21" i="13"/>
  <c r="W19" i="13"/>
  <c r="O50" i="13"/>
  <c r="S55" i="13"/>
  <c r="R9" i="13"/>
  <c r="U41" i="13"/>
  <c r="J18" i="13"/>
  <c r="K23" i="13"/>
  <c r="T38" i="13"/>
  <c r="D38" i="13"/>
  <c r="R48" i="13"/>
  <c r="X38" i="13"/>
  <c r="Q24" i="13"/>
  <c r="AA20" i="13"/>
  <c r="V23" i="13"/>
  <c r="P53" i="13"/>
  <c r="W34" i="13"/>
  <c r="O64" i="13"/>
  <c r="M16" i="13"/>
  <c r="U55" i="13"/>
  <c r="W12" i="13"/>
  <c r="D56" i="13"/>
  <c r="L40" i="13"/>
  <c r="F41" i="13"/>
  <c r="H70" i="13"/>
  <c r="O26" i="13"/>
  <c r="K9" i="13"/>
  <c r="W25" i="13"/>
  <c r="I38" i="13"/>
  <c r="AA23" i="13"/>
  <c r="I65" i="13"/>
  <c r="F26" i="13"/>
  <c r="L69" i="13"/>
  <c r="H48" i="13"/>
  <c r="H51" i="13"/>
  <c r="I51" i="13"/>
  <c r="O17" i="13"/>
  <c r="F34" i="13"/>
  <c r="V21" i="13"/>
  <c r="S22" i="13"/>
  <c r="K61" i="13"/>
  <c r="U53" i="13"/>
  <c r="J41" i="13"/>
  <c r="R56" i="13"/>
  <c r="K27" i="13"/>
  <c r="S36" i="13"/>
  <c r="Z35" i="13"/>
  <c r="Q41" i="13"/>
  <c r="H69" i="13"/>
  <c r="Z16" i="13"/>
  <c r="J54" i="13"/>
  <c r="P46" i="13"/>
  <c r="S38" i="13"/>
  <c r="P50" i="13"/>
  <c r="I57" i="13"/>
  <c r="D65" i="13"/>
  <c r="O48" i="13"/>
  <c r="N57" i="13"/>
  <c r="W48" i="13"/>
  <c r="Q8" i="13"/>
  <c r="O52" i="13"/>
  <c r="T40" i="13"/>
  <c r="L8" i="13"/>
  <c r="D40" i="13"/>
  <c r="R22" i="13"/>
  <c r="AA30" i="13"/>
  <c r="W31" i="13"/>
  <c r="Y33" i="13"/>
  <c r="R40" i="13"/>
  <c r="D15" i="13"/>
  <c r="V34" i="13"/>
  <c r="K30" i="13"/>
  <c r="I68" i="13"/>
  <c r="M34" i="13"/>
  <c r="Q9" i="13"/>
  <c r="U56" i="13"/>
  <c r="Z21" i="13"/>
  <c r="X45" i="13"/>
  <c r="N8" i="13"/>
  <c r="F14" i="13"/>
  <c r="H61" i="13"/>
  <c r="T46" i="13"/>
  <c r="X30" i="13"/>
  <c r="Y27" i="13"/>
  <c r="P69" i="13"/>
  <c r="N35" i="13"/>
  <c r="L64" i="13"/>
  <c r="U21" i="13"/>
  <c r="G66" i="13"/>
  <c r="Z39" i="13"/>
  <c r="I67" i="13"/>
  <c r="N20" i="13"/>
  <c r="U30" i="13"/>
  <c r="T12" i="13"/>
  <c r="V38" i="13"/>
  <c r="AA9" i="13"/>
  <c r="J35" i="13"/>
  <c r="G21" i="13"/>
  <c r="T48" i="13"/>
  <c r="N7" i="13"/>
  <c r="W14" i="13"/>
  <c r="L10" i="13"/>
  <c r="L17" i="13"/>
  <c r="Y38" i="13"/>
  <c r="N69" i="13"/>
  <c r="W16" i="13"/>
  <c r="H63" i="13"/>
  <c r="O6" i="13"/>
  <c r="S14" i="13"/>
  <c r="Y52" i="13"/>
  <c r="W10" i="13"/>
  <c r="AA14" i="13"/>
  <c r="L29" i="13"/>
  <c r="V39" i="13"/>
  <c r="P15" i="13"/>
  <c r="T64" i="13"/>
  <c r="H16" i="13"/>
  <c r="H39" i="13"/>
  <c r="R41" i="13"/>
  <c r="U52" i="13"/>
  <c r="O36" i="13"/>
  <c r="Z57" i="13"/>
  <c r="R38" i="13"/>
  <c r="AA8" i="13"/>
  <c r="D50" i="13"/>
  <c r="V45" i="13"/>
  <c r="M14" i="13"/>
  <c r="M60" i="13"/>
  <c r="AA56" i="13"/>
  <c r="S41" i="13"/>
  <c r="O38" i="13"/>
  <c r="Q11" i="13"/>
  <c r="V57" i="13"/>
  <c r="U27" i="13"/>
  <c r="N48" i="13"/>
  <c r="U26" i="13"/>
  <c r="K53" i="13"/>
  <c r="N60" i="13"/>
  <c r="O65" i="13"/>
  <c r="N64" i="13"/>
  <c r="X22" i="13"/>
  <c r="Z70" i="13"/>
  <c r="L56" i="13"/>
  <c r="V49" i="13"/>
  <c r="X39" i="13"/>
  <c r="G37" i="13"/>
  <c r="U59" i="13"/>
  <c r="J66" i="13"/>
  <c r="J53" i="13"/>
  <c r="K26" i="13"/>
  <c r="P60" i="13"/>
  <c r="V10" i="13"/>
  <c r="P63" i="13"/>
  <c r="D36" i="13"/>
  <c r="P54" i="13"/>
  <c r="S30" i="13"/>
  <c r="L57" i="13"/>
  <c r="R28" i="13"/>
  <c r="R17" i="13"/>
  <c r="O20" i="13"/>
  <c r="K29" i="13"/>
  <c r="Z67" i="13"/>
  <c r="S59" i="13"/>
  <c r="Q10" i="13"/>
  <c r="R47" i="13"/>
  <c r="Z49" i="13"/>
  <c r="S47" i="13"/>
  <c r="Q17" i="13"/>
  <c r="Z41" i="13"/>
  <c r="K69" i="13"/>
  <c r="Y29" i="13"/>
  <c r="Z10" i="13"/>
  <c r="G63" i="13"/>
  <c r="I21" i="13"/>
  <c r="F9" i="13"/>
  <c r="U31" i="13"/>
  <c r="Y30" i="13"/>
  <c r="W9" i="13"/>
  <c r="J52" i="13"/>
  <c r="G10" i="13"/>
  <c r="H32" i="13"/>
  <c r="D16" i="13"/>
  <c r="U68" i="13"/>
  <c r="O39" i="13"/>
  <c r="T23" i="13"/>
  <c r="D46" i="13"/>
  <c r="Y18" i="13"/>
  <c r="Q22" i="13"/>
  <c r="T22" i="13"/>
  <c r="H45" i="13"/>
  <c r="Q55" i="13"/>
  <c r="Q31" i="13"/>
  <c r="Q65" i="13"/>
  <c r="O33" i="13"/>
  <c r="Y15" i="13"/>
  <c r="K33" i="13"/>
  <c r="O14" i="13"/>
  <c r="J64" i="13"/>
  <c r="J55" i="13"/>
  <c r="I24" i="13"/>
  <c r="D51" i="13"/>
  <c r="K67" i="13"/>
  <c r="S51" i="13"/>
  <c r="Z25" i="13"/>
  <c r="N11" i="13"/>
  <c r="AA65" i="13"/>
  <c r="R8" i="13"/>
  <c r="D54" i="13"/>
  <c r="Q26" i="13"/>
  <c r="N17" i="13"/>
  <c r="V55" i="13"/>
  <c r="J51" i="13"/>
  <c r="I55" i="13"/>
  <c r="P16" i="13"/>
  <c r="F49" i="13"/>
  <c r="N10" i="13"/>
  <c r="Z34" i="13"/>
  <c r="J65" i="13"/>
  <c r="O45" i="13"/>
  <c r="E37" i="13"/>
  <c r="M56" i="13"/>
  <c r="F25" i="13"/>
  <c r="W52" i="13"/>
  <c r="E33" i="13"/>
  <c r="Z46" i="13"/>
  <c r="S45" i="13"/>
  <c r="V50" i="13"/>
  <c r="Z15" i="13"/>
  <c r="V59" i="13"/>
  <c r="P9" i="13"/>
  <c r="G20" i="13"/>
  <c r="W50" i="13"/>
  <c r="I22" i="13"/>
  <c r="J38" i="13"/>
  <c r="T45" i="13"/>
  <c r="E48" i="13"/>
  <c r="I30" i="13"/>
  <c r="M33" i="13"/>
  <c r="K37" i="13"/>
  <c r="Y24" i="13"/>
  <c r="E30" i="13"/>
  <c r="Y8" i="13"/>
  <c r="K57" i="13"/>
  <c r="K48" i="13"/>
  <c r="V63" i="13"/>
  <c r="L49" i="13"/>
  <c r="W69" i="13"/>
  <c r="AA53" i="13"/>
  <c r="X19" i="13"/>
  <c r="O25" i="13"/>
  <c r="O10" i="13"/>
  <c r="Q29" i="13"/>
  <c r="E15" i="13"/>
  <c r="T25" i="13"/>
  <c r="K16" i="13"/>
  <c r="L35" i="13"/>
  <c r="L39" i="13"/>
  <c r="H20" i="13"/>
  <c r="I64" i="13"/>
  <c r="H10" i="13"/>
  <c r="G25" i="13"/>
  <c r="G62" i="13"/>
  <c r="U66" i="13"/>
  <c r="K14" i="13"/>
  <c r="U12" i="13"/>
  <c r="H8" i="13"/>
  <c r="S56" i="13"/>
  <c r="Y50" i="13"/>
  <c r="G31" i="13"/>
  <c r="K45" i="13"/>
  <c r="N36" i="13"/>
  <c r="V19" i="13"/>
  <c r="D24" i="13"/>
  <c r="L70" i="13"/>
  <c r="S18" i="13"/>
  <c r="AA50" i="13"/>
  <c r="I15" i="13"/>
  <c r="Q14" i="13"/>
  <c r="O69" i="13"/>
  <c r="D28" i="13"/>
  <c r="P38" i="13"/>
  <c r="K70" i="13"/>
  <c r="J23" i="13"/>
  <c r="U9" i="13"/>
  <c r="M29" i="13"/>
  <c r="Z27" i="13"/>
  <c r="Z30" i="13"/>
  <c r="Y28" i="13"/>
  <c r="AA45" i="13"/>
  <c r="V60" i="13"/>
  <c r="P7" i="13"/>
  <c r="F8" i="13"/>
  <c r="AA31" i="13"/>
  <c r="D11" i="13"/>
  <c r="V35" i="13"/>
  <c r="P67" i="13"/>
  <c r="O12" i="13"/>
  <c r="I70" i="13"/>
  <c r="V48" i="13"/>
  <c r="R50" i="13"/>
  <c r="K60" i="13"/>
  <c r="V32" i="13"/>
  <c r="Z47" i="13"/>
  <c r="F66" i="13"/>
  <c r="G12" i="13"/>
  <c r="AA16" i="13"/>
  <c r="V68" i="13"/>
  <c r="W20" i="13"/>
  <c r="L11" i="13"/>
  <c r="T56" i="13"/>
  <c r="I7" i="13"/>
  <c r="Z31" i="13"/>
  <c r="M40" i="13"/>
  <c r="L65" i="13"/>
  <c r="S7" i="13"/>
  <c r="AA60" i="13"/>
  <c r="E34" i="13"/>
  <c r="G13" i="13"/>
  <c r="M57" i="13"/>
  <c r="S54" i="13"/>
  <c r="R45" i="13"/>
  <c r="Z62" i="13"/>
  <c r="T28" i="13"/>
  <c r="P70" i="13"/>
  <c r="Y61" i="13"/>
  <c r="V53" i="13"/>
  <c r="AA19" i="13"/>
  <c r="U45" i="13"/>
  <c r="Z48" i="13"/>
  <c r="D7" i="13"/>
  <c r="T29" i="13"/>
  <c r="T59" i="13"/>
  <c r="P62" i="13"/>
  <c r="R29" i="13"/>
  <c r="K55" i="13"/>
  <c r="M47" i="13"/>
  <c r="M46" i="13"/>
  <c r="E25" i="13"/>
  <c r="F51" i="13"/>
  <c r="D17" i="13"/>
  <c r="Y57" i="13"/>
  <c r="N25" i="13"/>
  <c r="X9" i="13"/>
  <c r="D60" i="13"/>
  <c r="R25" i="13"/>
  <c r="S20" i="13"/>
  <c r="Z20" i="13"/>
  <c r="K18" i="13"/>
  <c r="Y39" i="13"/>
  <c r="P47" i="13"/>
  <c r="R68" i="13"/>
  <c r="J33" i="13"/>
  <c r="N39" i="13"/>
  <c r="O56" i="13"/>
  <c r="W36" i="13"/>
  <c r="J59" i="13"/>
  <c r="P48" i="13"/>
  <c r="P36" i="13"/>
  <c r="P22" i="13"/>
  <c r="S12" i="13"/>
  <c r="N33" i="13"/>
  <c r="AA48" i="13"/>
  <c r="L16" i="13"/>
  <c r="AA18" i="13"/>
  <c r="H54" i="13"/>
  <c r="L51" i="13"/>
  <c r="O66" i="13"/>
  <c r="E9" i="13"/>
  <c r="N16" i="13"/>
  <c r="S10" i="13"/>
  <c r="Z59" i="13"/>
  <c r="J67" i="13"/>
  <c r="E10" i="13"/>
  <c r="H57" i="13"/>
  <c r="W61" i="13"/>
  <c r="K59" i="13"/>
  <c r="H19" i="13"/>
  <c r="J31" i="13"/>
  <c r="I39" i="13"/>
  <c r="M50" i="13"/>
  <c r="Z8" i="13"/>
  <c r="D27" i="13"/>
  <c r="L59" i="13"/>
  <c r="W6" i="13"/>
  <c r="R20" i="13"/>
  <c r="W53" i="13"/>
  <c r="Y69" i="13"/>
  <c r="O16" i="13"/>
  <c r="X12" i="13"/>
  <c r="V22" i="13"/>
  <c r="L36" i="13"/>
  <c r="W11" i="13"/>
  <c r="U34" i="13"/>
  <c r="F33" i="13"/>
  <c r="S67" i="13"/>
  <c r="Z65" i="13"/>
  <c r="U17" i="13"/>
  <c r="U39" i="13"/>
  <c r="V28" i="13"/>
  <c r="P55" i="13"/>
  <c r="L61" i="13"/>
  <c r="R55" i="13"/>
  <c r="J19" i="13"/>
  <c r="U22" i="13"/>
  <c r="T27" i="13"/>
  <c r="V26" i="13"/>
  <c r="L62" i="13"/>
  <c r="Q36" i="13"/>
  <c r="K54" i="13"/>
  <c r="D61" i="13"/>
  <c r="F40" i="13"/>
  <c r="H56" i="13"/>
  <c r="J17" i="13"/>
  <c r="H33" i="13"/>
  <c r="S53" i="13"/>
  <c r="E38" i="13"/>
  <c r="Y17" i="13"/>
  <c r="Q37" i="13"/>
  <c r="Z33" i="13"/>
  <c r="S21" i="13"/>
  <c r="E55" i="13"/>
  <c r="R59" i="13"/>
  <c r="S46" i="13"/>
  <c r="Z32" i="13"/>
  <c r="E26" i="13"/>
  <c r="F18" i="13"/>
  <c r="V30" i="13"/>
  <c r="E60" i="13"/>
  <c r="P27" i="13"/>
  <c r="Q56" i="13"/>
  <c r="I34" i="13"/>
  <c r="D22" i="13"/>
  <c r="D69" i="13"/>
  <c r="J29" i="13"/>
  <c r="X59" i="13"/>
  <c r="J56" i="13"/>
  <c r="F31" i="13"/>
  <c r="AA25" i="13"/>
  <c r="U32" i="13"/>
  <c r="T19" i="13"/>
  <c r="M28" i="13"/>
  <c r="S6" i="13"/>
  <c r="P19" i="13"/>
  <c r="Q70" i="13"/>
  <c r="I33" i="13"/>
  <c r="P37" i="13"/>
  <c r="O22" i="13"/>
  <c r="L55" i="13"/>
  <c r="V15" i="13"/>
  <c r="Y62" i="13"/>
  <c r="G16" i="13"/>
  <c r="J12" i="13"/>
  <c r="K56" i="13"/>
  <c r="X8" i="13"/>
  <c r="Q7" i="13"/>
  <c r="J34" i="13"/>
  <c r="V70" i="13"/>
  <c r="O7" i="13"/>
  <c r="I17" i="13"/>
  <c r="D23" i="13"/>
  <c r="X14" i="13"/>
  <c r="V12" i="13"/>
  <c r="Q58" i="13"/>
  <c r="T17" i="13"/>
  <c r="Q21" i="13"/>
  <c r="R60" i="13"/>
  <c r="O68" i="13"/>
  <c r="S48" i="13"/>
  <c r="V27" i="13"/>
  <c r="D19" i="13"/>
  <c r="X31" i="13"/>
  <c r="AA47" i="13"/>
  <c r="W26" i="13"/>
  <c r="R61" i="13"/>
  <c r="J20" i="13"/>
  <c r="Y22" i="13"/>
  <c r="P29" i="13"/>
  <c r="T57" i="13"/>
  <c r="Q32" i="13"/>
  <c r="K22" i="13"/>
  <c r="H15" i="13"/>
  <c r="O24" i="13"/>
  <c r="T63" i="13"/>
  <c r="M39" i="13"/>
  <c r="I47" i="13"/>
  <c r="Q66" i="13"/>
  <c r="P59" i="13"/>
  <c r="K6" i="13"/>
  <c r="U28" i="13"/>
  <c r="X55" i="13"/>
  <c r="W47" i="13"/>
  <c r="I58" i="13"/>
  <c r="Q39" i="13"/>
  <c r="P26" i="13"/>
  <c r="X61" i="13"/>
  <c r="V25" i="13"/>
  <c r="G8" i="13"/>
  <c r="E40" i="13"/>
  <c r="D12" i="13"/>
  <c r="F63" i="13"/>
  <c r="E53" i="13"/>
  <c r="Y60" i="13"/>
  <c r="AA68" i="13"/>
  <c r="D20" i="13"/>
  <c r="P17" i="13"/>
  <c r="M11" i="13"/>
  <c r="E57" i="13"/>
  <c r="M38" i="13"/>
  <c r="N46" i="13"/>
  <c r="W32" i="13"/>
  <c r="N62" i="13"/>
  <c r="T6" i="13"/>
  <c r="K38" i="13"/>
  <c r="Z51" i="13"/>
  <c r="L15" i="13"/>
  <c r="N52" i="13"/>
  <c r="AA26" i="13"/>
  <c r="R57" i="13"/>
  <c r="T16" i="13"/>
  <c r="L41" i="13"/>
  <c r="K31" i="13"/>
  <c r="M45" i="13"/>
  <c r="Q68" i="13"/>
  <c r="X18" i="13"/>
  <c r="AA69" i="13"/>
  <c r="Z17" i="13"/>
  <c r="W7" i="13"/>
  <c r="R70" i="13"/>
  <c r="F54" i="13"/>
  <c r="P12" i="13"/>
  <c r="F36" i="13"/>
  <c r="W62" i="13"/>
  <c r="X67" i="13"/>
  <c r="X62" i="13"/>
  <c r="P24" i="13"/>
  <c r="L7" i="13"/>
  <c r="V40" i="13"/>
  <c r="Q62" i="13"/>
  <c r="S65" i="13"/>
  <c r="T30" i="13"/>
  <c r="D58" i="13"/>
  <c r="P68" i="13"/>
  <c r="H14" i="13"/>
  <c r="D6" i="13"/>
  <c r="U23" i="13"/>
  <c r="X35" i="13"/>
  <c r="I13" i="13"/>
  <c r="F32" i="13"/>
  <c r="E68" i="13"/>
  <c r="P32" i="13"/>
  <c r="G46" i="13"/>
  <c r="T68" i="13"/>
  <c r="J32" i="13"/>
  <c r="G6" i="13"/>
  <c r="H49" i="13"/>
  <c r="E32" i="13"/>
  <c r="P66" i="13"/>
  <c r="O58" i="13"/>
  <c r="E20" i="13"/>
  <c r="T52" i="13"/>
  <c r="U18" i="13"/>
  <c r="O47" i="13"/>
  <c r="U51" i="13"/>
  <c r="Q63" i="13"/>
  <c r="W67" i="13"/>
  <c r="H29" i="13"/>
  <c r="N41" i="13"/>
  <c r="H66" i="13"/>
  <c r="J45" i="13"/>
  <c r="X60" i="13"/>
  <c r="W56" i="13"/>
  <c r="X16" i="13"/>
  <c r="E62" i="13"/>
  <c r="E18" i="13"/>
  <c r="W30" i="13"/>
  <c r="G9" i="13"/>
  <c r="P58" i="13"/>
  <c r="L26" i="13"/>
  <c r="N27" i="13"/>
  <c r="G65" i="13"/>
  <c r="F61" i="13"/>
  <c r="W58" i="13"/>
  <c r="N34" i="13"/>
  <c r="U19" i="13"/>
  <c r="AA49" i="13"/>
  <c r="D57" i="13"/>
  <c r="T31" i="13"/>
  <c r="Z68" i="13"/>
  <c r="R49" i="13"/>
  <c r="F47" i="13"/>
  <c r="AA66" i="13"/>
  <c r="L54" i="13"/>
  <c r="D10" i="13"/>
  <c r="N18" i="13"/>
  <c r="Q49" i="13"/>
  <c r="G11" i="13"/>
  <c r="Z7" i="13"/>
  <c r="Z28" i="13"/>
  <c r="J57" i="13"/>
  <c r="Y59" i="13"/>
  <c r="L48" i="13"/>
  <c r="F21" i="13"/>
  <c r="U35" i="13"/>
  <c r="T53" i="13"/>
  <c r="X40" i="13"/>
  <c r="Y7" i="13"/>
  <c r="V52" i="13"/>
  <c r="U6" i="13"/>
  <c r="R62" i="13"/>
  <c r="K41" i="13"/>
  <c r="O57" i="13"/>
  <c r="R18" i="13"/>
  <c r="O19" i="13"/>
  <c r="N15" i="13"/>
  <c r="X34" i="13"/>
  <c r="D55" i="13"/>
  <c r="T61" i="13"/>
  <c r="N58" i="13"/>
  <c r="F56" i="13"/>
  <c r="M18" i="13"/>
  <c r="O67" i="13"/>
  <c r="X10" i="13"/>
  <c r="K64" i="13"/>
  <c r="Q54" i="13"/>
  <c r="G23" i="13"/>
  <c r="J58" i="13"/>
  <c r="AA59" i="13"/>
  <c r="X63" i="13"/>
  <c r="P23" i="13"/>
  <c r="F68" i="13"/>
  <c r="X26" i="13"/>
  <c r="R6" i="13"/>
  <c r="K66" i="13"/>
  <c r="G26" i="13"/>
  <c r="R15" i="13"/>
  <c r="Y35" i="13"/>
  <c r="S31" i="13"/>
  <c r="K28" i="13"/>
  <c r="Z56" i="13"/>
  <c r="D13" i="13"/>
  <c r="U7" i="13"/>
  <c r="J28" i="13"/>
  <c r="P20" i="13"/>
  <c r="I63" i="13"/>
  <c r="S61" i="13"/>
  <c r="J30" i="13"/>
  <c r="AA36" i="13"/>
  <c r="W21" i="13"/>
  <c r="O54" i="13"/>
  <c r="I19" i="13"/>
  <c r="G33" i="13"/>
  <c r="Y58" i="13"/>
  <c r="L34" i="13"/>
  <c r="AA38" i="13"/>
  <c r="O53" i="13"/>
  <c r="G29" i="13"/>
  <c r="R26" i="13"/>
  <c r="U63" i="13"/>
  <c r="W66" i="13"/>
  <c r="I59" i="13"/>
  <c r="L52" i="13"/>
  <c r="L53" i="13"/>
  <c r="AA34" i="13"/>
  <c r="X20" i="13"/>
  <c r="V56" i="13"/>
  <c r="Q67" i="13"/>
  <c r="R66" i="13"/>
  <c r="G67" i="13"/>
  <c r="X21" i="13"/>
  <c r="Q51" i="13"/>
  <c r="L47" i="13"/>
  <c r="L32" i="13"/>
  <c r="AA17" i="13"/>
  <c r="G70" i="13"/>
  <c r="N22" i="13"/>
  <c r="T41" i="13"/>
  <c r="T15" i="13"/>
  <c r="F50" i="13"/>
  <c r="U65" i="13"/>
  <c r="P14" i="13"/>
  <c r="J46" i="13"/>
  <c r="E41" i="13"/>
  <c r="D49" i="13"/>
  <c r="K21" i="13"/>
  <c r="F11" i="13"/>
  <c r="D62" i="13"/>
  <c r="T8" i="13"/>
  <c r="H58" i="13"/>
  <c r="V69" i="13"/>
  <c r="P51" i="13"/>
  <c r="H23" i="13"/>
  <c r="S28" i="13"/>
  <c r="Z58" i="13"/>
  <c r="Y9" i="13"/>
  <c r="AA70" i="13"/>
  <c r="S50" i="13"/>
  <c r="M64" i="13"/>
  <c r="T37" i="13"/>
  <c r="I40" i="13"/>
  <c r="H50" i="13"/>
  <c r="D9" i="13"/>
  <c r="E16" i="13"/>
  <c r="G24" i="13"/>
  <c r="H12" i="13"/>
  <c r="L12" i="13"/>
  <c r="E36" i="13"/>
  <c r="AA7" i="13"/>
  <c r="S24" i="13"/>
  <c r="O51" i="13"/>
  <c r="E59" i="13"/>
  <c r="E14" i="13"/>
  <c r="T58" i="13"/>
  <c r="F10" i="13"/>
  <c r="J49" i="13"/>
  <c r="M48" i="13"/>
  <c r="N66" i="13"/>
  <c r="Z11" i="13"/>
  <c r="F67" i="13"/>
  <c r="K63" i="13"/>
  <c r="E7" i="13"/>
  <c r="O15" i="13"/>
  <c r="N40" i="13"/>
  <c r="N45" i="13"/>
  <c r="I12" i="13"/>
  <c r="Q27" i="13"/>
  <c r="D41" i="13"/>
  <c r="Z38" i="13"/>
  <c r="O61" i="13"/>
  <c r="R35" i="13"/>
  <c r="K35" i="13"/>
  <c r="W64" i="13"/>
  <c r="T32" i="13"/>
  <c r="N47" i="13"/>
  <c r="G64" i="13"/>
  <c r="K10" i="13"/>
  <c r="Z53" i="13"/>
  <c r="T7" i="13"/>
  <c r="N59" i="13"/>
  <c r="I54" i="13"/>
  <c r="E66" i="13"/>
  <c r="U61" i="13"/>
  <c r="T65" i="13"/>
  <c r="H24" i="13"/>
  <c r="K40" i="13"/>
  <c r="D66" i="13"/>
  <c r="I14" i="13"/>
  <c r="U33" i="13"/>
  <c r="R21" i="13"/>
  <c r="M7" i="13"/>
  <c r="G47" i="13"/>
  <c r="R69" i="13"/>
  <c r="V46" i="13"/>
  <c r="V31" i="13"/>
  <c r="Z64" i="13"/>
  <c r="S32" i="13"/>
  <c r="U54" i="13"/>
  <c r="R37" i="13"/>
  <c r="T14" i="13"/>
  <c r="N61" i="13"/>
  <c r="R67" i="13"/>
  <c r="U62" i="13"/>
  <c r="N28" i="13"/>
  <c r="E45" i="13"/>
  <c r="X70" i="13"/>
  <c r="L28" i="13"/>
  <c r="L18" i="13"/>
  <c r="G41" i="13"/>
  <c r="J39" i="13"/>
  <c r="H34" i="13"/>
  <c r="Q45" i="13"/>
  <c r="N49" i="13"/>
  <c r="Y48" i="13"/>
  <c r="J47" i="13"/>
  <c r="J70" i="13"/>
  <c r="J68" i="13"/>
  <c r="P57" i="13"/>
  <c r="M17" i="13"/>
  <c r="D59" i="13"/>
  <c r="K36" i="13"/>
  <c r="P40" i="13"/>
  <c r="T21" i="13"/>
  <c r="G49" i="13"/>
  <c r="L6" i="13"/>
  <c r="M6" i="13"/>
  <c r="L21" i="13"/>
  <c r="X68" i="13"/>
  <c r="Q61" i="13"/>
  <c r="AA67" i="13"/>
  <c r="I50" i="13"/>
  <c r="J36" i="13"/>
  <c r="G57" i="13"/>
  <c r="W55" i="13"/>
  <c r="S58" i="13"/>
  <c r="L67" i="13"/>
  <c r="W15" i="13"/>
  <c r="E51" i="13"/>
  <c r="Y46" i="13"/>
  <c r="L19" i="13"/>
  <c r="J50" i="13"/>
  <c r="AA62" i="13"/>
  <c r="I35" i="13"/>
  <c r="Y26" i="13"/>
  <c r="J69" i="13"/>
  <c r="V7" i="13"/>
  <c r="L37" i="13"/>
  <c r="E67" i="13"/>
  <c r="H67" i="13"/>
  <c r="T26" i="13"/>
  <c r="N24" i="13"/>
  <c r="K15" i="13"/>
  <c r="AA37" i="13"/>
  <c r="V37" i="13"/>
  <c r="U15" i="13"/>
  <c r="Q46" i="13"/>
  <c r="K68" i="13"/>
  <c r="V62" i="13"/>
  <c r="X24" i="13"/>
  <c r="S25" i="13"/>
  <c r="U20" i="13"/>
  <c r="K50" i="13"/>
  <c r="Z50" i="13"/>
  <c r="S15" i="13"/>
  <c r="Y32" i="13"/>
  <c r="T70" i="13"/>
  <c r="K34" i="13"/>
  <c r="O35" i="13"/>
  <c r="Y49" i="13"/>
  <c r="O27" i="13"/>
  <c r="N9" i="13"/>
  <c r="N21" i="13"/>
  <c r="O11" i="13"/>
  <c r="D26" i="13"/>
  <c r="I32" i="13"/>
  <c r="P35" i="13"/>
  <c r="V54" i="13"/>
  <c r="F30" i="13"/>
  <c r="X37" i="13"/>
  <c r="E70" i="13"/>
  <c r="S57" i="13"/>
  <c r="L25" i="13"/>
  <c r="O29" i="13"/>
  <c r="AA63" i="13"/>
  <c r="G69" i="13"/>
  <c r="Z45" i="13"/>
  <c r="X58" i="13"/>
  <c r="V24" i="13"/>
  <c r="AA22" i="13"/>
  <c r="P64" i="13"/>
  <c r="M30" i="13"/>
  <c r="N65" i="13"/>
  <c r="Z9" i="13"/>
  <c r="I36" i="13"/>
  <c r="H60" i="13"/>
  <c r="F62" i="13"/>
  <c r="G54" i="13"/>
  <c r="AA35" i="13"/>
  <c r="Q69" i="13"/>
  <c r="G59" i="13"/>
  <c r="G53" i="13"/>
  <c r="G19" i="13"/>
  <c r="H38" i="13"/>
  <c r="K11" i="13"/>
  <c r="F59" i="13"/>
  <c r="X32" i="13"/>
  <c r="R30" i="13"/>
  <c r="X28" i="13"/>
  <c r="N30" i="13"/>
  <c r="S49" i="13"/>
  <c r="P21" i="13"/>
  <c r="H31" i="13"/>
  <c r="O32" i="13"/>
  <c r="F22" i="13"/>
  <c r="U58" i="13"/>
  <c r="O37" i="13"/>
  <c r="M19" i="13"/>
  <c r="M63" i="13"/>
  <c r="D30" i="13"/>
  <c r="Z60" i="13"/>
  <c r="E39" i="13"/>
  <c r="G68" i="13"/>
  <c r="Z54" i="13"/>
  <c r="J7" i="13"/>
  <c r="I20" i="13"/>
  <c r="L58" i="13"/>
  <c r="Q33" i="13"/>
  <c r="G39" i="13"/>
  <c r="AA33" i="13"/>
  <c r="K62" i="13"/>
  <c r="M26" i="13"/>
  <c r="P49" i="13"/>
  <c r="Y10" i="13"/>
  <c r="D33" i="13"/>
  <c r="X51" i="13"/>
  <c r="M24" i="13"/>
  <c r="F12" i="13"/>
  <c r="X54" i="13"/>
  <c r="T54" i="13"/>
  <c r="O28" i="13"/>
  <c r="U24" i="13"/>
  <c r="I26" i="13"/>
  <c r="J40" i="13"/>
  <c r="J14" i="13"/>
  <c r="T24" i="13"/>
  <c r="Y21" i="13"/>
  <c r="M35" i="13"/>
  <c r="P25" i="13"/>
  <c r="D37" i="13"/>
  <c r="O21" i="13"/>
  <c r="Q30" i="13"/>
  <c r="T10" i="13"/>
  <c r="H37" i="13"/>
  <c r="I48" i="13"/>
  <c r="Z24" i="13"/>
  <c r="G56" i="13"/>
  <c r="H41" i="13"/>
  <c r="U36" i="13"/>
  <c r="U29" i="13"/>
  <c r="J21" i="13"/>
  <c r="F69" i="13"/>
  <c r="M15" i="13"/>
  <c r="O70" i="13"/>
  <c r="V9" i="13"/>
  <c r="J37" i="13"/>
  <c r="P18" i="13"/>
  <c r="S52" i="13"/>
  <c r="AA55" i="13"/>
  <c r="K49" i="13"/>
  <c r="F35" i="13"/>
  <c r="U16" i="13"/>
  <c r="H68" i="13"/>
  <c r="I62" i="13"/>
  <c r="Z40" i="13"/>
  <c r="F23" i="13"/>
  <c r="N32" i="13"/>
  <c r="Z69" i="13"/>
  <c r="D29" i="13"/>
  <c r="M8" i="13"/>
  <c r="M21" i="13"/>
  <c r="R10" i="13"/>
  <c r="S69" i="13"/>
  <c r="U60" i="13"/>
  <c r="M37" i="13"/>
  <c r="X66" i="13"/>
  <c r="V16" i="13"/>
  <c r="E12" i="13"/>
  <c r="U8" i="13"/>
  <c r="T49" i="13"/>
  <c r="U38" i="13"/>
  <c r="T51" i="13"/>
  <c r="S19" i="13"/>
  <c r="W45" i="13"/>
  <c r="Y65" i="13"/>
  <c r="N55" i="13"/>
  <c r="M12" i="13"/>
  <c r="H25" i="13"/>
  <c r="S33" i="13"/>
  <c r="O59" i="13"/>
  <c r="H36" i="13"/>
  <c r="U48" i="13"/>
  <c r="E11" i="13"/>
  <c r="O31" i="13"/>
  <c r="M23" i="13"/>
  <c r="D48" i="13"/>
  <c r="E50" i="13"/>
  <c r="F57" i="13"/>
  <c r="R51" i="13"/>
  <c r="P41" i="13"/>
  <c r="T47" i="13"/>
  <c r="M58" i="13"/>
  <c r="N56" i="13"/>
  <c r="S27" i="13"/>
  <c r="Y37" i="13"/>
  <c r="Q12" i="13"/>
  <c r="U25" i="13"/>
  <c r="T18" i="13"/>
  <c r="I9" i="13"/>
  <c r="L20" i="13"/>
  <c r="F58" i="13"/>
  <c r="D8" i="13"/>
  <c r="G18" i="13"/>
  <c r="Q53" i="13"/>
  <c r="R31" i="13"/>
  <c r="R46" i="13"/>
  <c r="E23" i="13"/>
  <c r="E46" i="13"/>
  <c r="Z37" i="13"/>
  <c r="P65" i="13"/>
  <c r="Y31" i="13"/>
  <c r="AA27" i="13"/>
  <c r="I16" i="13"/>
  <c r="F24" i="13"/>
  <c r="N38" i="13"/>
  <c r="G35" i="13"/>
  <c r="R33" i="13"/>
  <c r="L24" i="13"/>
  <c r="O62" i="13"/>
  <c r="F16" i="13"/>
  <c r="T34" i="13"/>
  <c r="V20" i="13"/>
  <c r="J27" i="13"/>
  <c r="F37" i="13"/>
  <c r="L38" i="13"/>
  <c r="J26" i="13"/>
  <c r="Y16" i="13"/>
  <c r="R58" i="13"/>
  <c r="I27" i="13"/>
  <c r="X57" i="13"/>
  <c r="W37" i="13"/>
  <c r="E47" i="13"/>
  <c r="G30" i="13"/>
  <c r="X7" i="13"/>
  <c r="X33" i="13"/>
  <c r="E29" i="13"/>
  <c r="S35" i="13"/>
  <c r="P33" i="13"/>
  <c r="E27" i="13"/>
  <c r="W23" i="13"/>
  <c r="H59" i="13"/>
  <c r="V67" i="13"/>
  <c r="X49" i="13"/>
  <c r="Y14" i="13"/>
  <c r="M32" i="13"/>
  <c r="O8" i="13"/>
  <c r="Z14" i="13"/>
  <c r="O63" i="13"/>
  <c r="Y25" i="13"/>
  <c r="Q20" i="13"/>
  <c r="G40" i="13"/>
  <c r="M49" i="13"/>
  <c r="P56" i="13"/>
  <c r="L50" i="13"/>
  <c r="I49" i="13"/>
  <c r="W60" i="13"/>
  <c r="W41" i="13"/>
  <c r="X50" i="13"/>
  <c r="L60" i="13"/>
  <c r="D52" i="13"/>
  <c r="Z66" i="13"/>
  <c r="AA10" i="13"/>
  <c r="H26" i="13"/>
  <c r="Q6" i="13"/>
  <c r="E13" i="13"/>
  <c r="AC13" i="13" s="1"/>
  <c r="E64" i="13"/>
  <c r="Q25" i="13"/>
  <c r="D31" i="13"/>
  <c r="R11" i="13"/>
  <c r="Z55" i="13"/>
  <c r="Q40" i="13"/>
  <c r="T60" i="13"/>
  <c r="O9" i="13"/>
  <c r="Z22" i="13"/>
  <c r="K58" i="13"/>
  <c r="E17" i="13"/>
  <c r="W51" i="13"/>
  <c r="R39" i="13"/>
  <c r="R27" i="13"/>
  <c r="L23" i="13"/>
  <c r="F13" i="13"/>
  <c r="V8" i="13"/>
  <c r="X48" i="13"/>
  <c r="M62" i="13"/>
  <c r="M55" i="13"/>
  <c r="M69" i="13"/>
  <c r="D70" i="13"/>
  <c r="H9" i="13"/>
  <c r="F65" i="13"/>
  <c r="V47" i="13"/>
  <c r="T20" i="13"/>
  <c r="P61" i="13"/>
  <c r="Y12" i="13"/>
  <c r="X46" i="13"/>
  <c r="O49" i="13"/>
  <c r="I69" i="13"/>
  <c r="W70" i="13"/>
  <c r="V29" i="13"/>
  <c r="T33" i="13"/>
  <c r="G36" i="13"/>
  <c r="Q34" i="13"/>
  <c r="T69" i="13"/>
  <c r="U37" i="13"/>
  <c r="I31" i="13"/>
  <c r="Y19" i="13"/>
  <c r="H11" i="13"/>
  <c r="I8" i="13"/>
  <c r="G15" i="13"/>
  <c r="Z29" i="13"/>
  <c r="V33" i="13"/>
  <c r="D68" i="13"/>
  <c r="AA39" i="13"/>
  <c r="U49" i="13"/>
  <c r="N31" i="13"/>
  <c r="Z18" i="13"/>
  <c r="S63" i="13"/>
  <c r="W49" i="13"/>
  <c r="D53" i="13"/>
  <c r="P52" i="13"/>
  <c r="Z36" i="13"/>
  <c r="E61" i="13"/>
  <c r="K8" i="13"/>
  <c r="G27" i="13"/>
  <c r="V11" i="13"/>
  <c r="Y20" i="13"/>
  <c r="Z26" i="13"/>
  <c r="Q50" i="13"/>
  <c r="H47" i="13"/>
  <c r="H55" i="13"/>
  <c r="N23" i="13"/>
  <c r="Z61" i="13"/>
  <c r="F17" i="13"/>
  <c r="J9" i="13"/>
  <c r="X56" i="13"/>
  <c r="J60" i="13"/>
  <c r="H21" i="13"/>
  <c r="L45" i="13"/>
  <c r="R32" i="13"/>
  <c r="K47" i="13"/>
  <c r="W39" i="13"/>
  <c r="K51" i="13"/>
  <c r="E24" i="13"/>
  <c r="Y70" i="13"/>
  <c r="U10" i="13"/>
  <c r="W65" i="13"/>
  <c r="N26" i="13"/>
  <c r="D67" i="13"/>
  <c r="S34" i="13"/>
  <c r="X52" i="13"/>
  <c r="J61" i="13"/>
  <c r="F60" i="13"/>
  <c r="E65" i="13"/>
  <c r="X17" i="13"/>
  <c r="G34" i="13"/>
  <c r="W35" i="13"/>
  <c r="W33" i="13"/>
  <c r="F53" i="13"/>
  <c r="N63" i="13"/>
  <c r="X65" i="13"/>
  <c r="F28" i="13"/>
  <c r="W22" i="13"/>
  <c r="U40" i="13"/>
  <c r="I41" i="13"/>
  <c r="D35" i="13"/>
  <c r="AA57" i="13"/>
  <c r="X27" i="13"/>
  <c r="V6" i="13"/>
  <c r="F15" i="13"/>
  <c r="V36" i="13"/>
  <c r="AA40" i="13"/>
  <c r="AA29" i="13"/>
  <c r="S26" i="13"/>
  <c r="Q16" i="13"/>
  <c r="L63" i="13"/>
  <c r="L27" i="13"/>
  <c r="G48" i="13"/>
  <c r="L68" i="13"/>
  <c r="G61" i="13"/>
  <c r="AA52" i="13"/>
  <c r="T35" i="13"/>
  <c r="R52" i="13"/>
  <c r="V66" i="13"/>
  <c r="N37" i="13"/>
  <c r="X23" i="10"/>
  <c r="X23" i="14" s="1"/>
  <c r="BG34" i="18"/>
  <c r="D34" i="18" s="1"/>
  <c r="E34" i="18" s="1"/>
  <c r="M20" i="10"/>
  <c r="J55" i="10"/>
  <c r="J55" i="14" s="1"/>
  <c r="N38" i="10"/>
  <c r="L16" i="10"/>
  <c r="L16" i="14" s="1"/>
  <c r="S30" i="18"/>
  <c r="T30" i="18" s="1"/>
  <c r="N31" i="18"/>
  <c r="O31" i="18" s="1"/>
  <c r="S11" i="18"/>
  <c r="T11" i="18" s="1"/>
  <c r="W50" i="10"/>
  <c r="W50" i="14" s="1"/>
  <c r="U22" i="10"/>
  <c r="X6" i="10"/>
  <c r="G23" i="10"/>
  <c r="G23" i="14" s="1"/>
  <c r="BG62" i="18"/>
  <c r="D62" i="18" s="1"/>
  <c r="E62" i="18" s="1"/>
  <c r="S19" i="18"/>
  <c r="T19" i="18" s="1"/>
  <c r="S53" i="18"/>
  <c r="T53" i="18" s="1"/>
  <c r="X70" i="10"/>
  <c r="L61" i="10"/>
  <c r="L61" i="14" s="1"/>
  <c r="I26" i="18"/>
  <c r="J26" i="18" s="1"/>
  <c r="H68" i="10"/>
  <c r="K31" i="10"/>
  <c r="K31" i="14" s="1"/>
  <c r="R58" i="10"/>
  <c r="R58" i="14" s="1"/>
  <c r="L6" i="10"/>
  <c r="N55" i="18"/>
  <c r="O55" i="18" s="1"/>
  <c r="AA51" i="10"/>
  <c r="AA51" i="14" s="1"/>
  <c r="T12" i="10"/>
  <c r="T12" i="14" s="1"/>
  <c r="K25" i="10"/>
  <c r="L7" i="10"/>
  <c r="L7" i="14" s="1"/>
  <c r="E38" i="10"/>
  <c r="M51" i="10"/>
  <c r="M51" i="14" s="1"/>
  <c r="R57" i="18"/>
  <c r="M70" i="18"/>
  <c r="R6" i="18"/>
  <c r="P37" i="10"/>
  <c r="P37" i="14" s="1"/>
  <c r="H20" i="10"/>
  <c r="I58" i="18"/>
  <c r="H49" i="10"/>
  <c r="H49" i="14" s="1"/>
  <c r="F54" i="10"/>
  <c r="F54" i="14" s="1"/>
  <c r="L41" i="10"/>
  <c r="X35" i="10"/>
  <c r="R37" i="18"/>
  <c r="Q31" i="10"/>
  <c r="Q31" i="14" s="1"/>
  <c r="V26" i="10"/>
  <c r="N28" i="10"/>
  <c r="V70" i="10"/>
  <c r="V70" i="14" s="1"/>
  <c r="J40" i="10"/>
  <c r="J40" i="14" s="1"/>
  <c r="Y69" i="10"/>
  <c r="Y69" i="14" s="1"/>
  <c r="I67" i="10"/>
  <c r="I67" i="14" s="1"/>
  <c r="I50" i="18"/>
  <c r="J50" i="18" s="1"/>
  <c r="V33" i="10"/>
  <c r="V33" i="14" s="1"/>
  <c r="R50" i="18"/>
  <c r="Q37" i="10"/>
  <c r="AA6" i="10"/>
  <c r="D19" i="10"/>
  <c r="Z57" i="10"/>
  <c r="R31" i="18"/>
  <c r="W56" i="10"/>
  <c r="W56" i="14" s="1"/>
  <c r="G50" i="10"/>
  <c r="G50" i="14" s="1"/>
  <c r="P62" i="10"/>
  <c r="P62" i="14" s="1"/>
  <c r="M69" i="10"/>
  <c r="M69" i="14" s="1"/>
  <c r="I70" i="18"/>
  <c r="J70" i="18" s="1"/>
  <c r="F47" i="10"/>
  <c r="F47" i="14" s="1"/>
  <c r="S8" i="18"/>
  <c r="T8" i="18" s="1"/>
  <c r="H48" i="10"/>
  <c r="S51" i="18"/>
  <c r="T51" i="18" s="1"/>
  <c r="M47" i="10"/>
  <c r="J69" i="10"/>
  <c r="J69" i="14" s="1"/>
  <c r="L26" i="10"/>
  <c r="G56" i="10"/>
  <c r="AA39" i="10"/>
  <c r="AA39" i="14" s="1"/>
  <c r="I66" i="10"/>
  <c r="I66" i="14" s="1"/>
  <c r="V50" i="10"/>
  <c r="V50" i="14" s="1"/>
  <c r="U52" i="10"/>
  <c r="U50" i="10"/>
  <c r="U50" i="14" s="1"/>
  <c r="R24" i="10"/>
  <c r="R24" i="14" s="1"/>
  <c r="M40" i="18"/>
  <c r="K67" i="10"/>
  <c r="Y37" i="10"/>
  <c r="V46" i="10"/>
  <c r="AA49" i="10"/>
  <c r="AA49" i="14" s="1"/>
  <c r="D45" i="10"/>
  <c r="T17" i="10"/>
  <c r="P16" i="10"/>
  <c r="V13" i="10"/>
  <c r="V13" i="14" s="1"/>
  <c r="M63" i="10"/>
  <c r="I62" i="18"/>
  <c r="J62" i="18" s="1"/>
  <c r="M31" i="18"/>
  <c r="I18" i="18"/>
  <c r="J18" i="18" s="1"/>
  <c r="I62" i="10"/>
  <c r="I62" i="14" s="1"/>
  <c r="X61" i="10"/>
  <c r="X61" i="14" s="1"/>
  <c r="R49" i="18"/>
  <c r="L60" i="10"/>
  <c r="L60" i="14" s="1"/>
  <c r="E10" i="10"/>
  <c r="P20" i="10"/>
  <c r="P20" i="14" s="1"/>
  <c r="M50" i="10"/>
  <c r="M9" i="18"/>
  <c r="S38" i="10"/>
  <c r="S38" i="14" s="1"/>
  <c r="M37" i="10"/>
  <c r="M37" i="14" s="1"/>
  <c r="F24" i="10"/>
  <c r="F24" i="14" s="1"/>
  <c r="I38" i="18"/>
  <c r="J38" i="18" s="1"/>
  <c r="F39" i="10"/>
  <c r="M22" i="18"/>
  <c r="D30" i="10"/>
  <c r="M45" i="18"/>
  <c r="BG52" i="18"/>
  <c r="D52" i="18" s="1"/>
  <c r="E52" i="18" s="1"/>
  <c r="F10" i="10"/>
  <c r="F10" i="14" s="1"/>
  <c r="G53" i="10"/>
  <c r="G53" i="14" s="1"/>
  <c r="L18" i="10"/>
  <c r="G60" i="10"/>
  <c r="N57" i="10"/>
  <c r="N57" i="14" s="1"/>
  <c r="N20" i="10"/>
  <c r="N20" i="14" s="1"/>
  <c r="M37" i="18"/>
  <c r="N14" i="18"/>
  <c r="O14" i="18" s="1"/>
  <c r="Y30" i="10"/>
  <c r="Y30" i="14" s="1"/>
  <c r="E41" i="10"/>
  <c r="R13" i="18"/>
  <c r="Z9" i="10"/>
  <c r="Z9" i="14" s="1"/>
  <c r="K10" i="10"/>
  <c r="K10" i="14" s="1"/>
  <c r="S32" i="10"/>
  <c r="S32" i="14" s="1"/>
  <c r="S31" i="10"/>
  <c r="S31" i="14" s="1"/>
  <c r="AA36" i="10"/>
  <c r="AA36" i="14" s="1"/>
  <c r="J8" i="10"/>
  <c r="J8" i="14" s="1"/>
  <c r="R24" i="18"/>
  <c r="K50" i="10"/>
  <c r="K50" i="14" s="1"/>
  <c r="Q38" i="10"/>
  <c r="Q38" i="14" s="1"/>
  <c r="U60" i="10"/>
  <c r="U60" i="14" s="1"/>
  <c r="E30" i="10"/>
  <c r="Y56" i="10"/>
  <c r="Y56" i="14" s="1"/>
  <c r="P66" i="10"/>
  <c r="P66" i="14" s="1"/>
  <c r="Y45" i="10"/>
  <c r="S39" i="10"/>
  <c r="S39" i="14" s="1"/>
  <c r="BG37" i="18"/>
  <c r="D37" i="18" s="1"/>
  <c r="E37" i="18" s="1"/>
  <c r="R17" i="18"/>
  <c r="D39" i="10"/>
  <c r="I39" i="18"/>
  <c r="J39" i="18" s="1"/>
  <c r="T48" i="10"/>
  <c r="T48" i="14" s="1"/>
  <c r="S22" i="10"/>
  <c r="S22" i="14" s="1"/>
  <c r="T61" i="10"/>
  <c r="T61" i="14" s="1"/>
  <c r="T8" i="10"/>
  <c r="T8" i="14" s="1"/>
  <c r="H31" i="18"/>
  <c r="Y48" i="10"/>
  <c r="I23" i="10"/>
  <c r="I23" i="14" s="1"/>
  <c r="O67" i="10"/>
  <c r="O67" i="14" s="1"/>
  <c r="N8" i="10"/>
  <c r="N8" i="14" s="1"/>
  <c r="R48" i="18"/>
  <c r="K63" i="10"/>
  <c r="K63" i="14" s="1"/>
  <c r="I29" i="10"/>
  <c r="I29" i="14" s="1"/>
  <c r="BG56" i="18"/>
  <c r="D56" i="18" s="1"/>
  <c r="E56" i="18" s="1"/>
  <c r="G57" i="10"/>
  <c r="G57" i="14" s="1"/>
  <c r="Z58" i="10"/>
  <c r="Z58" i="14" s="1"/>
  <c r="L14" i="10"/>
  <c r="L14" i="14" s="1"/>
  <c r="S67" i="18"/>
  <c r="T67" i="18" s="1"/>
  <c r="S25" i="18"/>
  <c r="T25" i="18" s="1"/>
  <c r="R11" i="10"/>
  <c r="R11" i="14" s="1"/>
  <c r="X53" i="10"/>
  <c r="X53" i="14" s="1"/>
  <c r="H37" i="18"/>
  <c r="U49" i="10"/>
  <c r="U19" i="10"/>
  <c r="W60" i="10"/>
  <c r="W60" i="14" s="1"/>
  <c r="M68" i="18"/>
  <c r="O58" i="10"/>
  <c r="G20" i="10"/>
  <c r="G20" i="14" s="1"/>
  <c r="H67" i="18"/>
  <c r="R25" i="10"/>
  <c r="R25" i="14" s="1"/>
  <c r="L8" i="10"/>
  <c r="L8" i="14" s="1"/>
  <c r="R29" i="10"/>
  <c r="R29" i="14" s="1"/>
  <c r="S12" i="18"/>
  <c r="T12" i="18" s="1"/>
  <c r="K29" i="10"/>
  <c r="K29" i="14" s="1"/>
  <c r="R60" i="18"/>
  <c r="J12" i="10"/>
  <c r="I65" i="10"/>
  <c r="I65" i="14" s="1"/>
  <c r="Q36" i="10"/>
  <c r="Q36" i="14" s="1"/>
  <c r="O26" i="10"/>
  <c r="M39" i="10"/>
  <c r="R11" i="18"/>
  <c r="O40" i="10"/>
  <c r="O40" i="14" s="1"/>
  <c r="G27" i="10"/>
  <c r="J52" i="10"/>
  <c r="J52" i="14" s="1"/>
  <c r="X28" i="10"/>
  <c r="U32" i="10"/>
  <c r="U32" i="14" s="1"/>
  <c r="T47" i="10"/>
  <c r="S26" i="18"/>
  <c r="T26" i="18" s="1"/>
  <c r="D51" i="10"/>
  <c r="R41" i="10"/>
  <c r="R41" i="14" s="1"/>
  <c r="F6" i="10"/>
  <c r="S67" i="10"/>
  <c r="S67" i="14" s="1"/>
  <c r="S39" i="18"/>
  <c r="T39" i="18" s="1"/>
  <c r="G46" i="10"/>
  <c r="G46" i="14" s="1"/>
  <c r="D55" i="10"/>
  <c r="T29" i="10"/>
  <c r="T29" i="14" s="1"/>
  <c r="N14" i="10"/>
  <c r="N14" i="14" s="1"/>
  <c r="O17" i="10"/>
  <c r="O17" i="14" s="1"/>
  <c r="I7" i="10"/>
  <c r="I7" i="14" s="1"/>
  <c r="H38" i="10"/>
  <c r="H38" i="14" s="1"/>
  <c r="H62" i="10"/>
  <c r="H62" i="14" s="1"/>
  <c r="Z21" i="10"/>
  <c r="Z21" i="14" s="1"/>
  <c r="O52" i="10"/>
  <c r="O52" i="14" s="1"/>
  <c r="R21" i="18"/>
  <c r="G22" i="10"/>
  <c r="G22" i="14" s="1"/>
  <c r="AA23" i="10"/>
  <c r="AA23" i="14" s="1"/>
  <c r="S20" i="18"/>
  <c r="T20" i="18" s="1"/>
  <c r="H32" i="18"/>
  <c r="W46" i="10"/>
  <c r="W46" i="14" s="1"/>
  <c r="R53" i="18"/>
  <c r="N24" i="18"/>
  <c r="O24" i="18" s="1"/>
  <c r="U8" i="10"/>
  <c r="U8" i="14" s="1"/>
  <c r="V15" i="10"/>
  <c r="V15" i="14" s="1"/>
  <c r="Q35" i="10"/>
  <c r="Q35" i="14" s="1"/>
  <c r="Y51" i="10"/>
  <c r="Y51" i="14" s="1"/>
  <c r="P26" i="10"/>
  <c r="P26" i="14" s="1"/>
  <c r="W19" i="10"/>
  <c r="W19" i="14" s="1"/>
  <c r="BG54" i="18"/>
  <c r="D54" i="18" s="1"/>
  <c r="E54" i="18" s="1"/>
  <c r="Z54" i="10"/>
  <c r="Z54" i="14" s="1"/>
  <c r="R7" i="18"/>
  <c r="AA27" i="10"/>
  <c r="AA27" i="14" s="1"/>
  <c r="K14" i="10"/>
  <c r="K14" i="14" s="1"/>
  <c r="J41" i="10"/>
  <c r="J41" i="14" s="1"/>
  <c r="T49" i="10"/>
  <c r="T49" i="14" s="1"/>
  <c r="I33" i="10"/>
  <c r="I33" i="14" s="1"/>
  <c r="W51" i="10"/>
  <c r="S36" i="18"/>
  <c r="T36" i="18" s="1"/>
  <c r="S7" i="18"/>
  <c r="T7" i="18" s="1"/>
  <c r="F55" i="10"/>
  <c r="F55" i="14" s="1"/>
  <c r="R10" i="18"/>
  <c r="E20" i="10"/>
  <c r="N10" i="18"/>
  <c r="O10" i="18" s="1"/>
  <c r="S59" i="18"/>
  <c r="T59" i="18" s="1"/>
  <c r="K28" i="10"/>
  <c r="R22" i="10"/>
  <c r="R22" i="14" s="1"/>
  <c r="M12" i="18"/>
  <c r="H56" i="18"/>
  <c r="J63" i="10"/>
  <c r="J63" i="14" s="1"/>
  <c r="M34" i="18"/>
  <c r="BG69" i="18"/>
  <c r="D69" i="18" s="1"/>
  <c r="E69" i="18" s="1"/>
  <c r="H54" i="18"/>
  <c r="P54" i="10"/>
  <c r="P54" i="14" s="1"/>
  <c r="S27" i="18"/>
  <c r="T27" i="18" s="1"/>
  <c r="I17" i="10"/>
  <c r="I17" i="14" s="1"/>
  <c r="N38" i="18"/>
  <c r="O38" i="18" s="1"/>
  <c r="N37" i="18"/>
  <c r="O37" i="18" s="1"/>
  <c r="H18" i="18"/>
  <c r="N27" i="10"/>
  <c r="N27" i="14" s="1"/>
  <c r="Q46" i="10"/>
  <c r="Y39" i="10"/>
  <c r="Y39" i="14" s="1"/>
  <c r="S41" i="18"/>
  <c r="T41" i="18" s="1"/>
  <c r="Y59" i="10"/>
  <c r="Q25" i="10"/>
  <c r="V40" i="10"/>
  <c r="V40" i="14" s="1"/>
  <c r="I34" i="18"/>
  <c r="J34" i="18" s="1"/>
  <c r="H62" i="18"/>
  <c r="R39" i="18"/>
  <c r="S33" i="18"/>
  <c r="T33" i="18" s="1"/>
  <c r="E47" i="10"/>
  <c r="I50" i="10"/>
  <c r="I50" i="14" s="1"/>
  <c r="T64" i="10"/>
  <c r="T64" i="14" s="1"/>
  <c r="M22" i="10"/>
  <c r="M22" i="14" s="1"/>
  <c r="H63" i="18"/>
  <c r="N33" i="10"/>
  <c r="N33" i="14" s="1"/>
  <c r="V6" i="10"/>
  <c r="Z19" i="10"/>
  <c r="Z19" i="14" s="1"/>
  <c r="M70" i="10"/>
  <c r="M70" i="14" s="1"/>
  <c r="Y35" i="10"/>
  <c r="K23" i="10"/>
  <c r="K23" i="14" s="1"/>
  <c r="I19" i="18"/>
  <c r="J19" i="18" s="1"/>
  <c r="D18" i="10"/>
  <c r="S65" i="18"/>
  <c r="T65" i="18" s="1"/>
  <c r="E29" i="10"/>
  <c r="K56" i="10"/>
  <c r="K56" i="14" s="1"/>
  <c r="D58" i="10"/>
  <c r="I25" i="10"/>
  <c r="I25" i="14" s="1"/>
  <c r="N49" i="18"/>
  <c r="O49" i="18" s="1"/>
  <c r="M32" i="10"/>
  <c r="BG48" i="18"/>
  <c r="D48" i="18" s="1"/>
  <c r="E48" i="18" s="1"/>
  <c r="R59" i="10"/>
  <c r="R59" i="14" s="1"/>
  <c r="U15" i="10"/>
  <c r="U15" i="14" s="1"/>
  <c r="U46" i="10"/>
  <c r="U46" i="14" s="1"/>
  <c r="D28" i="10"/>
  <c r="F53" i="10"/>
  <c r="F53" i="14" s="1"/>
  <c r="E70" i="10"/>
  <c r="D25" i="10"/>
  <c r="R18" i="18"/>
  <c r="J7" i="10"/>
  <c r="J7" i="14" s="1"/>
  <c r="Y38" i="10"/>
  <c r="Y38" i="14" s="1"/>
  <c r="M24" i="18"/>
  <c r="W55" i="10"/>
  <c r="V28" i="10"/>
  <c r="V28" i="14" s="1"/>
  <c r="S63" i="18"/>
  <c r="T63" i="18" s="1"/>
  <c r="I34" i="10"/>
  <c r="I34" i="14" s="1"/>
  <c r="M38" i="18"/>
  <c r="BG33" i="18"/>
  <c r="D33" i="18" s="1"/>
  <c r="E33" i="18" s="1"/>
  <c r="N18" i="18"/>
  <c r="O18" i="18" s="1"/>
  <c r="S38" i="18"/>
  <c r="T38" i="18" s="1"/>
  <c r="S14" i="10"/>
  <c r="S14" i="14" s="1"/>
  <c r="E35" i="10"/>
  <c r="R34" i="18"/>
  <c r="O69" i="10"/>
  <c r="O69" i="14" s="1"/>
  <c r="J6" i="10"/>
  <c r="R45" i="10"/>
  <c r="M28" i="10"/>
  <c r="M28" i="14" s="1"/>
  <c r="V7" i="10"/>
  <c r="V7" i="14" s="1"/>
  <c r="R63" i="18"/>
  <c r="V38" i="10"/>
  <c r="V38" i="14" s="1"/>
  <c r="U45" i="10"/>
  <c r="T27" i="10"/>
  <c r="T27" i="14" s="1"/>
  <c r="P51" i="10"/>
  <c r="T50" i="10"/>
  <c r="T50" i="14" s="1"/>
  <c r="I38" i="10"/>
  <c r="I38" i="14" s="1"/>
  <c r="U51" i="10"/>
  <c r="U51" i="14" s="1"/>
  <c r="F34" i="10"/>
  <c r="F34" i="14" s="1"/>
  <c r="R47" i="10"/>
  <c r="R47" i="14" s="1"/>
  <c r="Y34" i="10"/>
  <c r="Y34" i="14" s="1"/>
  <c r="W20" i="10"/>
  <c r="W20" i="14" s="1"/>
  <c r="E34" i="10"/>
  <c r="N56" i="18"/>
  <c r="O56" i="18" s="1"/>
  <c r="Z8" i="10"/>
  <c r="Z8" i="14" s="1"/>
  <c r="O32" i="10"/>
  <c r="O32" i="14" s="1"/>
  <c r="H64" i="10"/>
  <c r="H64" i="14" s="1"/>
  <c r="AA20" i="10"/>
  <c r="AA20" i="14" s="1"/>
  <c r="R23" i="10"/>
  <c r="R23" i="14" s="1"/>
  <c r="S49" i="18"/>
  <c r="T49" i="18" s="1"/>
  <c r="J23" i="10"/>
  <c r="J23" i="14" s="1"/>
  <c r="S65" i="10"/>
  <c r="S65" i="14" s="1"/>
  <c r="E68" i="10"/>
  <c r="AA33" i="10"/>
  <c r="AA33" i="14" s="1"/>
  <c r="G21" i="10"/>
  <c r="J21" i="10"/>
  <c r="J21" i="14" s="1"/>
  <c r="H30" i="18"/>
  <c r="R66" i="18"/>
  <c r="J64" i="10"/>
  <c r="F18" i="10"/>
  <c r="F18" i="14" s="1"/>
  <c r="Q10" i="10"/>
  <c r="Q10" i="14" s="1"/>
  <c r="Z27" i="10"/>
  <c r="Z27" i="14" s="1"/>
  <c r="I54" i="18"/>
  <c r="J54" i="18" s="1"/>
  <c r="R27" i="18"/>
  <c r="AA14" i="10"/>
  <c r="AA14" i="14" s="1"/>
  <c r="AA46" i="10"/>
  <c r="AA46" i="14" s="1"/>
  <c r="N69" i="18"/>
  <c r="O69" i="18" s="1"/>
  <c r="O7" i="10"/>
  <c r="O7" i="14" s="1"/>
  <c r="R56" i="18"/>
  <c r="W48" i="10"/>
  <c r="W48" i="14" s="1"/>
  <c r="Z68" i="10"/>
  <c r="O18" i="10"/>
  <c r="O18" i="14" s="1"/>
  <c r="AA15" i="10"/>
  <c r="AA15" i="14" s="1"/>
  <c r="AA18" i="10"/>
  <c r="AA18" i="14" s="1"/>
  <c r="R61" i="18"/>
  <c r="T58" i="10"/>
  <c r="T58" i="14" s="1"/>
  <c r="N12" i="10"/>
  <c r="N12" i="14" s="1"/>
  <c r="L37" i="10"/>
  <c r="L37" i="14" s="1"/>
  <c r="T41" i="10"/>
  <c r="S32" i="18"/>
  <c r="T32" i="18" s="1"/>
  <c r="BG29" i="18"/>
  <c r="D29" i="18" s="1"/>
  <c r="E29" i="18" s="1"/>
  <c r="N65" i="18"/>
  <c r="O65" i="18" s="1"/>
  <c r="K48" i="10"/>
  <c r="V67" i="10"/>
  <c r="V67" i="14" s="1"/>
  <c r="Z17" i="10"/>
  <c r="T51" i="10"/>
  <c r="T51" i="14" s="1"/>
  <c r="S9" i="10"/>
  <c r="S9" i="14" s="1"/>
  <c r="Z55" i="10"/>
  <c r="Z55" i="14" s="1"/>
  <c r="D66" i="10"/>
  <c r="H9" i="18"/>
  <c r="T11" i="10"/>
  <c r="T11" i="14" s="1"/>
  <c r="Q21" i="10"/>
  <c r="Q21" i="14" s="1"/>
  <c r="S50" i="10"/>
  <c r="O65" i="10"/>
  <c r="O65" i="14" s="1"/>
  <c r="Q6" i="10"/>
  <c r="J49" i="10"/>
  <c r="J49" i="14" s="1"/>
  <c r="H19" i="18"/>
  <c r="S70" i="10"/>
  <c r="S70" i="14" s="1"/>
  <c r="Z32" i="10"/>
  <c r="N24" i="10"/>
  <c r="N24" i="14" s="1"/>
  <c r="O51" i="10"/>
  <c r="O51" i="14" s="1"/>
  <c r="Z67" i="10"/>
  <c r="Z67" i="14" s="1"/>
  <c r="V19" i="10"/>
  <c r="G63" i="10"/>
  <c r="G63" i="14" s="1"/>
  <c r="AA10" i="10"/>
  <c r="AA10" i="14" s="1"/>
  <c r="H35" i="18"/>
  <c r="S18" i="18"/>
  <c r="T18" i="18" s="1"/>
  <c r="AA35" i="10"/>
  <c r="AA35" i="14" s="1"/>
  <c r="F65" i="10"/>
  <c r="F20" i="10"/>
  <c r="F20" i="14" s="1"/>
  <c r="Q70" i="10"/>
  <c r="S24" i="18"/>
  <c r="T24" i="18" s="1"/>
  <c r="L45" i="10"/>
  <c r="N50" i="18"/>
  <c r="O50" i="18" s="1"/>
  <c r="L34" i="10"/>
  <c r="L34" i="14" s="1"/>
  <c r="K40" i="10"/>
  <c r="K40" i="14" s="1"/>
  <c r="N67" i="18"/>
  <c r="O67" i="18" s="1"/>
  <c r="Q17" i="10"/>
  <c r="Q17" i="14" s="1"/>
  <c r="M55" i="18"/>
  <c r="E54" i="10"/>
  <c r="I20" i="10"/>
  <c r="I20" i="14" s="1"/>
  <c r="T55" i="10"/>
  <c r="T55" i="14" s="1"/>
  <c r="BG53" i="18"/>
  <c r="D53" i="18" s="1"/>
  <c r="E53" i="18" s="1"/>
  <c r="P7" i="10"/>
  <c r="P7" i="14" s="1"/>
  <c r="S22" i="18"/>
  <c r="T22" i="18" s="1"/>
  <c r="G12" i="10"/>
  <c r="G12" i="14" s="1"/>
  <c r="W68" i="10"/>
  <c r="W68" i="14" s="1"/>
  <c r="P8" i="10"/>
  <c r="P8" i="14" s="1"/>
  <c r="I39" i="10"/>
  <c r="I39" i="14" s="1"/>
  <c r="J62" i="10"/>
  <c r="J62" i="14" s="1"/>
  <c r="D67" i="10"/>
  <c r="R69" i="10"/>
  <c r="R69" i="14" s="1"/>
  <c r="M54" i="10"/>
  <c r="M54" i="14" s="1"/>
  <c r="O46" i="10"/>
  <c r="O46" i="14" s="1"/>
  <c r="AA64" i="10"/>
  <c r="AA64" i="14" s="1"/>
  <c r="S60" i="18"/>
  <c r="T60" i="18" s="1"/>
  <c r="E14" i="10"/>
  <c r="T10" i="10"/>
  <c r="T10" i="14" s="1"/>
  <c r="G36" i="10"/>
  <c r="G36" i="14" s="1"/>
  <c r="Z22" i="10"/>
  <c r="Z22" i="14" s="1"/>
  <c r="W66" i="10"/>
  <c r="W66" i="14" s="1"/>
  <c r="R35" i="10"/>
  <c r="R35" i="14" s="1"/>
  <c r="Q65" i="10"/>
  <c r="Q65" i="14" s="1"/>
  <c r="W15" i="10"/>
  <c r="W15" i="14" s="1"/>
  <c r="N21" i="10"/>
  <c r="F67" i="10"/>
  <c r="F67" i="14" s="1"/>
  <c r="U39" i="10"/>
  <c r="U39" i="14" s="1"/>
  <c r="X66" i="10"/>
  <c r="X66" i="14" s="1"/>
  <c r="E17" i="10"/>
  <c r="BG17" i="18"/>
  <c r="D17" i="18" s="1"/>
  <c r="E17" i="18" s="1"/>
  <c r="H36" i="10"/>
  <c r="H32" i="10"/>
  <c r="H32" i="14" s="1"/>
  <c r="V69" i="10"/>
  <c r="V69" i="14" s="1"/>
  <c r="N15" i="10"/>
  <c r="N15" i="14" s="1"/>
  <c r="V57" i="10"/>
  <c r="V57" i="14" s="1"/>
  <c r="E6" i="10"/>
  <c r="W62" i="10"/>
  <c r="W62" i="14" s="1"/>
  <c r="L13" i="10"/>
  <c r="L13" i="14" s="1"/>
  <c r="S26" i="10"/>
  <c r="S26" i="14" s="1"/>
  <c r="W36" i="10"/>
  <c r="W36" i="14" s="1"/>
  <c r="Q56" i="10"/>
  <c r="Q56" i="14" s="1"/>
  <c r="AA41" i="10"/>
  <c r="AA41" i="14" s="1"/>
  <c r="H8" i="10"/>
  <c r="H8" i="14" s="1"/>
  <c r="S45" i="10"/>
  <c r="BG23" i="18"/>
  <c r="D23" i="18" s="1"/>
  <c r="E23" i="18" s="1"/>
  <c r="J50" i="10"/>
  <c r="J50" i="14" s="1"/>
  <c r="T56" i="10"/>
  <c r="T56" i="14" s="1"/>
  <c r="S17" i="10"/>
  <c r="S17" i="14" s="1"/>
  <c r="E32" i="10"/>
  <c r="I41" i="10"/>
  <c r="I41" i="14" s="1"/>
  <c r="R32" i="18"/>
  <c r="J15" i="10"/>
  <c r="J15" i="14" s="1"/>
  <c r="I52" i="10"/>
  <c r="I52" i="14" s="1"/>
  <c r="M34" i="10"/>
  <c r="M34" i="14" s="1"/>
  <c r="S49" i="10"/>
  <c r="Q45" i="10"/>
  <c r="G54" i="10"/>
  <c r="G54" i="14" s="1"/>
  <c r="S15" i="18"/>
  <c r="T15" i="18" s="1"/>
  <c r="D34" i="10"/>
  <c r="I56" i="18"/>
  <c r="J56" i="18" s="1"/>
  <c r="E56" i="10"/>
  <c r="T9" i="10"/>
  <c r="T9" i="14" s="1"/>
  <c r="G32" i="10"/>
  <c r="G32" i="14" s="1"/>
  <c r="H39" i="18"/>
  <c r="J35" i="10"/>
  <c r="J35" i="14" s="1"/>
  <c r="I54" i="10"/>
  <c r="I54" i="14" s="1"/>
  <c r="F69" i="10"/>
  <c r="F69" i="14" s="1"/>
  <c r="D15" i="10"/>
  <c r="R6" i="10"/>
  <c r="J54" i="10"/>
  <c r="J54" i="14" s="1"/>
  <c r="Z12" i="10"/>
  <c r="Z12" i="14" s="1"/>
  <c r="T66" i="10"/>
  <c r="T66" i="14" s="1"/>
  <c r="Q62" i="10"/>
  <c r="Q62" i="14" s="1"/>
  <c r="BG64" i="18"/>
  <c r="D64" i="18" s="1"/>
  <c r="E64" i="18" s="1"/>
  <c r="S55" i="18"/>
  <c r="T55" i="18" s="1"/>
  <c r="I14" i="10"/>
  <c r="I14" i="14" s="1"/>
  <c r="R64" i="18"/>
  <c r="M46" i="18"/>
  <c r="H23" i="18"/>
  <c r="T25" i="10"/>
  <c r="T25" i="14" s="1"/>
  <c r="N36" i="18"/>
  <c r="O36" i="18" s="1"/>
  <c r="O28" i="10"/>
  <c r="O28" i="14" s="1"/>
  <c r="I16" i="10"/>
  <c r="I16" i="14" s="1"/>
  <c r="Q52" i="10"/>
  <c r="Q52" i="14" s="1"/>
  <c r="M13" i="18"/>
  <c r="R36" i="10"/>
  <c r="R36" i="14" s="1"/>
  <c r="K20" i="10"/>
  <c r="K20" i="14" s="1"/>
  <c r="K16" i="10"/>
  <c r="K16" i="14" s="1"/>
  <c r="D17" i="10"/>
  <c r="K47" i="10"/>
  <c r="K47" i="14" s="1"/>
  <c r="D24" i="10"/>
  <c r="M55" i="10"/>
  <c r="M55" i="14" s="1"/>
  <c r="P6" i="10"/>
  <c r="I48" i="18"/>
  <c r="J48" i="18" s="1"/>
  <c r="H41" i="18"/>
  <c r="R39" i="10"/>
  <c r="R39" i="14" s="1"/>
  <c r="G61" i="10"/>
  <c r="G61" i="14" s="1"/>
  <c r="H47" i="18"/>
  <c r="N30" i="10"/>
  <c r="N30" i="14" s="1"/>
  <c r="AA40" i="10"/>
  <c r="AA40" i="14" s="1"/>
  <c r="H60" i="18"/>
  <c r="R26" i="10"/>
  <c r="R26" i="14" s="1"/>
  <c r="U36" i="10"/>
  <c r="D10" i="10"/>
  <c r="BG14" i="18"/>
  <c r="D14" i="18" s="1"/>
  <c r="E14" i="18" s="1"/>
  <c r="J38" i="10"/>
  <c r="J38" i="14" s="1"/>
  <c r="R22" i="18"/>
  <c r="N7" i="18"/>
  <c r="O7" i="18" s="1"/>
  <c r="L64" i="10"/>
  <c r="L64" i="14" s="1"/>
  <c r="N41" i="18"/>
  <c r="O41" i="18" s="1"/>
  <c r="V20" i="10"/>
  <c r="V20" i="14" s="1"/>
  <c r="R9" i="18"/>
  <c r="E25" i="10"/>
  <c r="S13" i="18"/>
  <c r="T13" i="18" s="1"/>
  <c r="E9" i="10"/>
  <c r="S16" i="10"/>
  <c r="S16" i="14" s="1"/>
  <c r="Y20" i="10"/>
  <c r="V56" i="10"/>
  <c r="V56" i="14" s="1"/>
  <c r="N61" i="10"/>
  <c r="N61" i="14" s="1"/>
  <c r="F26" i="10"/>
  <c r="F26" i="14" s="1"/>
  <c r="M24" i="10"/>
  <c r="M24" i="14" s="1"/>
  <c r="I63" i="18"/>
  <c r="J63" i="18" s="1"/>
  <c r="R8" i="18"/>
  <c r="F29" i="10"/>
  <c r="F29" i="14" s="1"/>
  <c r="I64" i="10"/>
  <c r="I64" i="14" s="1"/>
  <c r="H69" i="18"/>
  <c r="K34" i="10"/>
  <c r="K34" i="14" s="1"/>
  <c r="W53" i="10"/>
  <c r="W53" i="14" s="1"/>
  <c r="U35" i="10"/>
  <c r="U35" i="14" s="1"/>
  <c r="H21" i="18"/>
  <c r="U31" i="10"/>
  <c r="U31" i="14" s="1"/>
  <c r="U9" i="10"/>
  <c r="U9" i="14" s="1"/>
  <c r="N40" i="18"/>
  <c r="O40" i="18" s="1"/>
  <c r="R55" i="18"/>
  <c r="E23" i="10"/>
  <c r="D20" i="10"/>
  <c r="M11" i="10"/>
  <c r="M11" i="14" s="1"/>
  <c r="M60" i="18"/>
  <c r="X25" i="10"/>
  <c r="X25" i="14" s="1"/>
  <c r="Q13" i="10"/>
  <c r="Q13" i="14" s="1"/>
  <c r="J59" i="10"/>
  <c r="J59" i="14" s="1"/>
  <c r="R33" i="18"/>
  <c r="BG6" i="18"/>
  <c r="D6" i="18" s="1"/>
  <c r="E6" i="18" s="1"/>
  <c r="J66" i="10"/>
  <c r="J66" i="14" s="1"/>
  <c r="E37" i="10"/>
  <c r="D14" i="10"/>
  <c r="P9" i="10"/>
  <c r="P9" i="14" s="1"/>
  <c r="I9" i="10"/>
  <c r="I9" i="14" s="1"/>
  <c r="M67" i="10"/>
  <c r="M67" i="14" s="1"/>
  <c r="L62" i="10"/>
  <c r="L62" i="14" s="1"/>
  <c r="M10" i="10"/>
  <c r="M10" i="14" s="1"/>
  <c r="K69" i="10"/>
  <c r="K69" i="14" s="1"/>
  <c r="R54" i="18"/>
  <c r="I12" i="10"/>
  <c r="I12" i="14" s="1"/>
  <c r="X27" i="10"/>
  <c r="X27" i="14" s="1"/>
  <c r="T19" i="10"/>
  <c r="T19" i="14" s="1"/>
  <c r="L25" i="10"/>
  <c r="L25" i="14" s="1"/>
  <c r="P50" i="10"/>
  <c r="P50" i="14" s="1"/>
  <c r="BG7" i="18"/>
  <c r="D7" i="18" s="1"/>
  <c r="E7" i="18" s="1"/>
  <c r="V18" i="10"/>
  <c r="V18" i="14" s="1"/>
  <c r="O70" i="10"/>
  <c r="O70" i="14" s="1"/>
  <c r="M7" i="10"/>
  <c r="M7" i="14" s="1"/>
  <c r="BG39" i="18"/>
  <c r="D39" i="18" s="1"/>
  <c r="E39" i="18" s="1"/>
  <c r="X10" i="10"/>
  <c r="X10" i="14" s="1"/>
  <c r="I64" i="18"/>
  <c r="J64" i="18" s="1"/>
  <c r="I22" i="10"/>
  <c r="I22" i="14" s="1"/>
  <c r="T20" i="10"/>
  <c r="D70" i="10"/>
  <c r="T31" i="10"/>
  <c r="T31" i="14" s="1"/>
  <c r="J60" i="10"/>
  <c r="J60" i="14" s="1"/>
  <c r="D27" i="10"/>
  <c r="H61" i="18"/>
  <c r="L47" i="10"/>
  <c r="L47" i="14" s="1"/>
  <c r="M49" i="18"/>
  <c r="G16" i="10"/>
  <c r="G16" i="14" s="1"/>
  <c r="I56" i="10"/>
  <c r="I56" i="14" s="1"/>
  <c r="S61" i="10"/>
  <c r="S61" i="14" s="1"/>
  <c r="G58" i="10"/>
  <c r="G58" i="14" s="1"/>
  <c r="F19" i="10"/>
  <c r="F19" i="14" s="1"/>
  <c r="S10" i="10"/>
  <c r="S10" i="14" s="1"/>
  <c r="U67" i="10"/>
  <c r="U67" i="14" s="1"/>
  <c r="H26" i="10"/>
  <c r="H26" i="14" s="1"/>
  <c r="N46" i="18"/>
  <c r="O46" i="18" s="1"/>
  <c r="Q26" i="10"/>
  <c r="Q26" i="14" s="1"/>
  <c r="H19" i="10"/>
  <c r="H19" i="14" s="1"/>
  <c r="I32" i="10"/>
  <c r="I32" i="14" s="1"/>
  <c r="Y33" i="10"/>
  <c r="Y33" i="14" s="1"/>
  <c r="N67" i="10"/>
  <c r="N67" i="14" s="1"/>
  <c r="K54" i="10"/>
  <c r="K54" i="14" s="1"/>
  <c r="BG51" i="18"/>
  <c r="D51" i="18" s="1"/>
  <c r="E51" i="18" s="1"/>
  <c r="F36" i="10"/>
  <c r="F36" i="14" s="1"/>
  <c r="X67" i="10"/>
  <c r="X67" i="14" s="1"/>
  <c r="O15" i="10"/>
  <c r="O15" i="14" s="1"/>
  <c r="R13" i="10"/>
  <c r="R13" i="14" s="1"/>
  <c r="K49" i="10"/>
  <c r="K49" i="14" s="1"/>
  <c r="J31" i="10"/>
  <c r="J31" i="14" s="1"/>
  <c r="R16" i="10"/>
  <c r="R16" i="14" s="1"/>
  <c r="I21" i="10"/>
  <c r="I21" i="14" s="1"/>
  <c r="X58" i="10"/>
  <c r="X58" i="14" s="1"/>
  <c r="L59" i="10"/>
  <c r="L59" i="14" s="1"/>
  <c r="F50" i="10"/>
  <c r="F50" i="14" s="1"/>
  <c r="I14" i="18"/>
  <c r="J14" i="18" s="1"/>
  <c r="M67" i="18"/>
  <c r="E62" i="10"/>
  <c r="M32" i="18"/>
  <c r="U7" i="10"/>
  <c r="U7" i="14" s="1"/>
  <c r="L49" i="10"/>
  <c r="L49" i="14" s="1"/>
  <c r="K9" i="10"/>
  <c r="K9" i="14" s="1"/>
  <c r="T67" i="10"/>
  <c r="T67" i="14" s="1"/>
  <c r="R20" i="10"/>
  <c r="R20" i="14" s="1"/>
  <c r="K45" i="10"/>
  <c r="I18" i="10"/>
  <c r="I18" i="14" s="1"/>
  <c r="S40" i="18"/>
  <c r="I58" i="10"/>
  <c r="I58" i="14" s="1"/>
  <c r="D62" i="10"/>
  <c r="BG49" i="18"/>
  <c r="D49" i="18" s="1"/>
  <c r="E49" i="18" s="1"/>
  <c r="H30" i="10"/>
  <c r="H30" i="14" s="1"/>
  <c r="S61" i="18"/>
  <c r="T61" i="18" s="1"/>
  <c r="R30" i="18"/>
  <c r="H53" i="10"/>
  <c r="H53" i="14" s="1"/>
  <c r="V51" i="10"/>
  <c r="V51" i="14" s="1"/>
  <c r="K33" i="10"/>
  <c r="K33" i="14" s="1"/>
  <c r="V32" i="10"/>
  <c r="V32" i="14" s="1"/>
  <c r="AA16" i="10"/>
  <c r="AA16" i="14" s="1"/>
  <c r="S8" i="10"/>
  <c r="S8" i="14" s="1"/>
  <c r="Y70" i="10"/>
  <c r="Y70" i="14" s="1"/>
  <c r="X20" i="10"/>
  <c r="X20" i="14" s="1"/>
  <c r="G55" i="10"/>
  <c r="G55" i="14" s="1"/>
  <c r="L53" i="10"/>
  <c r="L53" i="14" s="1"/>
  <c r="S51" i="10"/>
  <c r="S51" i="14" s="1"/>
  <c r="O23" i="10"/>
  <c r="O23" i="14" s="1"/>
  <c r="L17" i="10"/>
  <c r="L17" i="14" s="1"/>
  <c r="W47" i="10"/>
  <c r="W47" i="14" s="1"/>
  <c r="J11" i="10"/>
  <c r="J11" i="14" s="1"/>
  <c r="P63" i="10"/>
  <c r="P63" i="14" s="1"/>
  <c r="W16" i="10"/>
  <c r="W16" i="14" s="1"/>
  <c r="F68" i="10"/>
  <c r="F68" i="14" s="1"/>
  <c r="AA31" i="10"/>
  <c r="AA31" i="14" s="1"/>
  <c r="J32" i="10"/>
  <c r="J32" i="14" s="1"/>
  <c r="F52" i="10"/>
  <c r="F52" i="14" s="1"/>
  <c r="W67" i="10"/>
  <c r="W67" i="14" s="1"/>
  <c r="V41" i="10"/>
  <c r="V41" i="14" s="1"/>
  <c r="S6" i="18"/>
  <c r="T6" i="18" s="1"/>
  <c r="X29" i="10"/>
  <c r="X29" i="14" s="1"/>
  <c r="O59" i="10"/>
  <c r="O59" i="14" s="1"/>
  <c r="S48" i="18"/>
  <c r="T48" i="18" s="1"/>
  <c r="T13" i="10"/>
  <c r="T13" i="14" s="1"/>
  <c r="X68" i="10"/>
  <c r="X68" i="14" s="1"/>
  <c r="P22" i="10"/>
  <c r="P22" i="14" s="1"/>
  <c r="I33" i="18"/>
  <c r="J33" i="18" s="1"/>
  <c r="T54" i="10"/>
  <c r="T54" i="14" s="1"/>
  <c r="BG65" i="18"/>
  <c r="D65" i="18" s="1"/>
  <c r="E65" i="18" s="1"/>
  <c r="J16" i="10"/>
  <c r="J16" i="14" s="1"/>
  <c r="M26" i="10"/>
  <c r="M26" i="14" s="1"/>
  <c r="H63" i="10"/>
  <c r="H63" i="14" s="1"/>
  <c r="K19" i="10"/>
  <c r="K19" i="14" s="1"/>
  <c r="M8" i="18"/>
  <c r="M59" i="10"/>
  <c r="M59" i="14" s="1"/>
  <c r="Z23" i="10"/>
  <c r="Z23" i="14" s="1"/>
  <c r="R53" i="10"/>
  <c r="R53" i="14" s="1"/>
  <c r="S36" i="10"/>
  <c r="S36" i="14" s="1"/>
  <c r="P10" i="10"/>
  <c r="P10" i="14" s="1"/>
  <c r="F38" i="10"/>
  <c r="F38" i="14" s="1"/>
  <c r="H27" i="10"/>
  <c r="H27" i="14" s="1"/>
  <c r="F37" i="10"/>
  <c r="F37" i="14" s="1"/>
  <c r="I45" i="10"/>
  <c r="L19" i="10"/>
  <c r="L19" i="14" s="1"/>
  <c r="M35" i="10"/>
  <c r="M35" i="14" s="1"/>
  <c r="P30" i="10"/>
  <c r="P30" i="14" s="1"/>
  <c r="Z60" i="10"/>
  <c r="Z60" i="14" s="1"/>
  <c r="E21" i="10"/>
  <c r="Y50" i="10"/>
  <c r="Y50" i="14" s="1"/>
  <c r="J36" i="10"/>
  <c r="J36" i="14" s="1"/>
  <c r="N13" i="10"/>
  <c r="N13" i="14" s="1"/>
  <c r="Q55" i="10"/>
  <c r="Q55" i="14" s="1"/>
  <c r="K68" i="10"/>
  <c r="K68" i="14" s="1"/>
  <c r="I19" i="10"/>
  <c r="I19" i="14" s="1"/>
  <c r="D23" i="10"/>
  <c r="AA24" i="10"/>
  <c r="AA24" i="14" s="1"/>
  <c r="W18" i="10"/>
  <c r="W18" i="14" s="1"/>
  <c r="G29" i="10"/>
  <c r="G29" i="14" s="1"/>
  <c r="S17" i="18"/>
  <c r="T17" i="18" s="1"/>
  <c r="S68" i="10"/>
  <c r="S68" i="14" s="1"/>
  <c r="I30" i="18"/>
  <c r="J30" i="18" s="1"/>
  <c r="D26" i="10"/>
  <c r="S16" i="18"/>
  <c r="T16" i="18" s="1"/>
  <c r="D50" i="10"/>
  <c r="M15" i="18"/>
  <c r="N16" i="18"/>
  <c r="O16" i="18" s="1"/>
  <c r="I55" i="18"/>
  <c r="J55" i="18" s="1"/>
  <c r="J45" i="10"/>
  <c r="S47" i="10"/>
  <c r="S47" i="14" s="1"/>
  <c r="L70" i="10"/>
  <c r="L70" i="14" s="1"/>
  <c r="N20" i="18"/>
  <c r="O20" i="18" s="1"/>
  <c r="J33" i="10"/>
  <c r="J33" i="14" s="1"/>
  <c r="H45" i="10"/>
  <c r="M17" i="10"/>
  <c r="M17" i="14" s="1"/>
  <c r="Q61" i="10"/>
  <c r="Q61" i="14" s="1"/>
  <c r="Q68" i="10"/>
  <c r="Q68" i="14" s="1"/>
  <c r="M62" i="10"/>
  <c r="M62" i="14" s="1"/>
  <c r="S6" i="10"/>
  <c r="R38" i="18"/>
  <c r="Y18" i="10"/>
  <c r="Y18" i="14" s="1"/>
  <c r="T16" i="10"/>
  <c r="T16" i="14" s="1"/>
  <c r="G47" i="10"/>
  <c r="G47" i="14" s="1"/>
  <c r="K70" i="10"/>
  <c r="K70" i="14" s="1"/>
  <c r="E19" i="10"/>
  <c r="X63" i="10"/>
  <c r="X63" i="14" s="1"/>
  <c r="M63" i="18"/>
  <c r="M61" i="10"/>
  <c r="M61" i="14" s="1"/>
  <c r="G52" i="10"/>
  <c r="G52" i="14" s="1"/>
  <c r="G45" i="10"/>
  <c r="G33" i="10"/>
  <c r="G33" i="14" s="1"/>
  <c r="T21" i="10"/>
  <c r="T21" i="14" s="1"/>
  <c r="J14" i="10"/>
  <c r="J14" i="14" s="1"/>
  <c r="H34" i="10"/>
  <c r="H34" i="14" s="1"/>
  <c r="N54" i="10"/>
  <c r="N54" i="14" s="1"/>
  <c r="J9" i="10"/>
  <c r="J9" i="14" s="1"/>
  <c r="R46" i="18"/>
  <c r="R51" i="10"/>
  <c r="R51" i="14" s="1"/>
  <c r="O64" i="10"/>
  <c r="O64" i="14" s="1"/>
  <c r="W57" i="10"/>
  <c r="W57" i="14" s="1"/>
  <c r="W11" i="10"/>
  <c r="W11" i="14" s="1"/>
  <c r="D37" i="10"/>
  <c r="X55" i="10"/>
  <c r="X55" i="14" s="1"/>
  <c r="D33" i="10"/>
  <c r="N18" i="10"/>
  <c r="N18" i="14" s="1"/>
  <c r="W38" i="10"/>
  <c r="W38" i="14" s="1"/>
  <c r="V62" i="10"/>
  <c r="V62" i="14" s="1"/>
  <c r="R65" i="10"/>
  <c r="R65" i="14" s="1"/>
  <c r="I32" i="18"/>
  <c r="J32" i="18" s="1"/>
  <c r="H52" i="18"/>
  <c r="H51" i="18"/>
  <c r="Y54" i="10"/>
  <c r="Y54" i="14" s="1"/>
  <c r="T15" i="10"/>
  <c r="T15" i="14" s="1"/>
  <c r="N23" i="18"/>
  <c r="O23" i="18" s="1"/>
  <c r="BG58" i="18"/>
  <c r="D58" i="18" s="1"/>
  <c r="E58" i="18" s="1"/>
  <c r="I36" i="18"/>
  <c r="J36" i="18" s="1"/>
  <c r="L12" i="10"/>
  <c r="L12" i="14" s="1"/>
  <c r="O6" i="10"/>
  <c r="BG68" i="18"/>
  <c r="D68" i="18" s="1"/>
  <c r="E68" i="18" s="1"/>
  <c r="BG57" i="18"/>
  <c r="D57" i="18" s="1"/>
  <c r="E57" i="18" s="1"/>
  <c r="P56" i="10"/>
  <c r="P56" i="14" s="1"/>
  <c r="U63" i="10"/>
  <c r="U63" i="14" s="1"/>
  <c r="X50" i="10"/>
  <c r="X50" i="14" s="1"/>
  <c r="M45" i="10"/>
  <c r="K39" i="10"/>
  <c r="K39" i="14" s="1"/>
  <c r="F41" i="10"/>
  <c r="F41" i="14" s="1"/>
  <c r="U33" i="10"/>
  <c r="U33" i="14" s="1"/>
  <c r="F7" i="10"/>
  <c r="F7" i="14" s="1"/>
  <c r="Z38" i="10"/>
  <c r="Z38" i="14" s="1"/>
  <c r="W21" i="10"/>
  <c r="W21" i="14" s="1"/>
  <c r="Y14" i="10"/>
  <c r="Y14" i="14" s="1"/>
  <c r="Q51" i="10"/>
  <c r="Q51" i="14" s="1"/>
  <c r="R32" i="10"/>
  <c r="R32" i="14" s="1"/>
  <c r="I57" i="10"/>
  <c r="I57" i="14" s="1"/>
  <c r="Y66" i="10"/>
  <c r="Y66" i="14" s="1"/>
  <c r="E31" i="10"/>
  <c r="M40" i="10"/>
  <c r="M40" i="14" s="1"/>
  <c r="V48" i="10"/>
  <c r="V48" i="14" s="1"/>
  <c r="W63" i="10"/>
  <c r="W63" i="14" s="1"/>
  <c r="I68" i="18"/>
  <c r="J68" i="18" s="1"/>
  <c r="AA48" i="10"/>
  <c r="AA48" i="14" s="1"/>
  <c r="J29" i="10"/>
  <c r="J29" i="14" s="1"/>
  <c r="R70" i="10"/>
  <c r="R70" i="14" s="1"/>
  <c r="W24" i="10"/>
  <c r="W24" i="14" s="1"/>
  <c r="D13" i="10"/>
  <c r="H65" i="18"/>
  <c r="Q27" i="10"/>
  <c r="Q27" i="14" s="1"/>
  <c r="AA61" i="10"/>
  <c r="AA61" i="14" s="1"/>
  <c r="N62" i="10"/>
  <c r="N62" i="14" s="1"/>
  <c r="N22" i="18"/>
  <c r="O22" i="18" s="1"/>
  <c r="W54" i="10"/>
  <c r="W54" i="14" s="1"/>
  <c r="M13" i="10"/>
  <c r="M13" i="14" s="1"/>
  <c r="Z48" i="10"/>
  <c r="Z48" i="14" s="1"/>
  <c r="X51" i="10"/>
  <c r="X51" i="14" s="1"/>
  <c r="Z49" i="10"/>
  <c r="Z49" i="14" s="1"/>
  <c r="AA55" i="10"/>
  <c r="AA55" i="14" s="1"/>
  <c r="BG9" i="18"/>
  <c r="D9" i="18" s="1"/>
  <c r="E9" i="18" s="1"/>
  <c r="K59" i="10"/>
  <c r="K59" i="14" s="1"/>
  <c r="R25" i="18"/>
  <c r="Y64" i="10"/>
  <c r="Y64" i="14" s="1"/>
  <c r="BG16" i="18"/>
  <c r="D16" i="18" s="1"/>
  <c r="E16" i="18" s="1"/>
  <c r="X33" i="10"/>
  <c r="X33" i="14" s="1"/>
  <c r="Q18" i="10"/>
  <c r="Q18" i="14" s="1"/>
  <c r="E60" i="10"/>
  <c r="P46" i="10"/>
  <c r="P46" i="14" s="1"/>
  <c r="N49" i="10"/>
  <c r="N49" i="14" s="1"/>
  <c r="N51" i="18"/>
  <c r="O51" i="18" s="1"/>
  <c r="Z59" i="10"/>
  <c r="Z59" i="14" s="1"/>
  <c r="N21" i="18"/>
  <c r="O21" i="18" s="1"/>
  <c r="BG61" i="18"/>
  <c r="D61" i="18" s="1"/>
  <c r="E61" i="18" s="1"/>
  <c r="Z36" i="10"/>
  <c r="Z36" i="14" s="1"/>
  <c r="R12" i="10"/>
  <c r="R12" i="14" s="1"/>
  <c r="P60" i="10"/>
  <c r="P60" i="14" s="1"/>
  <c r="E55" i="10"/>
  <c r="BG36" i="18"/>
  <c r="D36" i="18" s="1"/>
  <c r="E36" i="18" s="1"/>
  <c r="E16" i="10"/>
  <c r="K52" i="10"/>
  <c r="K52" i="14" s="1"/>
  <c r="S13" i="10"/>
  <c r="S13" i="14" s="1"/>
  <c r="W6" i="10"/>
  <c r="K60" i="10"/>
  <c r="K60" i="14" s="1"/>
  <c r="M6" i="10"/>
  <c r="V36" i="10"/>
  <c r="V36" i="14" s="1"/>
  <c r="Q57" i="10"/>
  <c r="Q57" i="14" s="1"/>
  <c r="I37" i="18"/>
  <c r="J37" i="18" s="1"/>
  <c r="E13" i="10"/>
  <c r="G66" i="10"/>
  <c r="G66" i="14" s="1"/>
  <c r="S29" i="18"/>
  <c r="T29" i="18" s="1"/>
  <c r="S12" i="10"/>
  <c r="S12" i="14" s="1"/>
  <c r="V60" i="10"/>
  <c r="V60" i="14" s="1"/>
  <c r="R64" i="10"/>
  <c r="R64" i="14" s="1"/>
  <c r="H38" i="18"/>
  <c r="U26" i="10"/>
  <c r="U26" i="14" s="1"/>
  <c r="N51" i="10"/>
  <c r="N51" i="14" s="1"/>
  <c r="N19" i="10"/>
  <c r="N19" i="14" s="1"/>
  <c r="S58" i="10"/>
  <c r="S58" i="14" s="1"/>
  <c r="G10" i="10"/>
  <c r="G10" i="14" s="1"/>
  <c r="N26" i="10"/>
  <c r="N26" i="14" s="1"/>
  <c r="Y29" i="10"/>
  <c r="Y29" i="14" s="1"/>
  <c r="I30" i="10"/>
  <c r="I30" i="14" s="1"/>
  <c r="K35" i="10"/>
  <c r="K35" i="14" s="1"/>
  <c r="R52" i="10"/>
  <c r="R52" i="14" s="1"/>
  <c r="V61" i="10"/>
  <c r="V61" i="14" s="1"/>
  <c r="M29" i="10"/>
  <c r="M29" i="14" s="1"/>
  <c r="R12" i="18"/>
  <c r="H10" i="18"/>
  <c r="P38" i="10"/>
  <c r="P38" i="14" s="1"/>
  <c r="E39" i="10"/>
  <c r="F31" i="10"/>
  <c r="F31" i="14" s="1"/>
  <c r="BG11" i="18"/>
  <c r="D11" i="18" s="1"/>
  <c r="E11" i="18" s="1"/>
  <c r="X40" i="10"/>
  <c r="X40" i="14" s="1"/>
  <c r="BG12" i="18"/>
  <c r="D12" i="18" s="1"/>
  <c r="E12" i="18" s="1"/>
  <c r="N59" i="18"/>
  <c r="O59" i="18" s="1"/>
  <c r="T37" i="10"/>
  <c r="T37" i="14" s="1"/>
  <c r="U27" i="10"/>
  <c r="U27" i="14" s="1"/>
  <c r="O16" i="10"/>
  <c r="O16" i="14" s="1"/>
  <c r="Y65" i="10"/>
  <c r="Y65" i="14" s="1"/>
  <c r="H31" i="10"/>
  <c r="H31" i="14" s="1"/>
  <c r="K7" i="10"/>
  <c r="K7" i="14" s="1"/>
  <c r="E8" i="10"/>
  <c r="H57" i="10"/>
  <c r="H57" i="14" s="1"/>
  <c r="H15" i="10"/>
  <c r="H15" i="14" s="1"/>
  <c r="W29" i="10"/>
  <c r="W29" i="14" s="1"/>
  <c r="H66" i="10"/>
  <c r="H66" i="14" s="1"/>
  <c r="H39" i="10"/>
  <c r="H39" i="14" s="1"/>
  <c r="BG27" i="18"/>
  <c r="D27" i="18" s="1"/>
  <c r="E27" i="18" s="1"/>
  <c r="R58" i="18"/>
  <c r="M11" i="18"/>
  <c r="I37" i="10"/>
  <c r="I37" i="14" s="1"/>
  <c r="Q32" i="10"/>
  <c r="Q32" i="14" s="1"/>
  <c r="I59" i="18"/>
  <c r="J59" i="18" s="1"/>
  <c r="I70" i="10"/>
  <c r="I70" i="14" s="1"/>
  <c r="M56" i="10"/>
  <c r="M56" i="14" s="1"/>
  <c r="N9" i="18"/>
  <c r="O9" i="18" s="1"/>
  <c r="K51" i="10"/>
  <c r="K51" i="14" s="1"/>
  <c r="AA37" i="10"/>
  <c r="AA37" i="14" s="1"/>
  <c r="I27" i="10"/>
  <c r="I27" i="14" s="1"/>
  <c r="U53" i="10"/>
  <c r="U53" i="14" s="1"/>
  <c r="R59" i="18"/>
  <c r="I35" i="18"/>
  <c r="J35" i="18" s="1"/>
  <c r="M26" i="18"/>
  <c r="M64" i="18"/>
  <c r="F16" i="10"/>
  <c r="F16" i="14" s="1"/>
  <c r="R27" i="10"/>
  <c r="R27" i="14" s="1"/>
  <c r="M51" i="18"/>
  <c r="U40" i="10"/>
  <c r="U40" i="14" s="1"/>
  <c r="H70" i="18"/>
  <c r="O33" i="10"/>
  <c r="O33" i="14" s="1"/>
  <c r="J24" i="10"/>
  <c r="J24" i="14" s="1"/>
  <c r="Y57" i="10"/>
  <c r="Y57" i="14" s="1"/>
  <c r="R15" i="18"/>
  <c r="N37" i="10"/>
  <c r="N37" i="14" s="1"/>
  <c r="I49" i="10"/>
  <c r="I49" i="14" s="1"/>
  <c r="T70" i="10"/>
  <c r="T70" i="14" s="1"/>
  <c r="W37" i="10"/>
  <c r="W37" i="14" s="1"/>
  <c r="Z61" i="10"/>
  <c r="Z61" i="14" s="1"/>
  <c r="Y68" i="10"/>
  <c r="Y68" i="14" s="1"/>
  <c r="H12" i="10"/>
  <c r="H12" i="14" s="1"/>
  <c r="H34" i="18"/>
  <c r="S11" i="10"/>
  <c r="S11" i="14" s="1"/>
  <c r="R9" i="10"/>
  <c r="R9" i="14" s="1"/>
  <c r="V11" i="10"/>
  <c r="V11" i="14" s="1"/>
  <c r="H56" i="10"/>
  <c r="H56" i="14" s="1"/>
  <c r="P28" i="10"/>
  <c r="P28" i="14" s="1"/>
  <c r="N39" i="18"/>
  <c r="O39" i="18" s="1"/>
  <c r="N53" i="10"/>
  <c r="N53" i="14" s="1"/>
  <c r="F17" i="10"/>
  <c r="F17" i="14" s="1"/>
  <c r="Q12" i="10"/>
  <c r="Q12" i="14" s="1"/>
  <c r="V47" i="10"/>
  <c r="V47" i="14" s="1"/>
  <c r="F15" i="10"/>
  <c r="F15" i="14" s="1"/>
  <c r="W9" i="10"/>
  <c r="W9" i="14" s="1"/>
  <c r="Z16" i="10"/>
  <c r="Z16" i="14" s="1"/>
  <c r="G28" i="10"/>
  <c r="G28" i="14" s="1"/>
  <c r="H52" i="10"/>
  <c r="H52" i="14" s="1"/>
  <c r="N12" i="18"/>
  <c r="O12" i="18" s="1"/>
  <c r="Y55" i="10"/>
  <c r="Y55" i="14" s="1"/>
  <c r="AA60" i="10"/>
  <c r="AA60" i="14" s="1"/>
  <c r="L69" i="10"/>
  <c r="L69" i="14" s="1"/>
  <c r="Q30" i="10"/>
  <c r="Q30" i="14" s="1"/>
  <c r="Y11" i="10"/>
  <c r="Y11" i="14" s="1"/>
  <c r="G70" i="10"/>
  <c r="G70" i="14" s="1"/>
  <c r="H18" i="10"/>
  <c r="H18" i="14" s="1"/>
  <c r="T39" i="10"/>
  <c r="T39" i="14" s="1"/>
  <c r="K32" i="10"/>
  <c r="K32" i="14" s="1"/>
  <c r="Y12" i="10"/>
  <c r="Y12" i="14" s="1"/>
  <c r="H13" i="10"/>
  <c r="H13" i="14" s="1"/>
  <c r="I22" i="18"/>
  <c r="J22" i="18" s="1"/>
  <c r="V27" i="10"/>
  <c r="V27" i="14" s="1"/>
  <c r="Y40" i="10"/>
  <c r="Y40" i="14" s="1"/>
  <c r="N52" i="10"/>
  <c r="N52" i="14" s="1"/>
  <c r="M19" i="18"/>
  <c r="L46" i="10"/>
  <c r="L46" i="14" s="1"/>
  <c r="H64" i="18"/>
  <c r="M12" i="10"/>
  <c r="M12" i="14" s="1"/>
  <c r="X18" i="10"/>
  <c r="X18" i="14" s="1"/>
  <c r="F12" i="10"/>
  <c r="F12" i="14" s="1"/>
  <c r="L39" i="10"/>
  <c r="L39" i="14" s="1"/>
  <c r="G51" i="10"/>
  <c r="G51" i="14" s="1"/>
  <c r="Y52" i="10"/>
  <c r="Y52" i="14" s="1"/>
  <c r="H9" i="10"/>
  <c r="H9" i="14" s="1"/>
  <c r="U14" i="10"/>
  <c r="U14" i="14" s="1"/>
  <c r="I65" i="18"/>
  <c r="J65" i="18" s="1"/>
  <c r="G17" i="10"/>
  <c r="G17" i="14" s="1"/>
  <c r="M18" i="10"/>
  <c r="M18" i="14" s="1"/>
  <c r="M36" i="10"/>
  <c r="M36" i="14" s="1"/>
  <c r="P21" i="10"/>
  <c r="P21" i="14" s="1"/>
  <c r="D60" i="10"/>
  <c r="U48" i="10"/>
  <c r="U48" i="14" s="1"/>
  <c r="N52" i="18"/>
  <c r="O52" i="18" s="1"/>
  <c r="Y24" i="10"/>
  <c r="Y24" i="14" s="1"/>
  <c r="S46" i="18"/>
  <c r="T46" i="18" s="1"/>
  <c r="H69" i="10"/>
  <c r="H69" i="14" s="1"/>
  <c r="K21" i="10"/>
  <c r="K21" i="14" s="1"/>
  <c r="E64" i="10"/>
  <c r="AA53" i="10"/>
  <c r="AA53" i="14" s="1"/>
  <c r="P27" i="10"/>
  <c r="P27" i="14" s="1"/>
  <c r="S56" i="10"/>
  <c r="S56" i="14" s="1"/>
  <c r="Q19" i="10"/>
  <c r="Q19" i="14" s="1"/>
  <c r="T62" i="10"/>
  <c r="T62" i="14" s="1"/>
  <c r="J58" i="10"/>
  <c r="J58" i="14" s="1"/>
  <c r="M33" i="10"/>
  <c r="M33" i="14" s="1"/>
  <c r="P45" i="10"/>
  <c r="S34" i="10"/>
  <c r="S34" i="14" s="1"/>
  <c r="Q34" i="10"/>
  <c r="Q34" i="14" s="1"/>
  <c r="S70" i="18"/>
  <c r="T70" i="18" s="1"/>
  <c r="D7" i="10"/>
  <c r="N15" i="18"/>
  <c r="O15" i="18" s="1"/>
  <c r="X34" i="10"/>
  <c r="X34" i="14" s="1"/>
  <c r="X7" i="10"/>
  <c r="X7" i="14" s="1"/>
  <c r="R55" i="10"/>
  <c r="R55" i="14" s="1"/>
  <c r="Y8" i="10"/>
  <c r="Y8" i="14" s="1"/>
  <c r="H17" i="10"/>
  <c r="H17" i="14" s="1"/>
  <c r="Y58" i="10"/>
  <c r="Y58" i="14" s="1"/>
  <c r="W25" i="10"/>
  <c r="W25" i="14" s="1"/>
  <c r="D21" i="10"/>
  <c r="Q16" i="10"/>
  <c r="Q16" i="14" s="1"/>
  <c r="H20" i="18"/>
  <c r="N68" i="18"/>
  <c r="O68" i="18" s="1"/>
  <c r="R19" i="18"/>
  <c r="D49" i="10"/>
  <c r="Y28" i="10"/>
  <c r="Y28" i="14" s="1"/>
  <c r="Q49" i="10"/>
  <c r="Q49" i="14" s="1"/>
  <c r="G6" i="10"/>
  <c r="S29" i="10"/>
  <c r="S29" i="14" s="1"/>
  <c r="Z18" i="10"/>
  <c r="Z18" i="14" s="1"/>
  <c r="K61" i="10"/>
  <c r="K61" i="14" s="1"/>
  <c r="S57" i="10"/>
  <c r="S57" i="14" s="1"/>
  <c r="V25" i="10"/>
  <c r="V25" i="14" s="1"/>
  <c r="Y22" i="10"/>
  <c r="Y22" i="14" s="1"/>
  <c r="N40" i="10"/>
  <c r="N40" i="14" s="1"/>
  <c r="I36" i="10"/>
  <c r="I36" i="14" s="1"/>
  <c r="X69" i="10"/>
  <c r="X69" i="14" s="1"/>
  <c r="Q8" i="10"/>
  <c r="Q8" i="14" s="1"/>
  <c r="H61" i="10"/>
  <c r="H61" i="14" s="1"/>
  <c r="M30" i="18"/>
  <c r="M61" i="18"/>
  <c r="I59" i="10"/>
  <c r="I59" i="14" s="1"/>
  <c r="M6" i="18"/>
  <c r="Q28" i="10"/>
  <c r="Q28" i="14" s="1"/>
  <c r="O30" i="10"/>
  <c r="O30" i="14" s="1"/>
  <c r="M66" i="10"/>
  <c r="M66" i="14" s="1"/>
  <c r="M49" i="10"/>
  <c r="M49" i="14" s="1"/>
  <c r="U61" i="10"/>
  <c r="U61" i="14" s="1"/>
  <c r="T18" i="10"/>
  <c r="T18" i="14" s="1"/>
  <c r="O10" i="10"/>
  <c r="O10" i="14" s="1"/>
  <c r="AA26" i="10"/>
  <c r="AA26" i="14" s="1"/>
  <c r="BG55" i="18"/>
  <c r="D55" i="18" s="1"/>
  <c r="E55" i="18" s="1"/>
  <c r="R46" i="10"/>
  <c r="R46" i="14" s="1"/>
  <c r="M9" i="10"/>
  <c r="M9" i="14" s="1"/>
  <c r="O29" i="10"/>
  <c r="O29" i="14" s="1"/>
  <c r="G39" i="10"/>
  <c r="G39" i="14" s="1"/>
  <c r="N63" i="18"/>
  <c r="O63" i="18" s="1"/>
  <c r="I29" i="18"/>
  <c r="J29" i="18" s="1"/>
  <c r="G64" i="10"/>
  <c r="G64" i="14" s="1"/>
  <c r="I28" i="18"/>
  <c r="J28" i="18" s="1"/>
  <c r="T45" i="10"/>
  <c r="J19" i="10"/>
  <c r="J19" i="14" s="1"/>
  <c r="S45" i="18"/>
  <c r="T45" i="18" s="1"/>
  <c r="R20" i="18"/>
  <c r="J67" i="10"/>
  <c r="J67" i="14" s="1"/>
  <c r="X48" i="10"/>
  <c r="X48" i="14" s="1"/>
  <c r="O27" i="10"/>
  <c r="O27" i="14" s="1"/>
  <c r="N62" i="18"/>
  <c r="O62" i="18" s="1"/>
  <c r="V9" i="10"/>
  <c r="V9" i="14" s="1"/>
  <c r="P12" i="10"/>
  <c r="P12" i="14" s="1"/>
  <c r="V29" i="10"/>
  <c r="V29" i="14" s="1"/>
  <c r="I24" i="10"/>
  <c r="I24" i="14" s="1"/>
  <c r="M23" i="18"/>
  <c r="X32" i="10"/>
  <c r="X32" i="14" s="1"/>
  <c r="H37" i="10"/>
  <c r="H37" i="14" s="1"/>
  <c r="I47" i="10"/>
  <c r="I47" i="14" s="1"/>
  <c r="AA70" i="10"/>
  <c r="AA70" i="14" s="1"/>
  <c r="F49" i="10"/>
  <c r="F49" i="14" s="1"/>
  <c r="I57" i="18"/>
  <c r="J57" i="18" s="1"/>
  <c r="P47" i="10"/>
  <c r="P47" i="14" s="1"/>
  <c r="U23" i="10"/>
  <c r="U23" i="14" s="1"/>
  <c r="N25" i="18"/>
  <c r="O25" i="18" s="1"/>
  <c r="G68" i="10"/>
  <c r="G68" i="14" s="1"/>
  <c r="R56" i="10"/>
  <c r="R56" i="14" s="1"/>
  <c r="H16" i="18"/>
  <c r="W8" i="10"/>
  <c r="W8" i="14" s="1"/>
  <c r="BG19" i="18"/>
  <c r="D19" i="18" s="1"/>
  <c r="E19" i="18" s="1"/>
  <c r="V54" i="10"/>
  <c r="V54" i="14" s="1"/>
  <c r="O38" i="10"/>
  <c r="O38" i="14" s="1"/>
  <c r="V16" i="10"/>
  <c r="V16" i="14" s="1"/>
  <c r="H23" i="10"/>
  <c r="H23" i="14" s="1"/>
  <c r="P58" i="10"/>
  <c r="P58" i="14" s="1"/>
  <c r="P67" i="10"/>
  <c r="P67" i="14" s="1"/>
  <c r="Z51" i="10"/>
  <c r="Z51" i="14" s="1"/>
  <c r="F13" i="10"/>
  <c r="F13" i="14" s="1"/>
  <c r="M58" i="18"/>
  <c r="H51" i="10"/>
  <c r="H51" i="14" s="1"/>
  <c r="O60" i="10"/>
  <c r="O60" i="14" s="1"/>
  <c r="H59" i="18"/>
  <c r="U65" i="10"/>
  <c r="U65" i="14" s="1"/>
  <c r="L63" i="10"/>
  <c r="L63" i="14" s="1"/>
  <c r="M62" i="18"/>
  <c r="X30" i="10"/>
  <c r="X30" i="14" s="1"/>
  <c r="X31" i="10"/>
  <c r="X31" i="14" s="1"/>
  <c r="P48" i="10"/>
  <c r="P48" i="14" s="1"/>
  <c r="K6" i="10"/>
  <c r="F60" i="10"/>
  <c r="F60" i="14" s="1"/>
  <c r="M53" i="18"/>
  <c r="Z37" i="10"/>
  <c r="Z37" i="14" s="1"/>
  <c r="F32" i="10"/>
  <c r="F32" i="14" s="1"/>
  <c r="P57" i="10"/>
  <c r="P57" i="14" s="1"/>
  <c r="I68" i="10"/>
  <c r="I68" i="14" s="1"/>
  <c r="R15" i="10"/>
  <c r="R15" i="14" s="1"/>
  <c r="H28" i="18"/>
  <c r="G38" i="10"/>
  <c r="G38" i="14" s="1"/>
  <c r="Q64" i="10"/>
  <c r="Q64" i="14" s="1"/>
  <c r="Z7" i="10"/>
  <c r="Z7" i="14" s="1"/>
  <c r="F45" i="10"/>
  <c r="U34" i="10"/>
  <c r="U34" i="14" s="1"/>
  <c r="H12" i="18"/>
  <c r="V8" i="10"/>
  <c r="V8" i="14" s="1"/>
  <c r="I23" i="18"/>
  <c r="J23" i="18" s="1"/>
  <c r="U56" i="10"/>
  <c r="U56" i="14" s="1"/>
  <c r="E59" i="10"/>
  <c r="M36" i="18"/>
  <c r="G24" i="10"/>
  <c r="G24" i="14" s="1"/>
  <c r="P49" i="10"/>
  <c r="P49" i="14" s="1"/>
  <c r="Q48" i="10"/>
  <c r="Q48" i="14" s="1"/>
  <c r="R66" i="10"/>
  <c r="R66" i="14" s="1"/>
  <c r="O47" i="10"/>
  <c r="O47" i="14" s="1"/>
  <c r="W45" i="10"/>
  <c r="Z26" i="10"/>
  <c r="Z26" i="14" s="1"/>
  <c r="K46" i="10"/>
  <c r="K46" i="14" s="1"/>
  <c r="Z30" i="10"/>
  <c r="Z30" i="14" s="1"/>
  <c r="D6" i="10"/>
  <c r="U20" i="10"/>
  <c r="U20" i="14" s="1"/>
  <c r="P11" i="10"/>
  <c r="P11" i="14" s="1"/>
  <c r="J37" i="10"/>
  <c r="J37" i="14" s="1"/>
  <c r="D59" i="10"/>
  <c r="W10" i="10"/>
  <c r="W10" i="14" s="1"/>
  <c r="K37" i="10"/>
  <c r="K37" i="14" s="1"/>
  <c r="T36" i="10"/>
  <c r="T36" i="14" s="1"/>
  <c r="M41" i="10"/>
  <c r="M41" i="14" s="1"/>
  <c r="N16" i="10"/>
  <c r="N16" i="14" s="1"/>
  <c r="M35" i="18"/>
  <c r="W28" i="10"/>
  <c r="W28" i="14" s="1"/>
  <c r="F62" i="10"/>
  <c r="F62" i="14" s="1"/>
  <c r="R35" i="18"/>
  <c r="I6" i="18"/>
  <c r="U69" i="10"/>
  <c r="U69" i="14" s="1"/>
  <c r="O21" i="10"/>
  <c r="O21" i="14" s="1"/>
  <c r="BG41" i="18"/>
  <c r="D41" i="18" s="1"/>
  <c r="E41" i="18" s="1"/>
  <c r="BG45" i="18"/>
  <c r="E66" i="10"/>
  <c r="T68" i="10"/>
  <c r="T68" i="14" s="1"/>
  <c r="I51" i="10"/>
  <c r="I51" i="14" s="1"/>
  <c r="I40" i="10"/>
  <c r="I40" i="14" s="1"/>
  <c r="M56" i="18"/>
  <c r="P31" i="10"/>
  <c r="P31" i="14" s="1"/>
  <c r="J20" i="10"/>
  <c r="J20" i="14" s="1"/>
  <c r="L52" i="10"/>
  <c r="L52" i="14" s="1"/>
  <c r="L10" i="10"/>
  <c r="L10" i="14" s="1"/>
  <c r="S53" i="10"/>
  <c r="S53" i="14" s="1"/>
  <c r="J65" i="10"/>
  <c r="J65" i="14" s="1"/>
  <c r="F21" i="10"/>
  <c r="F21" i="14" s="1"/>
  <c r="I24" i="18"/>
  <c r="J24" i="18" s="1"/>
  <c r="T60" i="10"/>
  <c r="T60" i="14" s="1"/>
  <c r="G48" i="10"/>
  <c r="G48" i="14" s="1"/>
  <c r="R68" i="10"/>
  <c r="R68" i="14" s="1"/>
  <c r="T40" i="10"/>
  <c r="T40" i="14" s="1"/>
  <c r="R60" i="10"/>
  <c r="R60" i="14" s="1"/>
  <c r="I16" i="18"/>
  <c r="J16" i="18" s="1"/>
  <c r="Q40" i="10"/>
  <c r="Q40" i="14" s="1"/>
  <c r="S52" i="18"/>
  <c r="T52" i="18" s="1"/>
  <c r="X19" i="10"/>
  <c r="X19" i="14" s="1"/>
  <c r="T57" i="10"/>
  <c r="T57" i="14" s="1"/>
  <c r="J17" i="10"/>
  <c r="J17" i="14" s="1"/>
  <c r="M41" i="18"/>
  <c r="U10" i="10"/>
  <c r="U10" i="14" s="1"/>
  <c r="BG50" i="18"/>
  <c r="D50" i="18" s="1"/>
  <c r="E50" i="18" s="1"/>
  <c r="E51" i="10"/>
  <c r="S18" i="10"/>
  <c r="S18" i="14" s="1"/>
  <c r="H60" i="10"/>
  <c r="H60" i="14" s="1"/>
  <c r="X12" i="10"/>
  <c r="X12" i="14" s="1"/>
  <c r="W39" i="10"/>
  <c r="W39" i="14" s="1"/>
  <c r="J26" i="10"/>
  <c r="J26" i="14" s="1"/>
  <c r="H24" i="10"/>
  <c r="H24" i="14" s="1"/>
  <c r="H67" i="10"/>
  <c r="H67" i="14" s="1"/>
  <c r="W33" i="10"/>
  <c r="W33" i="14" s="1"/>
  <c r="K15" i="10"/>
  <c r="K15" i="14" s="1"/>
  <c r="R65" i="18"/>
  <c r="M54" i="18"/>
  <c r="M29" i="18"/>
  <c r="S21" i="18"/>
  <c r="T21" i="18" s="1"/>
  <c r="AA69" i="10"/>
  <c r="AA69" i="14" s="1"/>
  <c r="I41" i="18"/>
  <c r="J41" i="18" s="1"/>
  <c r="S56" i="18"/>
  <c r="T56" i="18" s="1"/>
  <c r="G14" i="10"/>
  <c r="G14" i="14" s="1"/>
  <c r="E18" i="10"/>
  <c r="M38" i="10"/>
  <c r="M38" i="14" s="1"/>
  <c r="H16" i="10"/>
  <c r="H16" i="14" s="1"/>
  <c r="X54" i="10"/>
  <c r="X54" i="14" s="1"/>
  <c r="M14" i="18"/>
  <c r="I60" i="10"/>
  <c r="I60" i="14" s="1"/>
  <c r="T28" i="10"/>
  <c r="T28" i="14" s="1"/>
  <c r="V21" i="10"/>
  <c r="V21" i="14" s="1"/>
  <c r="V65" i="10"/>
  <c r="V65" i="14" s="1"/>
  <c r="D61" i="10"/>
  <c r="M47" i="18"/>
  <c r="E49" i="10"/>
  <c r="O37" i="10"/>
  <c r="O37" i="14" s="1"/>
  <c r="H54" i="10"/>
  <c r="H54" i="14" s="1"/>
  <c r="I31" i="10"/>
  <c r="I31" i="14" s="1"/>
  <c r="E26" i="10"/>
  <c r="BG28" i="18"/>
  <c r="D28" i="18" s="1"/>
  <c r="E28" i="18" s="1"/>
  <c r="M7" i="18"/>
  <c r="M21" i="10"/>
  <c r="M21" i="14" s="1"/>
  <c r="Q60" i="10"/>
  <c r="Q60" i="14" s="1"/>
  <c r="Y53" i="10"/>
  <c r="Y53" i="14" s="1"/>
  <c r="Y60" i="10"/>
  <c r="Y60" i="14" s="1"/>
  <c r="BG67" i="18"/>
  <c r="D67" i="18" s="1"/>
  <c r="E67" i="18" s="1"/>
  <c r="T32" i="10"/>
  <c r="T32" i="14" s="1"/>
  <c r="T35" i="10"/>
  <c r="T35" i="14" s="1"/>
  <c r="E7" i="10"/>
  <c r="Z39" i="10"/>
  <c r="Z39" i="14" s="1"/>
  <c r="L31" i="10"/>
  <c r="L31" i="14" s="1"/>
  <c r="Q11" i="10"/>
  <c r="Q11" i="14" s="1"/>
  <c r="R62" i="18"/>
  <c r="R10" i="10"/>
  <c r="R10" i="14" s="1"/>
  <c r="Y63" i="10"/>
  <c r="Y63" i="14" s="1"/>
  <c r="W52" i="10"/>
  <c r="W52" i="14" s="1"/>
  <c r="P68" i="10"/>
  <c r="P68" i="14" s="1"/>
  <c r="Z64" i="10"/>
  <c r="Z64" i="14" s="1"/>
  <c r="L30" i="10"/>
  <c r="L30" i="14" s="1"/>
  <c r="D32" i="10"/>
  <c r="S52" i="10"/>
  <c r="S52" i="14" s="1"/>
  <c r="Z46" i="10"/>
  <c r="Z46" i="14" s="1"/>
  <c r="V17" i="10"/>
  <c r="V17" i="14" s="1"/>
  <c r="R51" i="18"/>
  <c r="I45" i="18"/>
  <c r="J45" i="18" s="1"/>
  <c r="T34" i="10"/>
  <c r="T34" i="14" s="1"/>
  <c r="J56" i="10"/>
  <c r="J56" i="14" s="1"/>
  <c r="P52" i="10"/>
  <c r="P52" i="14" s="1"/>
  <c r="L65" i="10"/>
  <c r="L65" i="14" s="1"/>
  <c r="R69" i="18"/>
  <c r="Q41" i="10"/>
  <c r="Q41" i="14" s="1"/>
  <c r="D63" i="10"/>
  <c r="G26" i="10"/>
  <c r="G26" i="14" s="1"/>
  <c r="D9" i="10"/>
  <c r="S50" i="18"/>
  <c r="T50" i="18" s="1"/>
  <c r="Y32" i="10"/>
  <c r="Y32" i="14" s="1"/>
  <c r="L58" i="10"/>
  <c r="L58" i="14" s="1"/>
  <c r="H15" i="18"/>
  <c r="Y27" i="10"/>
  <c r="Y27" i="14" s="1"/>
  <c r="Z35" i="10"/>
  <c r="Z35" i="14" s="1"/>
  <c r="J57" i="10"/>
  <c r="J57" i="14" s="1"/>
  <c r="Y46" i="10"/>
  <c r="Y46" i="14" s="1"/>
  <c r="U55" i="10"/>
  <c r="U55" i="14" s="1"/>
  <c r="E40" i="10"/>
  <c r="X60" i="10"/>
  <c r="X60" i="14" s="1"/>
  <c r="Y16" i="10"/>
  <c r="Y16" i="14" s="1"/>
  <c r="V31" i="10"/>
  <c r="V31" i="14" s="1"/>
  <c r="S37" i="18"/>
  <c r="T37" i="18" s="1"/>
  <c r="R67" i="10"/>
  <c r="R67" i="14" s="1"/>
  <c r="T22" i="10"/>
  <c r="T22" i="14" s="1"/>
  <c r="S15" i="10"/>
  <c r="S15" i="14" s="1"/>
  <c r="S25" i="10"/>
  <c r="S25" i="14" s="1"/>
  <c r="E58" i="10"/>
  <c r="M52" i="18"/>
  <c r="P14" i="10"/>
  <c r="P14" i="14" s="1"/>
  <c r="O8" i="10"/>
  <c r="O8" i="14" s="1"/>
  <c r="O48" i="10"/>
  <c r="O48" i="14" s="1"/>
  <c r="R52" i="18"/>
  <c r="S54" i="10"/>
  <c r="S54" i="14" s="1"/>
  <c r="E53" i="10"/>
  <c r="G37" i="10"/>
  <c r="G37" i="14" s="1"/>
  <c r="E65" i="10"/>
  <c r="N47" i="18"/>
  <c r="O47" i="18" s="1"/>
  <c r="H46" i="10"/>
  <c r="H46" i="14" s="1"/>
  <c r="D31" i="10"/>
  <c r="Q69" i="10"/>
  <c r="Q69" i="14" s="1"/>
  <c r="R38" i="10"/>
  <c r="R38" i="14" s="1"/>
  <c r="K64" i="10"/>
  <c r="K64" i="14" s="1"/>
  <c r="N32" i="10"/>
  <c r="N32" i="14" s="1"/>
  <c r="I20" i="18"/>
  <c r="J20" i="18" s="1"/>
  <c r="W69" i="10"/>
  <c r="W69" i="14" s="1"/>
  <c r="M60" i="10"/>
  <c r="M60" i="14" s="1"/>
  <c r="S64" i="10"/>
  <c r="S64" i="14" s="1"/>
  <c r="X13" i="10"/>
  <c r="X13" i="14" s="1"/>
  <c r="O49" i="10"/>
  <c r="O49" i="14" s="1"/>
  <c r="Q23" i="10"/>
  <c r="Q23" i="14" s="1"/>
  <c r="S62" i="10"/>
  <c r="S62" i="14" s="1"/>
  <c r="T26" i="10"/>
  <c r="T26" i="14" s="1"/>
  <c r="S55" i="10"/>
  <c r="S55" i="14" s="1"/>
  <c r="F28" i="10"/>
  <c r="F28" i="14" s="1"/>
  <c r="V39" i="10"/>
  <c r="V39" i="14" s="1"/>
  <c r="N45" i="10"/>
  <c r="S24" i="10"/>
  <c r="S24" i="14" s="1"/>
  <c r="Q7" i="10"/>
  <c r="Q7" i="14" s="1"/>
  <c r="O34" i="10"/>
  <c r="O34" i="14" s="1"/>
  <c r="E33" i="10"/>
  <c r="U12" i="10"/>
  <c r="U12" i="14" s="1"/>
  <c r="K53" i="10"/>
  <c r="K53" i="14" s="1"/>
  <c r="BG15" i="18"/>
  <c r="D15" i="18" s="1"/>
  <c r="E15" i="18" s="1"/>
  <c r="H21" i="10"/>
  <c r="H21" i="14" s="1"/>
  <c r="Z33" i="10"/>
  <c r="Z33" i="14" s="1"/>
  <c r="P39" i="10"/>
  <c r="P39" i="14" s="1"/>
  <c r="S46" i="10"/>
  <c r="S46" i="14" s="1"/>
  <c r="E57" i="10"/>
  <c r="N70" i="10"/>
  <c r="N70" i="14" s="1"/>
  <c r="AA47" i="10"/>
  <c r="AA47" i="14" s="1"/>
  <c r="F64" i="10"/>
  <c r="F64" i="14" s="1"/>
  <c r="BG59" i="18"/>
  <c r="D59" i="18" s="1"/>
  <c r="E59" i="18" s="1"/>
  <c r="F58" i="10"/>
  <c r="F58" i="14" s="1"/>
  <c r="T65" i="10"/>
  <c r="T65" i="14" s="1"/>
  <c r="J68" i="10"/>
  <c r="J68" i="14" s="1"/>
  <c r="N27" i="18"/>
  <c r="O27" i="18" s="1"/>
  <c r="L66" i="10"/>
  <c r="L66" i="14" s="1"/>
  <c r="T52" i="10"/>
  <c r="T52" i="14" s="1"/>
  <c r="L11" i="10"/>
  <c r="L11" i="14" s="1"/>
  <c r="V14" i="10"/>
  <c r="V14" i="14" s="1"/>
  <c r="P34" i="10"/>
  <c r="P34" i="14" s="1"/>
  <c r="AA63" i="10"/>
  <c r="AA63" i="14" s="1"/>
  <c r="Q15" i="10"/>
  <c r="Q15" i="14" s="1"/>
  <c r="X45" i="10"/>
  <c r="H6" i="10"/>
  <c r="AA59" i="10"/>
  <c r="AA59" i="14" s="1"/>
  <c r="Z11" i="10"/>
  <c r="Z11" i="14" s="1"/>
  <c r="Q63" i="10"/>
  <c r="Q63" i="14" s="1"/>
  <c r="T63" i="10"/>
  <c r="T63" i="14" s="1"/>
  <c r="S48" i="10"/>
  <c r="S48" i="14" s="1"/>
  <c r="M14" i="10"/>
  <c r="M14" i="14" s="1"/>
  <c r="S20" i="10"/>
  <c r="S20" i="14" s="1"/>
  <c r="Y9" i="10"/>
  <c r="Y9" i="14" s="1"/>
  <c r="O25" i="10"/>
  <c r="O25" i="14" s="1"/>
  <c r="P59" i="10"/>
  <c r="P59" i="14" s="1"/>
  <c r="G30" i="10"/>
  <c r="G30" i="14" s="1"/>
  <c r="Y13" i="10"/>
  <c r="Y13" i="14" s="1"/>
  <c r="I17" i="18"/>
  <c r="J17" i="18" s="1"/>
  <c r="Z66" i="10"/>
  <c r="Z66" i="14" s="1"/>
  <c r="O36" i="10"/>
  <c r="O36" i="14" s="1"/>
  <c r="BG40" i="18"/>
  <c r="M53" i="10"/>
  <c r="M53" i="14" s="1"/>
  <c r="H41" i="10"/>
  <c r="H41" i="14" s="1"/>
  <c r="T38" i="10"/>
  <c r="T38" i="14" s="1"/>
  <c r="R28" i="10"/>
  <c r="R28" i="14" s="1"/>
  <c r="O20" i="10"/>
  <c r="O20" i="14" s="1"/>
  <c r="W30" i="10"/>
  <c r="W30" i="14" s="1"/>
  <c r="G49" i="10"/>
  <c r="G49" i="14" s="1"/>
  <c r="M8" i="10"/>
  <c r="M8" i="14" s="1"/>
  <c r="Y10" i="10"/>
  <c r="Y10" i="14" s="1"/>
  <c r="E36" i="10"/>
  <c r="L23" i="10"/>
  <c r="L23" i="14" s="1"/>
  <c r="D29" i="10"/>
  <c r="P41" i="10"/>
  <c r="P41" i="14" s="1"/>
  <c r="AA62" i="10"/>
  <c r="AA62" i="14" s="1"/>
  <c r="M59" i="18"/>
  <c r="N35" i="10"/>
  <c r="N35" i="14" s="1"/>
  <c r="H59" i="10"/>
  <c r="H59" i="14" s="1"/>
  <c r="BG10" i="18"/>
  <c r="D10" i="18" s="1"/>
  <c r="E10" i="18" s="1"/>
  <c r="W22" i="10"/>
  <c r="W22" i="14" s="1"/>
  <c r="Z24" i="10"/>
  <c r="Z24" i="14" s="1"/>
  <c r="W7" i="10"/>
  <c r="W7" i="14" s="1"/>
  <c r="O19" i="10"/>
  <c r="O19" i="14" s="1"/>
  <c r="G59" i="10"/>
  <c r="G59" i="14" s="1"/>
  <c r="N34" i="10"/>
  <c r="N34" i="14" s="1"/>
  <c r="K58" i="10"/>
  <c r="K58" i="14" s="1"/>
  <c r="M68" i="10"/>
  <c r="M68" i="14" s="1"/>
  <c r="I48" i="10"/>
  <c r="I48" i="14" s="1"/>
  <c r="H33" i="18"/>
  <c r="M58" i="10"/>
  <c r="M58" i="14" s="1"/>
  <c r="S27" i="10"/>
  <c r="S27" i="14" s="1"/>
  <c r="H47" i="10"/>
  <c r="H47" i="14" s="1"/>
  <c r="W40" i="10"/>
  <c r="W40" i="14" s="1"/>
  <c r="L20" i="10"/>
  <c r="L20" i="14" s="1"/>
  <c r="V24" i="10"/>
  <c r="V24" i="14" s="1"/>
  <c r="H48" i="18"/>
  <c r="H53" i="18"/>
  <c r="F48" i="10"/>
  <c r="F48" i="14" s="1"/>
  <c r="P36" i="10"/>
  <c r="P36" i="14" s="1"/>
  <c r="H35" i="10"/>
  <c r="H35" i="14" s="1"/>
  <c r="F11" i="10"/>
  <c r="F11" i="14" s="1"/>
  <c r="Z69" i="10"/>
  <c r="Z69" i="14" s="1"/>
  <c r="O14" i="10"/>
  <c r="O14" i="14" s="1"/>
  <c r="AA57" i="10"/>
  <c r="AA57" i="14" s="1"/>
  <c r="J51" i="10"/>
  <c r="J51" i="14" s="1"/>
  <c r="Y23" i="10"/>
  <c r="Y23" i="14" s="1"/>
  <c r="N6" i="18"/>
  <c r="I46" i="10"/>
  <c r="I46" i="14" s="1"/>
  <c r="Y19" i="10"/>
  <c r="Y19" i="14" s="1"/>
  <c r="Q54" i="10"/>
  <c r="Q54" i="14" s="1"/>
  <c r="AA17" i="10"/>
  <c r="AA17" i="14" s="1"/>
  <c r="F27" i="10"/>
  <c r="F27" i="14" s="1"/>
  <c r="Q14" i="10"/>
  <c r="Q14" i="14" s="1"/>
  <c r="AA32" i="10"/>
  <c r="AA32" i="14" s="1"/>
  <c r="S62" i="18"/>
  <c r="T62" i="18" s="1"/>
  <c r="Q50" i="10"/>
  <c r="Q50" i="14" s="1"/>
  <c r="L27" i="10"/>
  <c r="L27" i="14" s="1"/>
  <c r="O57" i="10"/>
  <c r="O57" i="14" s="1"/>
  <c r="R7" i="10"/>
  <c r="R7" i="14" s="1"/>
  <c r="AA29" i="10"/>
  <c r="AA29" i="14" s="1"/>
  <c r="M15" i="10"/>
  <c r="M15" i="14" s="1"/>
  <c r="Z45" i="10"/>
  <c r="R40" i="18"/>
  <c r="O13" i="10"/>
  <c r="O13" i="14" s="1"/>
  <c r="M16" i="18"/>
  <c r="U18" i="10"/>
  <c r="U18" i="14" s="1"/>
  <c r="P13" i="10"/>
  <c r="P13" i="14" s="1"/>
  <c r="X64" i="10"/>
  <c r="X64" i="14" s="1"/>
  <c r="R17" i="10"/>
  <c r="R17" i="14" s="1"/>
  <c r="AA54" i="10"/>
  <c r="AA54" i="14" s="1"/>
  <c r="R57" i="10"/>
  <c r="R57" i="14" s="1"/>
  <c r="R61" i="10"/>
  <c r="R61" i="14" s="1"/>
  <c r="W13" i="10"/>
  <c r="W13" i="14" s="1"/>
  <c r="R63" i="10"/>
  <c r="R63" i="14" s="1"/>
  <c r="X46" i="10"/>
  <c r="X46" i="14" s="1"/>
  <c r="E63" i="10"/>
  <c r="M33" i="18"/>
  <c r="N28" i="18"/>
  <c r="O28" i="18" s="1"/>
  <c r="D48" i="10"/>
  <c r="H25" i="10"/>
  <c r="H25" i="14" s="1"/>
  <c r="H13" i="18"/>
  <c r="Z15" i="10"/>
  <c r="Z15" i="14" s="1"/>
  <c r="D16" i="10"/>
  <c r="U47" i="10"/>
  <c r="U47" i="14" s="1"/>
  <c r="J22" i="10"/>
  <c r="J22" i="14" s="1"/>
  <c r="N32" i="18"/>
  <c r="O32" i="18" s="1"/>
  <c r="J70" i="10"/>
  <c r="J70" i="14" s="1"/>
  <c r="Z20" i="10"/>
  <c r="Z20" i="14" s="1"/>
  <c r="L50" i="10"/>
  <c r="L50" i="14" s="1"/>
  <c r="J46" i="10"/>
  <c r="J46" i="14" s="1"/>
  <c r="BG8" i="18"/>
  <c r="D8" i="18" s="1"/>
  <c r="E8" i="18" s="1"/>
  <c r="U13" i="10"/>
  <c r="U13" i="14" s="1"/>
  <c r="H58" i="18"/>
  <c r="G34" i="10"/>
  <c r="G34" i="14" s="1"/>
  <c r="N8" i="18"/>
  <c r="O8" i="18" s="1"/>
  <c r="R40" i="10"/>
  <c r="R40" i="14" s="1"/>
  <c r="E69" i="10"/>
  <c r="AA9" i="10"/>
  <c r="AA9" i="14" s="1"/>
  <c r="W23" i="10"/>
  <c r="W23" i="14" s="1"/>
  <c r="U58" i="10"/>
  <c r="U58" i="14" s="1"/>
  <c r="BG26" i="18"/>
  <c r="D26" i="18" s="1"/>
  <c r="E26" i="18" s="1"/>
  <c r="L21" i="10"/>
  <c r="L21" i="14" s="1"/>
  <c r="D69" i="10"/>
  <c r="V34" i="10"/>
  <c r="V34" i="14" s="1"/>
  <c r="O31" i="10"/>
  <c r="O31" i="14" s="1"/>
  <c r="BG47" i="18"/>
  <c r="D47" i="18" s="1"/>
  <c r="E47" i="18" s="1"/>
  <c r="N7" i="10"/>
  <c r="N7" i="14" s="1"/>
  <c r="Z40" i="10"/>
  <c r="Z40" i="14" s="1"/>
  <c r="H11" i="10"/>
  <c r="H11" i="14" s="1"/>
  <c r="BG13" i="18"/>
  <c r="D13" i="18" s="1"/>
  <c r="E13" i="18" s="1"/>
  <c r="L57" i="10"/>
  <c r="L57" i="14" s="1"/>
  <c r="R16" i="18"/>
  <c r="K41" i="10"/>
  <c r="K41" i="14" s="1"/>
  <c r="AA38" i="10"/>
  <c r="AA38" i="14" s="1"/>
  <c r="S54" i="18"/>
  <c r="T54" i="18" s="1"/>
  <c r="X36" i="10"/>
  <c r="X36" i="14" s="1"/>
  <c r="W41" i="10"/>
  <c r="W41" i="14" s="1"/>
  <c r="G67" i="10"/>
  <c r="G67" i="14" s="1"/>
  <c r="I40" i="18"/>
  <c r="J40" i="18" s="1"/>
  <c r="T24" i="10"/>
  <c r="T24" i="14" s="1"/>
  <c r="K13" i="10"/>
  <c r="K13" i="14" s="1"/>
  <c r="X17" i="10"/>
  <c r="X17" i="14" s="1"/>
  <c r="D56" i="10"/>
  <c r="V30" i="10"/>
  <c r="V30" i="14" s="1"/>
  <c r="X49" i="10"/>
  <c r="X49" i="14" s="1"/>
  <c r="U68" i="10"/>
  <c r="U68" i="14" s="1"/>
  <c r="J34" i="10"/>
  <c r="J34" i="14" s="1"/>
  <c r="AA68" i="10"/>
  <c r="AA68" i="14" s="1"/>
  <c r="N70" i="18"/>
  <c r="O70" i="18" s="1"/>
  <c r="F23" i="10"/>
  <c r="F23" i="14" s="1"/>
  <c r="I28" i="10"/>
  <c r="I28" i="14" s="1"/>
  <c r="BG46" i="18"/>
  <c r="D46" i="18" s="1"/>
  <c r="E46" i="18" s="1"/>
  <c r="S23" i="18"/>
  <c r="T23" i="18" s="1"/>
  <c r="N19" i="18"/>
  <c r="O19" i="18" s="1"/>
  <c r="Q39" i="10"/>
  <c r="Q39" i="14" s="1"/>
  <c r="K65" i="10"/>
  <c r="K65" i="14" s="1"/>
  <c r="H14" i="18"/>
  <c r="T69" i="10"/>
  <c r="T69" i="14" s="1"/>
  <c r="N29" i="18"/>
  <c r="O29" i="18" s="1"/>
  <c r="W17" i="10"/>
  <c r="W17" i="14" s="1"/>
  <c r="M66" i="18"/>
  <c r="T30" i="10"/>
  <c r="T30" i="14" s="1"/>
  <c r="M28" i="18"/>
  <c r="O68" i="10"/>
  <c r="O68" i="14" s="1"/>
  <c r="S33" i="10"/>
  <c r="S33" i="14" s="1"/>
  <c r="S10" i="18"/>
  <c r="T10" i="18" s="1"/>
  <c r="D36" i="10"/>
  <c r="T59" i="10"/>
  <c r="T59" i="14" s="1"/>
  <c r="U57" i="10"/>
  <c r="U57" i="14" s="1"/>
  <c r="Y7" i="10"/>
  <c r="Y7" i="14" s="1"/>
  <c r="Y67" i="10"/>
  <c r="Y67" i="14" s="1"/>
  <c r="L51" i="10"/>
  <c r="L51" i="14" s="1"/>
  <c r="U64" i="10"/>
  <c r="U64" i="14" s="1"/>
  <c r="Z34" i="10"/>
  <c r="Z34" i="14" s="1"/>
  <c r="H40" i="18"/>
  <c r="BG63" i="18"/>
  <c r="D63" i="18" s="1"/>
  <c r="E63" i="18" s="1"/>
  <c r="BG31" i="18"/>
  <c r="D31" i="18" s="1"/>
  <c r="E31" i="18" s="1"/>
  <c r="J61" i="10"/>
  <c r="J61" i="14" s="1"/>
  <c r="V59" i="10"/>
  <c r="V59" i="14" s="1"/>
  <c r="U38" i="10"/>
  <c r="U38" i="14" s="1"/>
  <c r="D52" i="10"/>
  <c r="H50" i="10"/>
  <c r="H50" i="14" s="1"/>
  <c r="T46" i="10"/>
  <c r="T46" i="14" s="1"/>
  <c r="H50" i="18"/>
  <c r="W31" i="10"/>
  <c r="W31" i="14" s="1"/>
  <c r="R70" i="18"/>
  <c r="N23" i="10"/>
  <c r="N23" i="14" s="1"/>
  <c r="L38" i="10"/>
  <c r="L38" i="14" s="1"/>
  <c r="F22" i="10"/>
  <c r="F22" i="14" s="1"/>
  <c r="E24" i="10"/>
  <c r="X8" i="10"/>
  <c r="X8" i="14" s="1"/>
  <c r="S28" i="18"/>
  <c r="T28" i="18" s="1"/>
  <c r="G13" i="10"/>
  <c r="G13" i="14" s="1"/>
  <c r="N45" i="18"/>
  <c r="O45" i="18" s="1"/>
  <c r="M39" i="18"/>
  <c r="N66" i="10"/>
  <c r="N66" i="14" s="1"/>
  <c r="N17" i="18"/>
  <c r="O17" i="18" s="1"/>
  <c r="N31" i="10"/>
  <c r="N31" i="14" s="1"/>
  <c r="Z31" i="10"/>
  <c r="Z31" i="14" s="1"/>
  <c r="M69" i="18"/>
  <c r="R68" i="18"/>
  <c r="X47" i="10"/>
  <c r="X47" i="14" s="1"/>
  <c r="H10" i="10"/>
  <c r="H10" i="14" s="1"/>
  <c r="F35" i="10"/>
  <c r="F35" i="14" s="1"/>
  <c r="U29" i="10"/>
  <c r="U29" i="14" s="1"/>
  <c r="U11" i="10"/>
  <c r="U11" i="14" s="1"/>
  <c r="I25" i="18"/>
  <c r="J25" i="18" s="1"/>
  <c r="S30" i="10"/>
  <c r="S30" i="14" s="1"/>
  <c r="U59" i="10"/>
  <c r="U59" i="14" s="1"/>
  <c r="R33" i="10"/>
  <c r="R33" i="14" s="1"/>
  <c r="H17" i="18"/>
  <c r="N33" i="18"/>
  <c r="O33" i="18" s="1"/>
  <c r="U62" i="10"/>
  <c r="U62" i="14" s="1"/>
  <c r="N29" i="10"/>
  <c r="N29" i="14" s="1"/>
  <c r="F57" i="10"/>
  <c r="F57" i="14" s="1"/>
  <c r="S68" i="18"/>
  <c r="T68" i="18" s="1"/>
  <c r="F46" i="10"/>
  <c r="F46" i="14" s="1"/>
  <c r="P18" i="10"/>
  <c r="P18" i="14" s="1"/>
  <c r="G7" i="10"/>
  <c r="G7" i="14" s="1"/>
  <c r="W26" i="10"/>
  <c r="W26" i="14" s="1"/>
  <c r="G25" i="10"/>
  <c r="G25" i="14" s="1"/>
  <c r="M25" i="18"/>
  <c r="R62" i="10"/>
  <c r="R62" i="14" s="1"/>
  <c r="Y49" i="10"/>
  <c r="Y49" i="14" s="1"/>
  <c r="P65" i="10"/>
  <c r="P65" i="14" s="1"/>
  <c r="Z6" i="10"/>
  <c r="X65" i="10"/>
  <c r="X65" i="14" s="1"/>
  <c r="N59" i="10"/>
  <c r="N59" i="14" s="1"/>
  <c r="P55" i="10"/>
  <c r="P55" i="14" s="1"/>
  <c r="AA13" i="10"/>
  <c r="AA13" i="14" s="1"/>
  <c r="S58" i="18"/>
  <c r="N48" i="18"/>
  <c r="O48" i="18" s="1"/>
  <c r="R28" i="18"/>
  <c r="I6" i="10"/>
  <c r="R18" i="10"/>
  <c r="R18" i="14" s="1"/>
  <c r="AA25" i="10"/>
  <c r="AA25" i="14" s="1"/>
  <c r="R14" i="18"/>
  <c r="U21" i="10"/>
  <c r="U21" i="14" s="1"/>
  <c r="N22" i="10"/>
  <c r="N22" i="14" s="1"/>
  <c r="G41" i="10"/>
  <c r="G41" i="14" s="1"/>
  <c r="M48" i="10"/>
  <c r="M48" i="14" s="1"/>
  <c r="P69" i="10"/>
  <c r="P69" i="14" s="1"/>
  <c r="M52" i="10"/>
  <c r="M52" i="14" s="1"/>
  <c r="N47" i="10"/>
  <c r="N47" i="14" s="1"/>
  <c r="S60" i="10"/>
  <c r="S60" i="14" s="1"/>
  <c r="I27" i="18"/>
  <c r="J27" i="18" s="1"/>
  <c r="N55" i="10"/>
  <c r="N55" i="14" s="1"/>
  <c r="Q47" i="10"/>
  <c r="Q47" i="14" s="1"/>
  <c r="L22" i="10"/>
  <c r="L22" i="14" s="1"/>
  <c r="R54" i="10"/>
  <c r="R54" i="14" s="1"/>
  <c r="M23" i="10"/>
  <c r="M23" i="14" s="1"/>
  <c r="D68" i="10"/>
  <c r="R47" i="18"/>
  <c r="N25" i="10"/>
  <c r="N25" i="14" s="1"/>
  <c r="S66" i="18"/>
  <c r="T66" i="18" s="1"/>
  <c r="G19" i="10"/>
  <c r="G19" i="14" s="1"/>
  <c r="D54" i="10"/>
  <c r="V12" i="10"/>
  <c r="V12" i="14" s="1"/>
  <c r="H57" i="18"/>
  <c r="T53" i="10"/>
  <c r="T53" i="14" s="1"/>
  <c r="I49" i="18"/>
  <c r="J49" i="18" s="1"/>
  <c r="AA34" i="10"/>
  <c r="AA34" i="14" s="1"/>
  <c r="U25" i="10"/>
  <c r="U25" i="14" s="1"/>
  <c r="E22" i="10"/>
  <c r="E67" i="10"/>
  <c r="R45" i="18"/>
  <c r="U66" i="10"/>
  <c r="U66" i="14" s="1"/>
  <c r="T23" i="10"/>
  <c r="T23" i="14" s="1"/>
  <c r="X22" i="10"/>
  <c r="X22" i="14" s="1"/>
  <c r="L68" i="10"/>
  <c r="L68" i="14" s="1"/>
  <c r="F33" i="10"/>
  <c r="F33" i="14" s="1"/>
  <c r="D47" i="10"/>
  <c r="L33" i="10"/>
  <c r="L33" i="14" s="1"/>
  <c r="Z63" i="10"/>
  <c r="Z63" i="14" s="1"/>
  <c r="L24" i="10"/>
  <c r="L24" i="14" s="1"/>
  <c r="W49" i="10"/>
  <c r="W49" i="14" s="1"/>
  <c r="P23" i="10"/>
  <c r="P23" i="14" s="1"/>
  <c r="G65" i="10"/>
  <c r="G65" i="14" s="1"/>
  <c r="I26" i="10"/>
  <c r="I26" i="14" s="1"/>
  <c r="K18" i="10"/>
  <c r="K18" i="14" s="1"/>
  <c r="M21" i="18"/>
  <c r="N9" i="10"/>
  <c r="N9" i="14" s="1"/>
  <c r="O62" i="10"/>
  <c r="O62" i="14" s="1"/>
  <c r="K24" i="10"/>
  <c r="K24" i="14" s="1"/>
  <c r="I63" i="10"/>
  <c r="I63" i="14" s="1"/>
  <c r="L55" i="10"/>
  <c r="L55" i="14" s="1"/>
  <c r="Z70" i="10"/>
  <c r="Z70" i="14" s="1"/>
  <c r="S59" i="10"/>
  <c r="S59" i="14" s="1"/>
  <c r="AA11" i="10"/>
  <c r="AA11" i="14" s="1"/>
  <c r="H65" i="10"/>
  <c r="H65" i="14" s="1"/>
  <c r="F14" i="10"/>
  <c r="F14" i="14" s="1"/>
  <c r="N13" i="18"/>
  <c r="O13" i="18" s="1"/>
  <c r="O66" i="10"/>
  <c r="O66" i="14" s="1"/>
  <c r="M25" i="10"/>
  <c r="M25" i="14" s="1"/>
  <c r="Z41" i="10"/>
  <c r="Z41" i="14" s="1"/>
  <c r="H11" i="18"/>
  <c r="I21" i="18"/>
  <c r="J21" i="18" s="1"/>
  <c r="P19" i="10"/>
  <c r="P19" i="14" s="1"/>
  <c r="N57" i="18"/>
  <c r="O57" i="18" s="1"/>
  <c r="M27" i="10"/>
  <c r="M27" i="14" s="1"/>
  <c r="V23" i="10"/>
  <c r="V23" i="14" s="1"/>
  <c r="E46" i="10"/>
  <c r="BG60" i="18"/>
  <c r="D60" i="18" s="1"/>
  <c r="E60" i="18" s="1"/>
  <c r="H27" i="18"/>
  <c r="Y25" i="10"/>
  <c r="Y25" i="14" s="1"/>
  <c r="F56" i="10"/>
  <c r="F56" i="14" s="1"/>
  <c r="D8" i="10"/>
  <c r="X37" i="10"/>
  <c r="X37" i="14" s="1"/>
  <c r="H14" i="10"/>
  <c r="H14" i="14" s="1"/>
  <c r="L9" i="10"/>
  <c r="L9" i="14" s="1"/>
  <c r="D40" i="10"/>
  <c r="Z62" i="10"/>
  <c r="Z62" i="14" s="1"/>
  <c r="X38" i="10"/>
  <c r="X38" i="14" s="1"/>
  <c r="W70" i="10"/>
  <c r="W70" i="14" s="1"/>
  <c r="R49" i="10"/>
  <c r="R49" i="14" s="1"/>
  <c r="I7" i="18"/>
  <c r="J7" i="18" s="1"/>
  <c r="F25" i="10"/>
  <c r="F25" i="14" s="1"/>
  <c r="Z28" i="10"/>
  <c r="Z28" i="14" s="1"/>
  <c r="I10" i="10"/>
  <c r="I10" i="14" s="1"/>
  <c r="O22" i="10"/>
  <c r="O22" i="14" s="1"/>
  <c r="N63" i="10"/>
  <c r="N63" i="14" s="1"/>
  <c r="I61" i="10"/>
  <c r="I61" i="14" s="1"/>
  <c r="R26" i="18"/>
  <c r="R50" i="10"/>
  <c r="R50" i="14" s="1"/>
  <c r="P35" i="10"/>
  <c r="P35" i="14" s="1"/>
  <c r="L36" i="10"/>
  <c r="L36" i="14" s="1"/>
  <c r="I52" i="18"/>
  <c r="J52" i="18" s="1"/>
  <c r="I15" i="18"/>
  <c r="J15" i="18" s="1"/>
  <c r="Q66" i="10"/>
  <c r="Q66" i="14" s="1"/>
  <c r="V52" i="10"/>
  <c r="V52" i="14" s="1"/>
  <c r="AA52" i="10"/>
  <c r="AA52" i="14" s="1"/>
  <c r="R67" i="18"/>
  <c r="S23" i="10"/>
  <c r="S23" i="14" s="1"/>
  <c r="I15" i="10"/>
  <c r="I15" i="14" s="1"/>
  <c r="Y17" i="10"/>
  <c r="Y17" i="14" s="1"/>
  <c r="AA7" i="10"/>
  <c r="AA7" i="14" s="1"/>
  <c r="H45" i="18"/>
  <c r="O41" i="10"/>
  <c r="O41" i="14" s="1"/>
  <c r="S64" i="18"/>
  <c r="T64" i="18" s="1"/>
  <c r="H22" i="18"/>
  <c r="R14" i="10"/>
  <c r="R14" i="14" s="1"/>
  <c r="U6" i="10"/>
  <c r="X26" i="10"/>
  <c r="X26" i="14" s="1"/>
  <c r="E28" i="10"/>
  <c r="K12" i="10"/>
  <c r="K12" i="14" s="1"/>
  <c r="M65" i="18"/>
  <c r="Q29" i="10"/>
  <c r="Q29" i="14" s="1"/>
  <c r="K36" i="10"/>
  <c r="K36" i="14" s="1"/>
  <c r="J53" i="10"/>
  <c r="J53" i="14" s="1"/>
  <c r="F51" i="10"/>
  <c r="F51" i="14" s="1"/>
  <c r="I53" i="10"/>
  <c r="I53" i="14" s="1"/>
  <c r="U28" i="10"/>
  <c r="U28" i="14" s="1"/>
  <c r="P53" i="10"/>
  <c r="P53" i="14" s="1"/>
  <c r="T6" i="10"/>
  <c r="N53" i="18"/>
  <c r="O53" i="18" s="1"/>
  <c r="V66" i="10"/>
  <c r="V66" i="14" s="1"/>
  <c r="D46" i="10"/>
  <c r="F8" i="10"/>
  <c r="F8" i="14" s="1"/>
  <c r="N17" i="10"/>
  <c r="N17" i="14" s="1"/>
  <c r="S19" i="10"/>
  <c r="S19" i="14" s="1"/>
  <c r="L28" i="10"/>
  <c r="L28" i="14" s="1"/>
  <c r="X56" i="10"/>
  <c r="X56" i="14" s="1"/>
  <c r="H7" i="18"/>
  <c r="M18" i="18"/>
  <c r="Z50" i="10"/>
  <c r="Z50" i="14" s="1"/>
  <c r="BG38" i="18"/>
  <c r="D38" i="18" s="1"/>
  <c r="E38" i="18" s="1"/>
  <c r="G15" i="10"/>
  <c r="G15" i="14" s="1"/>
  <c r="Y31" i="10"/>
  <c r="Y31" i="14" s="1"/>
  <c r="M16" i="10"/>
  <c r="M16" i="14" s="1"/>
  <c r="Q24" i="10"/>
  <c r="Q24" i="14" s="1"/>
  <c r="W32" i="10"/>
  <c r="W32" i="14" s="1"/>
  <c r="H46" i="18"/>
  <c r="M46" i="10"/>
  <c r="M46" i="14" s="1"/>
  <c r="P64" i="10"/>
  <c r="P64" i="14" s="1"/>
  <c r="BG32" i="18"/>
  <c r="D32" i="18" s="1"/>
  <c r="E32" i="18" s="1"/>
  <c r="V55" i="10"/>
  <c r="V55" i="14" s="1"/>
  <c r="I60" i="18"/>
  <c r="J60" i="18" s="1"/>
  <c r="N66" i="18"/>
  <c r="O66" i="18" s="1"/>
  <c r="K27" i="10"/>
  <c r="K27" i="14" s="1"/>
  <c r="W12" i="10"/>
  <c r="W12" i="14" s="1"/>
  <c r="H36" i="18"/>
  <c r="E11" i="10"/>
  <c r="E52" i="10"/>
  <c r="I12" i="18"/>
  <c r="J12" i="18" s="1"/>
  <c r="Z56" i="10"/>
  <c r="Z56" i="14" s="1"/>
  <c r="N46" i="10"/>
  <c r="N46" i="14" s="1"/>
  <c r="X62" i="10"/>
  <c r="X62" i="14" s="1"/>
  <c r="S35" i="10"/>
  <c r="S35" i="14" s="1"/>
  <c r="AA45" i="10"/>
  <c r="N30" i="18"/>
  <c r="O30" i="18" s="1"/>
  <c r="U54" i="10"/>
  <c r="U54" i="14" s="1"/>
  <c r="F9" i="10"/>
  <c r="F9" i="14" s="1"/>
  <c r="Q33" i="10"/>
  <c r="Q33" i="14" s="1"/>
  <c r="N41" i="10"/>
  <c r="N41" i="14" s="1"/>
  <c r="S66" i="10"/>
  <c r="S66" i="14" s="1"/>
  <c r="AA56" i="10"/>
  <c r="AA56" i="14" s="1"/>
  <c r="M48" i="18"/>
  <c r="W61" i="10"/>
  <c r="W61" i="14" s="1"/>
  <c r="R37" i="10"/>
  <c r="R37" i="14" s="1"/>
  <c r="P15" i="10"/>
  <c r="P15" i="14" s="1"/>
  <c r="F30" i="10"/>
  <c r="F30" i="14" s="1"/>
  <c r="H22" i="10"/>
  <c r="H22" i="14" s="1"/>
  <c r="I53" i="18"/>
  <c r="J53" i="18" s="1"/>
  <c r="N34" i="18"/>
  <c r="O34" i="18" s="1"/>
  <c r="I11" i="10"/>
  <c r="I11" i="14" s="1"/>
  <c r="G69" i="10"/>
  <c r="G69" i="14" s="1"/>
  <c r="O63" i="10"/>
  <c r="O63" i="14" s="1"/>
  <c r="Z13" i="10"/>
  <c r="Z13" i="14" s="1"/>
  <c r="BG70" i="18"/>
  <c r="D70" i="18" s="1"/>
  <c r="E70" i="18" s="1"/>
  <c r="R48" i="10"/>
  <c r="R48" i="14" s="1"/>
  <c r="L32" i="10"/>
  <c r="L32" i="14" s="1"/>
  <c r="J13" i="10"/>
  <c r="J13" i="14" s="1"/>
  <c r="H49" i="18"/>
  <c r="K17" i="10"/>
  <c r="K17" i="14" s="1"/>
  <c r="K30" i="10"/>
  <c r="K30" i="14" s="1"/>
  <c r="R21" i="10"/>
  <c r="R21" i="14" s="1"/>
  <c r="V53" i="10"/>
  <c r="V53" i="14" s="1"/>
  <c r="H8" i="18"/>
  <c r="Y26" i="10"/>
  <c r="Y26" i="14" s="1"/>
  <c r="AA66" i="10"/>
  <c r="AA66" i="14" s="1"/>
  <c r="Z25" i="10"/>
  <c r="Z25" i="14" s="1"/>
  <c r="D11" i="10"/>
  <c r="M30" i="10"/>
  <c r="M30" i="14" s="1"/>
  <c r="V45" i="10"/>
  <c r="R31" i="10"/>
  <c r="R31" i="14" s="1"/>
  <c r="I69" i="10"/>
  <c r="I69" i="14" s="1"/>
  <c r="BG30" i="18"/>
  <c r="D30" i="18" s="1"/>
  <c r="E30" i="18" s="1"/>
  <c r="BG66" i="18"/>
  <c r="D66" i="18" s="1"/>
  <c r="E66" i="18" s="1"/>
  <c r="L35" i="10"/>
  <c r="L35" i="14" s="1"/>
  <c r="I69" i="18"/>
  <c r="J69" i="18" s="1"/>
  <c r="AA30" i="10"/>
  <c r="AA30" i="14" s="1"/>
  <c r="I46" i="18"/>
  <c r="J46" i="18" s="1"/>
  <c r="AA58" i="10"/>
  <c r="AA58" i="14" s="1"/>
  <c r="R34" i="10"/>
  <c r="R34" i="14" s="1"/>
  <c r="AA67" i="10"/>
  <c r="AA67" i="14" s="1"/>
  <c r="I9" i="18"/>
  <c r="J9" i="18" s="1"/>
  <c r="U17" i="10"/>
  <c r="U17" i="14" s="1"/>
  <c r="L15" i="10"/>
  <c r="L15" i="14" s="1"/>
  <c r="S69" i="10"/>
  <c r="S69" i="14" s="1"/>
  <c r="D38" i="10"/>
  <c r="N61" i="18"/>
  <c r="O61" i="18" s="1"/>
  <c r="L54" i="10"/>
  <c r="L54" i="14" s="1"/>
  <c r="H58" i="10"/>
  <c r="H58" i="14" s="1"/>
  <c r="P25" i="10"/>
  <c r="P25" i="14" s="1"/>
  <c r="Q59" i="10"/>
  <c r="Q59" i="14" s="1"/>
  <c r="D57" i="10"/>
  <c r="I31" i="18"/>
  <c r="J31" i="18" s="1"/>
  <c r="X52" i="10"/>
  <c r="X52" i="14" s="1"/>
  <c r="U24" i="10"/>
  <c r="U24" i="14" s="1"/>
  <c r="R41" i="18"/>
  <c r="Q22" i="10"/>
  <c r="Q22" i="14" s="1"/>
  <c r="L40" i="10"/>
  <c r="L40" i="14" s="1"/>
  <c r="AA19" i="10"/>
  <c r="AA19" i="14" s="1"/>
  <c r="O39" i="10"/>
  <c r="O39" i="14" s="1"/>
  <c r="F59" i="10"/>
  <c r="F59" i="14" s="1"/>
  <c r="X21" i="10"/>
  <c r="X21" i="14" s="1"/>
  <c r="I47" i="18"/>
  <c r="J47" i="18" s="1"/>
  <c r="D53" i="10"/>
  <c r="U30" i="10"/>
  <c r="U30" i="14" s="1"/>
  <c r="E12" i="10"/>
  <c r="V68" i="10"/>
  <c r="V68" i="14" s="1"/>
  <c r="N48" i="10"/>
  <c r="N48" i="14" s="1"/>
  <c r="BG24" i="18"/>
  <c r="D24" i="18" s="1"/>
  <c r="E24" i="18" s="1"/>
  <c r="V63" i="10"/>
  <c r="V63" i="14" s="1"/>
  <c r="H66" i="18"/>
  <c r="N58" i="10"/>
  <c r="N58" i="14" s="1"/>
  <c r="H28" i="10"/>
  <c r="H28" i="14" s="1"/>
  <c r="X14" i="10"/>
  <c r="X14" i="14" s="1"/>
  <c r="Q67" i="10"/>
  <c r="Q67" i="14" s="1"/>
  <c r="E61" i="10"/>
  <c r="O45" i="10"/>
  <c r="J30" i="10"/>
  <c r="J30" i="14" s="1"/>
  <c r="R36" i="18"/>
  <c r="R23" i="18"/>
  <c r="D64" i="10"/>
  <c r="Y15" i="10"/>
  <c r="Y15" i="14" s="1"/>
  <c r="Z52" i="10"/>
  <c r="Z52" i="14" s="1"/>
  <c r="N10" i="10"/>
  <c r="N10" i="14" s="1"/>
  <c r="O12" i="10"/>
  <c r="O12" i="14" s="1"/>
  <c r="S57" i="18"/>
  <c r="T57" i="18" s="1"/>
  <c r="Y36" i="10"/>
  <c r="Y36" i="14" s="1"/>
  <c r="I35" i="10"/>
  <c r="I35" i="14" s="1"/>
  <c r="M50" i="18"/>
  <c r="L48" i="10"/>
  <c r="L48" i="14" s="1"/>
  <c r="H33" i="10"/>
  <c r="H33" i="14" s="1"/>
  <c r="Y62" i="10"/>
  <c r="Y62" i="14" s="1"/>
  <c r="N50" i="10"/>
  <c r="N50" i="14" s="1"/>
  <c r="X39" i="10"/>
  <c r="X39" i="14" s="1"/>
  <c r="W65" i="10"/>
  <c r="W65" i="14" s="1"/>
  <c r="W35" i="10"/>
  <c r="W35" i="14" s="1"/>
  <c r="J28" i="10"/>
  <c r="J28" i="14" s="1"/>
  <c r="K22" i="10"/>
  <c r="K22" i="14" s="1"/>
  <c r="R8" i="10"/>
  <c r="R8" i="14" s="1"/>
  <c r="H68" i="18"/>
  <c r="E27" i="10"/>
  <c r="AA8" i="10"/>
  <c r="AA8" i="14" s="1"/>
  <c r="H70" i="10"/>
  <c r="H70" i="14" s="1"/>
  <c r="W27" i="10"/>
  <c r="W27" i="14" s="1"/>
  <c r="M20" i="18"/>
  <c r="N58" i="18"/>
  <c r="W64" i="10"/>
  <c r="W64" i="14" s="1"/>
  <c r="F66" i="10"/>
  <c r="F66" i="14" s="1"/>
  <c r="K55" i="10"/>
  <c r="K55" i="14" s="1"/>
  <c r="E45" i="10"/>
  <c r="R29" i="18"/>
  <c r="K66" i="10"/>
  <c r="K66" i="14" s="1"/>
  <c r="G31" i="10"/>
  <c r="G31" i="14" s="1"/>
  <c r="AA21" i="10"/>
  <c r="AA21" i="14" s="1"/>
  <c r="V64" i="10"/>
  <c r="V64" i="14" s="1"/>
  <c r="H55" i="10"/>
  <c r="H55" i="14" s="1"/>
  <c r="V58" i="10"/>
  <c r="V58" i="14" s="1"/>
  <c r="L56" i="10"/>
  <c r="L56" i="14" s="1"/>
  <c r="AA22" i="10"/>
  <c r="AA22" i="14" s="1"/>
  <c r="F61" i="10"/>
  <c r="F61" i="14" s="1"/>
  <c r="X15" i="10"/>
  <c r="X15" i="14" s="1"/>
  <c r="N65" i="10"/>
  <c r="N65" i="14" s="1"/>
  <c r="T33" i="10"/>
  <c r="T33" i="14" s="1"/>
  <c r="M65" i="10"/>
  <c r="M65" i="14" s="1"/>
  <c r="G11" i="10"/>
  <c r="G11" i="14" s="1"/>
  <c r="BG18" i="18"/>
  <c r="D18" i="18" s="1"/>
  <c r="E18" i="18" s="1"/>
  <c r="AA12" i="10"/>
  <c r="AA12" i="14" s="1"/>
  <c r="W14" i="10"/>
  <c r="W14" i="14" s="1"/>
  <c r="U70" i="10"/>
  <c r="U70" i="14" s="1"/>
  <c r="F63" i="10"/>
  <c r="F63" i="14" s="1"/>
  <c r="O54" i="10"/>
  <c r="O54" i="14" s="1"/>
  <c r="Q58" i="10"/>
  <c r="Q58" i="14" s="1"/>
  <c r="P61" i="10"/>
  <c r="P61" i="14" s="1"/>
  <c r="N64" i="18"/>
  <c r="O64" i="18" s="1"/>
  <c r="H7" i="10"/>
  <c r="H7" i="14" s="1"/>
  <c r="Z65" i="10"/>
  <c r="Z65" i="14" s="1"/>
  <c r="T7" i="10"/>
  <c r="T7" i="14" s="1"/>
  <c r="J18" i="10"/>
  <c r="J18" i="14" s="1"/>
  <c r="I51" i="18"/>
  <c r="J51" i="18" s="1"/>
  <c r="G35" i="10"/>
  <c r="G35" i="14" s="1"/>
  <c r="S37" i="10"/>
  <c r="S37" i="14" s="1"/>
  <c r="Z53" i="10"/>
  <c r="Z53" i="14" s="1"/>
  <c r="Z10" i="10"/>
  <c r="Z10" i="14" s="1"/>
  <c r="H40" i="10"/>
  <c r="H40" i="14" s="1"/>
  <c r="Y6" i="10"/>
  <c r="I55" i="10"/>
  <c r="I55" i="14" s="1"/>
  <c r="L29" i="10"/>
  <c r="L29" i="14" s="1"/>
  <c r="P24" i="10"/>
  <c r="P24" i="14" s="1"/>
  <c r="S34" i="18"/>
  <c r="T34" i="18" s="1"/>
  <c r="M57" i="10"/>
  <c r="M57" i="14" s="1"/>
  <c r="BG25" i="18"/>
  <c r="D25" i="18" s="1"/>
  <c r="E25" i="18" s="1"/>
  <c r="S14" i="18"/>
  <c r="T14" i="18" s="1"/>
  <c r="S21" i="10"/>
  <c r="S21" i="14" s="1"/>
  <c r="X16" i="10"/>
  <c r="X16" i="14" s="1"/>
  <c r="P32" i="10"/>
  <c r="P32" i="14" s="1"/>
  <c r="R30" i="10"/>
  <c r="R30" i="14" s="1"/>
  <c r="M19" i="10"/>
  <c r="M19" i="14" s="1"/>
  <c r="E48" i="10"/>
  <c r="BG35" i="18"/>
  <c r="D35" i="18" s="1"/>
  <c r="E35" i="18" s="1"/>
  <c r="I10" i="18"/>
  <c r="J10" i="18" s="1"/>
  <c r="G40" i="10"/>
  <c r="G40" i="14" s="1"/>
  <c r="I67" i="18"/>
  <c r="J67" i="18" s="1"/>
  <c r="Z29" i="10"/>
  <c r="Z29" i="14" s="1"/>
  <c r="N56" i="10"/>
  <c r="N56" i="14" s="1"/>
  <c r="F40" i="10"/>
  <c r="F40" i="14" s="1"/>
  <c r="K8" i="10"/>
  <c r="K8" i="14" s="1"/>
  <c r="W59" i="10"/>
  <c r="W59" i="14" s="1"/>
  <c r="M57" i="18"/>
  <c r="R19" i="10"/>
  <c r="R19" i="14" s="1"/>
  <c r="Z14" i="10"/>
  <c r="Z14" i="14" s="1"/>
  <c r="O56" i="10"/>
  <c r="O56" i="14" s="1"/>
  <c r="H26" i="18"/>
  <c r="Y47" i="10"/>
  <c r="Y47" i="14" s="1"/>
  <c r="Q20" i="10"/>
  <c r="Q20" i="14" s="1"/>
  <c r="O9" i="10"/>
  <c r="O9" i="14" s="1"/>
  <c r="I13" i="18"/>
  <c r="J13" i="18" s="1"/>
  <c r="X59" i="10"/>
  <c r="X59" i="14" s="1"/>
  <c r="P70" i="10"/>
  <c r="P70" i="14" s="1"/>
  <c r="M10" i="18"/>
  <c r="O53" i="10"/>
  <c r="O53" i="14" s="1"/>
  <c r="P29" i="10"/>
  <c r="P29" i="14" s="1"/>
  <c r="N36" i="10"/>
  <c r="N36" i="14" s="1"/>
  <c r="P40" i="10"/>
  <c r="P40" i="14" s="1"/>
  <c r="J47" i="10"/>
  <c r="J47" i="14" s="1"/>
  <c r="D12" i="10"/>
  <c r="N39" i="10"/>
  <c r="N39" i="14" s="1"/>
  <c r="AA28" i="10"/>
  <c r="AA28" i="14" s="1"/>
  <c r="G18" i="10"/>
  <c r="G18" i="14" s="1"/>
  <c r="M31" i="10"/>
  <c r="M31" i="14" s="1"/>
  <c r="I8" i="18"/>
  <c r="J8" i="18" s="1"/>
  <c r="Y21" i="10"/>
  <c r="Y21" i="14" s="1"/>
  <c r="U16" i="10"/>
  <c r="U16" i="14" s="1"/>
  <c r="V22" i="10"/>
  <c r="V22" i="14" s="1"/>
  <c r="H55" i="18"/>
  <c r="N60" i="18"/>
  <c r="O60" i="18" s="1"/>
  <c r="I8" i="10"/>
  <c r="I8" i="14" s="1"/>
  <c r="I13" i="10"/>
  <c r="I13" i="14" s="1"/>
  <c r="H24" i="18"/>
  <c r="M17" i="18"/>
  <c r="N11" i="18"/>
  <c r="O11" i="18" s="1"/>
  <c r="X9" i="10"/>
  <c r="X9" i="14" s="1"/>
  <c r="BG20" i="18"/>
  <c r="D20" i="18" s="1"/>
  <c r="E20" i="18" s="1"/>
  <c r="N64" i="10"/>
  <c r="N64" i="14" s="1"/>
  <c r="BG22" i="18"/>
  <c r="D22" i="18" s="1"/>
  <c r="E22" i="18" s="1"/>
  <c r="X11" i="10"/>
  <c r="X11" i="14" s="1"/>
  <c r="Y61" i="10"/>
  <c r="Y61" i="14" s="1"/>
  <c r="N35" i="18"/>
  <c r="O35" i="18" s="1"/>
  <c r="G9" i="10"/>
  <c r="G9" i="14" s="1"/>
  <c r="Q9" i="10"/>
  <c r="Q9" i="14" s="1"/>
  <c r="N68" i="10"/>
  <c r="N68" i="14" s="1"/>
  <c r="BG21" i="18"/>
  <c r="D21" i="18" s="1"/>
  <c r="E21" i="18" s="1"/>
  <c r="S31" i="18"/>
  <c r="T31" i="18" s="1"/>
  <c r="N11" i="10"/>
  <c r="N11" i="14" s="1"/>
  <c r="S41" i="10"/>
  <c r="S41" i="14" s="1"/>
  <c r="O61" i="10"/>
  <c r="O61" i="14" s="1"/>
  <c r="Y41" i="10"/>
  <c r="Y41" i="14" s="1"/>
  <c r="AA65" i="10"/>
  <c r="AA65" i="14" s="1"/>
  <c r="O35" i="10"/>
  <c r="O35" i="14" s="1"/>
  <c r="J10" i="10"/>
  <c r="J10" i="14" s="1"/>
  <c r="N60" i="10"/>
  <c r="N60" i="14" s="1"/>
  <c r="G62" i="10"/>
  <c r="G62" i="14" s="1"/>
  <c r="P17" i="10"/>
  <c r="P17" i="14" s="1"/>
  <c r="L67" i="10"/>
  <c r="L67" i="14" s="1"/>
  <c r="E15" i="10"/>
  <c r="S28" i="10"/>
  <c r="S28" i="14" s="1"/>
  <c r="H6" i="18"/>
  <c r="S63" i="10"/>
  <c r="S63" i="14" s="1"/>
  <c r="K62" i="10"/>
  <c r="K62" i="14" s="1"/>
  <c r="N26" i="18"/>
  <c r="O26" i="18" s="1"/>
  <c r="X41" i="10"/>
  <c r="X41" i="14" s="1"/>
  <c r="J48" i="10"/>
  <c r="J48" i="14" s="1"/>
  <c r="Q53" i="10"/>
  <c r="Q53" i="14" s="1"/>
  <c r="J27" i="10"/>
  <c r="J27" i="14" s="1"/>
  <c r="W34" i="10"/>
  <c r="W34" i="14" s="1"/>
  <c r="X57" i="10"/>
  <c r="X57" i="14" s="1"/>
  <c r="U37" i="10"/>
  <c r="U37" i="14" s="1"/>
  <c r="M64" i="10"/>
  <c r="M64" i="14" s="1"/>
  <c r="S9" i="18"/>
  <c r="T9" i="18" s="1"/>
  <c r="D41" i="10"/>
  <c r="U41" i="10"/>
  <c r="U41" i="14" s="1"/>
  <c r="O50" i="10"/>
  <c r="O50" i="14" s="1"/>
  <c r="K11" i="10"/>
  <c r="K11" i="14" s="1"/>
  <c r="D35" i="10"/>
  <c r="S40" i="10"/>
  <c r="S40" i="14" s="1"/>
  <c r="I11" i="18"/>
  <c r="J11" i="18" s="1"/>
  <c r="E50" i="10"/>
  <c r="G8" i="10"/>
  <c r="G8" i="14" s="1"/>
  <c r="V10" i="10"/>
  <c r="V10" i="14" s="1"/>
  <c r="S47" i="18"/>
  <c r="T47" i="18" s="1"/>
  <c r="T14" i="10"/>
  <c r="T14" i="14" s="1"/>
  <c r="J25" i="10"/>
  <c r="J25" i="14" s="1"/>
  <c r="I66" i="18"/>
  <c r="J66" i="18" s="1"/>
  <c r="AA50" i="10"/>
  <c r="AA50" i="14" s="1"/>
  <c r="O11" i="10"/>
  <c r="O11" i="14" s="1"/>
  <c r="N69" i="10"/>
  <c r="N69" i="14" s="1"/>
  <c r="H25" i="18"/>
  <c r="V35" i="10"/>
  <c r="V35" i="14" s="1"/>
  <c r="O24" i="10"/>
  <c r="O24" i="14" s="1"/>
  <c r="J39" i="10"/>
  <c r="J39" i="14" s="1"/>
  <c r="H29" i="18"/>
  <c r="H29" i="10"/>
  <c r="H29" i="14" s="1"/>
  <c r="X24" i="10"/>
  <c r="X24" i="14" s="1"/>
  <c r="N6" i="10"/>
  <c r="V37" i="10"/>
  <c r="V37" i="14" s="1"/>
  <c r="K57" i="10"/>
  <c r="K57" i="14" s="1"/>
  <c r="K26" i="10"/>
  <c r="K26" i="14" s="1"/>
  <c r="W58" i="10"/>
  <c r="W58" i="14" s="1"/>
  <c r="S69" i="18"/>
  <c r="T69" i="18" s="1"/>
  <c r="V49" i="10"/>
  <c r="V49" i="14" s="1"/>
  <c r="O55" i="10"/>
  <c r="O55" i="14" s="1"/>
  <c r="D65" i="10"/>
  <c r="D22" i="10"/>
  <c r="F70" i="10"/>
  <c r="F70" i="14" s="1"/>
  <c r="S7" i="10"/>
  <c r="S7" i="14" s="1"/>
  <c r="N54" i="18"/>
  <c r="O54" i="18" s="1"/>
  <c r="K38" i="10"/>
  <c r="K38" i="14" s="1"/>
  <c r="I61" i="18"/>
  <c r="J61" i="18" s="1"/>
  <c r="Z47" i="10"/>
  <c r="Z47" i="14" s="1"/>
  <c r="S35" i="18"/>
  <c r="T35" i="18" s="1"/>
  <c r="P33" i="10"/>
  <c r="P33" i="14" s="1"/>
  <c r="M27" i="18"/>
  <c r="H36" i="14" l="1"/>
  <c r="J64" i="14"/>
  <c r="G21" i="14"/>
  <c r="P51" i="14"/>
  <c r="O26" i="14"/>
  <c r="G60" i="14"/>
  <c r="F39" i="14"/>
  <c r="M32" i="14"/>
  <c r="K28" i="14"/>
  <c r="W51" i="14"/>
  <c r="L18" i="14"/>
  <c r="Y20" i="14"/>
  <c r="N21" i="14"/>
  <c r="F65" i="14"/>
  <c r="Z17" i="14"/>
  <c r="Q46" i="14"/>
  <c r="Y35" i="14"/>
  <c r="Y59" i="14"/>
  <c r="M39" i="14"/>
  <c r="J12" i="14"/>
  <c r="U19" i="14"/>
  <c r="T17" i="14"/>
  <c r="Y37" i="14"/>
  <c r="M47" i="14"/>
  <c r="AC20" i="13"/>
  <c r="AC67" i="13"/>
  <c r="AB19" i="13"/>
  <c r="T20" i="14"/>
  <c r="U36" i="14"/>
  <c r="S49" i="14"/>
  <c r="Q70" i="14"/>
  <c r="V19" i="14"/>
  <c r="Z32" i="14"/>
  <c r="K48" i="14"/>
  <c r="T41" i="14"/>
  <c r="Z68" i="14"/>
  <c r="W55" i="14"/>
  <c r="Y48" i="14"/>
  <c r="M63" i="14"/>
  <c r="U52" i="14"/>
  <c r="X70" i="14"/>
  <c r="S50" i="14"/>
  <c r="Q25" i="14"/>
  <c r="M50" i="14"/>
  <c r="V46" i="14"/>
  <c r="L41" i="14"/>
  <c r="U22" i="14"/>
  <c r="O58" i="14"/>
  <c r="U49" i="14"/>
  <c r="K67" i="14"/>
  <c r="L26" i="14"/>
  <c r="H48" i="14"/>
  <c r="Q37" i="14"/>
  <c r="N28" i="14"/>
  <c r="X35" i="14"/>
  <c r="H68" i="14"/>
  <c r="AB70" i="13"/>
  <c r="AC38" i="13"/>
  <c r="X28" i="14"/>
  <c r="P16" i="14"/>
  <c r="Z57" i="14"/>
  <c r="K25" i="14"/>
  <c r="M20" i="14"/>
  <c r="AC61" i="13"/>
  <c r="AB41" i="13"/>
  <c r="AB57" i="13"/>
  <c r="AB46" i="13"/>
  <c r="V42" i="13"/>
  <c r="AB68" i="13"/>
  <c r="AC23" i="13"/>
  <c r="S42" i="13"/>
  <c r="AB29" i="13"/>
  <c r="AC6" i="10"/>
  <c r="Y6" i="14"/>
  <c r="Y42" i="10"/>
  <c r="D64" i="14"/>
  <c r="AB64" i="14" s="1"/>
  <c r="AB64" i="10"/>
  <c r="E52" i="14"/>
  <c r="AC52" i="10"/>
  <c r="D40" i="14"/>
  <c r="AB40" i="14" s="1"/>
  <c r="Z40" i="15" s="1"/>
  <c r="AB40" i="10"/>
  <c r="D36" i="14"/>
  <c r="AB36" i="14" s="1"/>
  <c r="AB36" i="10"/>
  <c r="AB56" i="10"/>
  <c r="D56" i="14"/>
  <c r="AB56" i="14" s="1"/>
  <c r="D16" i="14"/>
  <c r="AB16" i="10"/>
  <c r="AC36" i="10"/>
  <c r="E36" i="14"/>
  <c r="AC36" i="14" s="1"/>
  <c r="E55" i="14"/>
  <c r="AC55" i="10"/>
  <c r="AD55" i="15" s="1"/>
  <c r="O42" i="10"/>
  <c r="O6" i="14"/>
  <c r="O42" i="14" s="1"/>
  <c r="D37" i="14"/>
  <c r="AB37" i="14" s="1"/>
  <c r="AB37" i="10"/>
  <c r="G45" i="14"/>
  <c r="G71" i="10"/>
  <c r="H45" i="14"/>
  <c r="H71" i="10"/>
  <c r="AC62" i="10"/>
  <c r="E62" i="14"/>
  <c r="AC62" i="14" s="1"/>
  <c r="AB70" i="10"/>
  <c r="D70" i="14"/>
  <c r="D20" i="14"/>
  <c r="AB20" i="10"/>
  <c r="D10" i="14"/>
  <c r="AB10" i="10"/>
  <c r="AB15" i="10"/>
  <c r="D15" i="14"/>
  <c r="AB15" i="14" s="1"/>
  <c r="Q45" i="14"/>
  <c r="Q71" i="10"/>
  <c r="S45" i="14"/>
  <c r="S71" i="14" s="1"/>
  <c r="S71" i="10"/>
  <c r="E6" i="14"/>
  <c r="E42" i="10"/>
  <c r="E54" i="14"/>
  <c r="AC54" i="14" s="1"/>
  <c r="AC54" i="10"/>
  <c r="R45" i="14"/>
  <c r="R71" i="14" s="1"/>
  <c r="R71" i="10"/>
  <c r="E35" i="14"/>
  <c r="AC35" i="10"/>
  <c r="AD35" i="15" s="1"/>
  <c r="D39" i="14"/>
  <c r="AB39" i="10"/>
  <c r="Y71" i="10"/>
  <c r="Y45" i="14"/>
  <c r="D19" i="14"/>
  <c r="AB19" i="10"/>
  <c r="AC16" i="13"/>
  <c r="AC12" i="13"/>
  <c r="X42" i="13"/>
  <c r="AC70" i="13"/>
  <c r="L71" i="13"/>
  <c r="AB59" i="13"/>
  <c r="Q71" i="13"/>
  <c r="AC59" i="13"/>
  <c r="AC36" i="13"/>
  <c r="AB62" i="13"/>
  <c r="AC18" i="13"/>
  <c r="G42" i="13"/>
  <c r="M71" i="13"/>
  <c r="AC40" i="13"/>
  <c r="AB61" i="13"/>
  <c r="AB27" i="13"/>
  <c r="AC25" i="13"/>
  <c r="S71" i="13"/>
  <c r="H71" i="13"/>
  <c r="AB16" i="13"/>
  <c r="AB36" i="13"/>
  <c r="V71" i="13"/>
  <c r="X71" i="13"/>
  <c r="AB15" i="13"/>
  <c r="AB56" i="13"/>
  <c r="AB38" i="13"/>
  <c r="AC69" i="13"/>
  <c r="AC6" i="13"/>
  <c r="I42" i="13"/>
  <c r="AB32" i="13"/>
  <c r="AC52" i="13"/>
  <c r="AC49" i="13"/>
  <c r="H42" i="13"/>
  <c r="Z42" i="13"/>
  <c r="AC54" i="13"/>
  <c r="P42" i="13"/>
  <c r="AC27" i="10"/>
  <c r="E27" i="14"/>
  <c r="O45" i="14"/>
  <c r="O71" i="10"/>
  <c r="AB8" i="10"/>
  <c r="D8" i="14"/>
  <c r="AB8" i="14" s="1"/>
  <c r="T58" i="18"/>
  <c r="S71" i="18"/>
  <c r="T71" i="18" s="1"/>
  <c r="D69" i="14"/>
  <c r="AB69" i="14" s="1"/>
  <c r="AB69" i="10"/>
  <c r="D48" i="14"/>
  <c r="AB48" i="10"/>
  <c r="N42" i="18"/>
  <c r="O42" i="18" s="1"/>
  <c r="O6" i="18"/>
  <c r="D31" i="14"/>
  <c r="AB31" i="14" s="1"/>
  <c r="AB31" i="10"/>
  <c r="AC58" i="10"/>
  <c r="E58" i="14"/>
  <c r="AC7" i="10"/>
  <c r="E7" i="14"/>
  <c r="AC7" i="14" s="1"/>
  <c r="D61" i="14"/>
  <c r="AB61" i="14" s="1"/>
  <c r="AB61" i="10"/>
  <c r="AC59" i="10"/>
  <c r="E59" i="14"/>
  <c r="AC59" i="14" s="1"/>
  <c r="G6" i="14"/>
  <c r="G42" i="10"/>
  <c r="D21" i="14"/>
  <c r="AB21" i="14" s="1"/>
  <c r="AB21" i="10"/>
  <c r="D60" i="14"/>
  <c r="AB60" i="14" s="1"/>
  <c r="AB60" i="10"/>
  <c r="AB22" i="10"/>
  <c r="D22" i="14"/>
  <c r="AB22" i="14" s="1"/>
  <c r="E15" i="14"/>
  <c r="AC15" i="14" s="1"/>
  <c r="AC15" i="10"/>
  <c r="E61" i="14"/>
  <c r="AC61" i="14" s="1"/>
  <c r="AC61" i="10"/>
  <c r="AB53" i="10"/>
  <c r="D53" i="14"/>
  <c r="AB53" i="14" s="1"/>
  <c r="AB57" i="10"/>
  <c r="D57" i="14"/>
  <c r="D11" i="14"/>
  <c r="AB11" i="14" s="1"/>
  <c r="AB11" i="10"/>
  <c r="E11" i="14"/>
  <c r="AC11" i="14" s="1"/>
  <c r="AC11" i="10"/>
  <c r="AD11" i="15" s="1"/>
  <c r="T6" i="14"/>
  <c r="T42" i="14" s="1"/>
  <c r="T42" i="10"/>
  <c r="U6" i="14"/>
  <c r="U42" i="10"/>
  <c r="E46" i="14"/>
  <c r="AC46" i="14" s="1"/>
  <c r="AC46" i="10"/>
  <c r="R71" i="18"/>
  <c r="I6" i="14"/>
  <c r="I42" i="14" s="1"/>
  <c r="I42" i="10"/>
  <c r="Z6" i="14"/>
  <c r="Z42" i="10"/>
  <c r="AC24" i="10"/>
  <c r="E24" i="14"/>
  <c r="AC24" i="14" s="1"/>
  <c r="Z45" i="14"/>
  <c r="Z71" i="10"/>
  <c r="E53" i="14"/>
  <c r="AC53" i="14" s="1"/>
  <c r="AC53" i="10"/>
  <c r="AD53" i="15" s="1"/>
  <c r="E40" i="14"/>
  <c r="AC40" i="14" s="1"/>
  <c r="AC40" i="10"/>
  <c r="AD40" i="15" s="1"/>
  <c r="D63" i="14"/>
  <c r="AB63" i="14" s="1"/>
  <c r="AB63" i="10"/>
  <c r="AB32" i="10"/>
  <c r="D32" i="14"/>
  <c r="E18" i="14"/>
  <c r="AC18" i="14" s="1"/>
  <c r="AC18" i="10"/>
  <c r="D59" i="14"/>
  <c r="AB59" i="14" s="1"/>
  <c r="AB59" i="10"/>
  <c r="AB6" i="10"/>
  <c r="D6" i="14"/>
  <c r="D42" i="10"/>
  <c r="W71" i="10"/>
  <c r="W45" i="14"/>
  <c r="M42" i="18"/>
  <c r="AB7" i="10"/>
  <c r="D7" i="14"/>
  <c r="AB7" i="14" s="1"/>
  <c r="P45" i="14"/>
  <c r="P71" i="10"/>
  <c r="E64" i="14"/>
  <c r="AC64" i="14" s="1"/>
  <c r="AC64" i="10"/>
  <c r="AC13" i="10"/>
  <c r="E13" i="14"/>
  <c r="AC13" i="14" s="1"/>
  <c r="M6" i="14"/>
  <c r="M42" i="10"/>
  <c r="D13" i="14"/>
  <c r="AB13" i="14" s="1"/>
  <c r="AB13" i="10"/>
  <c r="AC19" i="10"/>
  <c r="E19" i="14"/>
  <c r="J71" i="10"/>
  <c r="J45" i="14"/>
  <c r="J71" i="14" s="1"/>
  <c r="D50" i="14"/>
  <c r="AB50" i="14" s="1"/>
  <c r="AB50" i="10"/>
  <c r="AC21" i="10"/>
  <c r="E21" i="14"/>
  <c r="AC21" i="14" s="1"/>
  <c r="D62" i="14"/>
  <c r="AB62" i="14" s="1"/>
  <c r="AB62" i="10"/>
  <c r="K45" i="14"/>
  <c r="K71" i="14" s="1"/>
  <c r="K71" i="10"/>
  <c r="AB27" i="10"/>
  <c r="D27" i="14"/>
  <c r="AB27" i="14" s="1"/>
  <c r="E23" i="14"/>
  <c r="AC23" i="14" s="1"/>
  <c r="AC23" i="10"/>
  <c r="E9" i="14"/>
  <c r="AC9" i="14" s="1"/>
  <c r="AC9" i="10"/>
  <c r="AB24" i="10"/>
  <c r="D24" i="14"/>
  <c r="AB24" i="14" s="1"/>
  <c r="AB34" i="10"/>
  <c r="D34" i="14"/>
  <c r="AB34" i="14" s="1"/>
  <c r="AB67" i="10"/>
  <c r="D67" i="14"/>
  <c r="AB67" i="14" s="1"/>
  <c r="Q42" i="10"/>
  <c r="Q6" i="14"/>
  <c r="E34" i="14"/>
  <c r="AC34" i="14" s="1"/>
  <c r="AC34" i="10"/>
  <c r="J42" i="10"/>
  <c r="J6" i="14"/>
  <c r="AB28" i="10"/>
  <c r="D28" i="14"/>
  <c r="AB28" i="14" s="1"/>
  <c r="D58" i="14"/>
  <c r="AB58" i="14" s="1"/>
  <c r="AB58" i="10"/>
  <c r="D18" i="14"/>
  <c r="AB18" i="14" s="1"/>
  <c r="AB18" i="10"/>
  <c r="AC47" i="10"/>
  <c r="E47" i="14"/>
  <c r="E20" i="14"/>
  <c r="AC20" i="10"/>
  <c r="AD20" i="15" s="1"/>
  <c r="AB55" i="10"/>
  <c r="D55" i="14"/>
  <c r="AB55" i="14" s="1"/>
  <c r="F6" i="14"/>
  <c r="F42" i="14" s="1"/>
  <c r="F42" i="10"/>
  <c r="T47" i="14"/>
  <c r="G27" i="14"/>
  <c r="AC10" i="10"/>
  <c r="AD10" i="15" s="1"/>
  <c r="E10" i="14"/>
  <c r="AC10" i="14" s="1"/>
  <c r="D45" i="14"/>
  <c r="D71" i="10"/>
  <c r="AB45" i="10"/>
  <c r="G56" i="14"/>
  <c r="AA6" i="14"/>
  <c r="AA42" i="14" s="1"/>
  <c r="AA42" i="10"/>
  <c r="R42" i="18"/>
  <c r="E38" i="14"/>
  <c r="AC38" i="14" s="1"/>
  <c r="AC38" i="10"/>
  <c r="N38" i="14"/>
  <c r="AB35" i="13"/>
  <c r="AC65" i="13"/>
  <c r="AB11" i="13"/>
  <c r="AB31" i="13"/>
  <c r="Q42" i="13"/>
  <c r="AB52" i="13"/>
  <c r="AC29" i="13"/>
  <c r="AC47" i="13"/>
  <c r="O71" i="13"/>
  <c r="AB51" i="13"/>
  <c r="AB30" i="13"/>
  <c r="AC32" i="13"/>
  <c r="AB9" i="13"/>
  <c r="AB24" i="13"/>
  <c r="AC46" i="13"/>
  <c r="AC58" i="13"/>
  <c r="AC17" i="13"/>
  <c r="AB66" i="13"/>
  <c r="AB10" i="13"/>
  <c r="J71" i="13"/>
  <c r="AC68" i="13"/>
  <c r="AB58" i="13"/>
  <c r="AC53" i="13"/>
  <c r="AC26" i="13"/>
  <c r="AC10" i="13"/>
  <c r="R71" i="13"/>
  <c r="AC34" i="13"/>
  <c r="AA71" i="13"/>
  <c r="AC15" i="13"/>
  <c r="AC30" i="13"/>
  <c r="AB50" i="13"/>
  <c r="AC21" i="13"/>
  <c r="F42" i="13"/>
  <c r="J42" i="13"/>
  <c r="P71" i="13"/>
  <c r="AB47" i="13"/>
  <c r="AC22" i="13"/>
  <c r="AC31" i="13"/>
  <c r="AB63" i="13"/>
  <c r="Y42" i="13"/>
  <c r="AC8" i="13"/>
  <c r="AC63" i="13"/>
  <c r="AB39" i="13"/>
  <c r="D46" i="14"/>
  <c r="AB46" i="10"/>
  <c r="D29" i="14"/>
  <c r="AB29" i="14" s="1"/>
  <c r="AB29" i="10"/>
  <c r="AC49" i="10"/>
  <c r="E49" i="14"/>
  <c r="AB10" i="14"/>
  <c r="AC66" i="10"/>
  <c r="AD66" i="15" s="1"/>
  <c r="E66" i="14"/>
  <c r="AC66" i="14" s="1"/>
  <c r="F45" i="14"/>
  <c r="F71" i="14" s="1"/>
  <c r="F71" i="10"/>
  <c r="E31" i="14"/>
  <c r="AC31" i="14" s="1"/>
  <c r="AC31" i="10"/>
  <c r="M45" i="14"/>
  <c r="M71" i="10"/>
  <c r="AB33" i="10"/>
  <c r="D33" i="14"/>
  <c r="AB33" i="14" s="1"/>
  <c r="D23" i="14"/>
  <c r="AB23" i="14" s="1"/>
  <c r="AB23" i="10"/>
  <c r="I71" i="10"/>
  <c r="I45" i="14"/>
  <c r="I71" i="14" s="1"/>
  <c r="D14" i="14"/>
  <c r="AB14" i="14" s="1"/>
  <c r="AB14" i="10"/>
  <c r="AB25" i="10"/>
  <c r="D25" i="14"/>
  <c r="AB25" i="14" s="1"/>
  <c r="J58" i="18"/>
  <c r="I71" i="18"/>
  <c r="J71" i="18" s="1"/>
  <c r="X6" i="14"/>
  <c r="X42" i="10"/>
  <c r="AC27" i="13"/>
  <c r="AC50" i="13"/>
  <c r="E42" i="13"/>
  <c r="AC11" i="13"/>
  <c r="AB33" i="13"/>
  <c r="Z71" i="13"/>
  <c r="AB26" i="13"/>
  <c r="K71" i="13"/>
  <c r="T42" i="13"/>
  <c r="AB7" i="13"/>
  <c r="AC62" i="13"/>
  <c r="AC51" i="13"/>
  <c r="AC55" i="13"/>
  <c r="M42" i="13"/>
  <c r="AC66" i="13"/>
  <c r="AC7" i="13"/>
  <c r="AB13" i="13"/>
  <c r="R42" i="13"/>
  <c r="AB55" i="13"/>
  <c r="U42" i="13"/>
  <c r="D42" i="13"/>
  <c r="AB20" i="13"/>
  <c r="K42" i="13"/>
  <c r="AB23" i="13"/>
  <c r="AB22" i="13"/>
  <c r="AC60" i="13"/>
  <c r="AC9" i="13"/>
  <c r="AB60" i="13"/>
  <c r="AB17" i="13"/>
  <c r="U71" i="13"/>
  <c r="AB28" i="13"/>
  <c r="AC33" i="13"/>
  <c r="AC37" i="13"/>
  <c r="AB54" i="13"/>
  <c r="AB40" i="13"/>
  <c r="AB65" i="13"/>
  <c r="G71" i="13"/>
  <c r="AB45" i="13"/>
  <c r="D71" i="13"/>
  <c r="I71" i="13"/>
  <c r="AB34" i="13"/>
  <c r="AB12" i="10"/>
  <c r="D12" i="14"/>
  <c r="D65" i="14"/>
  <c r="AB65" i="14" s="1"/>
  <c r="AB65" i="10"/>
  <c r="N6" i="14"/>
  <c r="N42" i="14" s="1"/>
  <c r="N42" i="10"/>
  <c r="AB35" i="10"/>
  <c r="D35" i="14"/>
  <c r="AB35" i="14" s="1"/>
  <c r="D41" i="14"/>
  <c r="AB41" i="14" s="1"/>
  <c r="AB41" i="10"/>
  <c r="AA45" i="14"/>
  <c r="AA71" i="14" s="1"/>
  <c r="AA71" i="10"/>
  <c r="H71" i="18"/>
  <c r="E67" i="14"/>
  <c r="AC67" i="10"/>
  <c r="D54" i="14"/>
  <c r="AB54" i="14" s="1"/>
  <c r="AB54" i="10"/>
  <c r="D52" i="14"/>
  <c r="AB52" i="14" s="1"/>
  <c r="AB52" i="10"/>
  <c r="AC69" i="10"/>
  <c r="E69" i="14"/>
  <c r="AC69" i="14" s="1"/>
  <c r="D40" i="18"/>
  <c r="E40" i="18" s="1"/>
  <c r="BG42" i="18"/>
  <c r="D42" i="18" s="1"/>
  <c r="E42" i="18" s="1"/>
  <c r="H6" i="14"/>
  <c r="H42" i="10"/>
  <c r="AC26" i="10"/>
  <c r="E26" i="14"/>
  <c r="AC26" i="14" s="1"/>
  <c r="M71" i="18"/>
  <c r="K42" i="10"/>
  <c r="K6" i="14"/>
  <c r="AC16" i="10"/>
  <c r="E16" i="14"/>
  <c r="AC16" i="14" s="1"/>
  <c r="AC60" i="10"/>
  <c r="E60" i="14"/>
  <c r="E50" i="14"/>
  <c r="AC50" i="10"/>
  <c r="H42" i="18"/>
  <c r="E48" i="14"/>
  <c r="AC48" i="10"/>
  <c r="E45" i="14"/>
  <c r="E71" i="10"/>
  <c r="AC45" i="10"/>
  <c r="O58" i="18"/>
  <c r="N71" i="18"/>
  <c r="O71" i="18" s="1"/>
  <c r="AC12" i="10"/>
  <c r="E12" i="14"/>
  <c r="AC12" i="14" s="1"/>
  <c r="AB38" i="10"/>
  <c r="D38" i="14"/>
  <c r="AB38" i="14" s="1"/>
  <c r="V45" i="14"/>
  <c r="V71" i="10"/>
  <c r="AC28" i="10"/>
  <c r="E28" i="14"/>
  <c r="AC28" i="14" s="1"/>
  <c r="D47" i="14"/>
  <c r="AB47" i="10"/>
  <c r="AC22" i="10"/>
  <c r="E22" i="14"/>
  <c r="AC22" i="14" s="1"/>
  <c r="AB68" i="10"/>
  <c r="D68" i="14"/>
  <c r="AC63" i="10"/>
  <c r="AD63" i="15" s="1"/>
  <c r="E63" i="14"/>
  <c r="AC63" i="14" s="1"/>
  <c r="X71" i="10"/>
  <c r="X45" i="14"/>
  <c r="X71" i="14" s="1"/>
  <c r="E57" i="14"/>
  <c r="AC57" i="14" s="1"/>
  <c r="AC57" i="10"/>
  <c r="AD57" i="15" s="1"/>
  <c r="E33" i="14"/>
  <c r="AC33" i="14" s="1"/>
  <c r="AC33" i="10"/>
  <c r="N45" i="14"/>
  <c r="N71" i="14" s="1"/>
  <c r="N71" i="10"/>
  <c r="E65" i="14"/>
  <c r="AC65" i="14" s="1"/>
  <c r="AC65" i="10"/>
  <c r="AB9" i="10"/>
  <c r="D9" i="14"/>
  <c r="AB9" i="14" s="1"/>
  <c r="AC51" i="10"/>
  <c r="E51" i="14"/>
  <c r="BG71" i="18"/>
  <c r="D71" i="18" s="1"/>
  <c r="E71" i="18" s="1"/>
  <c r="D45" i="18"/>
  <c r="E45" i="18" s="1"/>
  <c r="J6" i="18"/>
  <c r="I42" i="18"/>
  <c r="J42" i="18" s="1"/>
  <c r="T45" i="14"/>
  <c r="T71" i="10"/>
  <c r="AB49" i="10"/>
  <c r="D49" i="14"/>
  <c r="AB49" i="14" s="1"/>
  <c r="E8" i="14"/>
  <c r="AC8" i="14" s="1"/>
  <c r="AC8" i="10"/>
  <c r="E39" i="14"/>
  <c r="AC39" i="14" s="1"/>
  <c r="AC39" i="10"/>
  <c r="AD39" i="15" s="1"/>
  <c r="W6" i="14"/>
  <c r="W42" i="14" s="1"/>
  <c r="W42" i="10"/>
  <c r="S42" i="10"/>
  <c r="S6" i="14"/>
  <c r="S42" i="14" s="1"/>
  <c r="D26" i="14"/>
  <c r="AB26" i="10"/>
  <c r="T40" i="18"/>
  <c r="S42" i="18"/>
  <c r="T42" i="18" s="1"/>
  <c r="AC37" i="10"/>
  <c r="E37" i="14"/>
  <c r="AC25" i="10"/>
  <c r="AD25" i="15" s="1"/>
  <c r="E25" i="14"/>
  <c r="P6" i="14"/>
  <c r="P42" i="10"/>
  <c r="AB17" i="10"/>
  <c r="D17" i="14"/>
  <c r="R6" i="14"/>
  <c r="R42" i="14" s="1"/>
  <c r="R42" i="10"/>
  <c r="E56" i="14"/>
  <c r="AC56" i="14" s="1"/>
  <c r="AC56" i="10"/>
  <c r="E32" i="14"/>
  <c r="AC32" i="10"/>
  <c r="AC17" i="10"/>
  <c r="AD17" i="15" s="1"/>
  <c r="E17" i="14"/>
  <c r="AC17" i="14" s="1"/>
  <c r="AC14" i="10"/>
  <c r="E14" i="14"/>
  <c r="AC14" i="14" s="1"/>
  <c r="L71" i="10"/>
  <c r="L45" i="14"/>
  <c r="L71" i="14" s="1"/>
  <c r="D66" i="14"/>
  <c r="AB66" i="14" s="1"/>
  <c r="AB66" i="10"/>
  <c r="E68" i="14"/>
  <c r="AC68" i="14" s="1"/>
  <c r="AC68" i="10"/>
  <c r="U45" i="14"/>
  <c r="U71" i="10"/>
  <c r="E70" i="14"/>
  <c r="AC70" i="14" s="1"/>
  <c r="AC70" i="10"/>
  <c r="E29" i="14"/>
  <c r="AC29" i="14" s="1"/>
  <c r="AC29" i="10"/>
  <c r="AD29" i="15" s="1"/>
  <c r="V6" i="14"/>
  <c r="V42" i="10"/>
  <c r="AB51" i="10"/>
  <c r="D51" i="14"/>
  <c r="E30" i="14"/>
  <c r="AC30" i="14" s="1"/>
  <c r="AC30" i="10"/>
  <c r="E41" i="14"/>
  <c r="AC41" i="14" s="1"/>
  <c r="AC41" i="10"/>
  <c r="AB30" i="10"/>
  <c r="D30" i="14"/>
  <c r="AB30" i="14" s="1"/>
  <c r="V26" i="14"/>
  <c r="H20" i="14"/>
  <c r="L6" i="14"/>
  <c r="L42" i="14" s="1"/>
  <c r="L42" i="10"/>
  <c r="AC24" i="13"/>
  <c r="AB53" i="13"/>
  <c r="AC64" i="13"/>
  <c r="AB8" i="13"/>
  <c r="AB48" i="13"/>
  <c r="AC48" i="13"/>
  <c r="AB25" i="13"/>
  <c r="AC45" i="13"/>
  <c r="W71" i="13"/>
  <c r="AB37" i="13"/>
  <c r="AC39" i="13"/>
  <c r="F71" i="13"/>
  <c r="O42" i="13"/>
  <c r="Y71" i="13"/>
  <c r="AA42" i="13"/>
  <c r="AB67" i="13"/>
  <c r="AB69" i="13"/>
  <c r="W42" i="13"/>
  <c r="AC57" i="13"/>
  <c r="AB6" i="13"/>
  <c r="L42" i="13"/>
  <c r="AC41" i="13"/>
  <c r="E71" i="13"/>
  <c r="N71" i="13"/>
  <c r="AC14" i="13"/>
  <c r="AB49" i="13"/>
  <c r="AB12" i="13"/>
  <c r="T71" i="13"/>
  <c r="AC56" i="13"/>
  <c r="AC35" i="13"/>
  <c r="AB64" i="13"/>
  <c r="AB21" i="13"/>
  <c r="AB14" i="13"/>
  <c r="AB18" i="13"/>
  <c r="AC28" i="13"/>
  <c r="AC19" i="13"/>
  <c r="N42" i="13"/>
  <c r="AC20" i="14" l="1"/>
  <c r="AB51" i="14"/>
  <c r="P71" i="14"/>
  <c r="AC32" i="14"/>
  <c r="AB39" i="14"/>
  <c r="AC51" i="14"/>
  <c r="AC60" i="14"/>
  <c r="Z42" i="14"/>
  <c r="AB47" i="14"/>
  <c r="Z47" i="15" s="1"/>
  <c r="V71" i="14"/>
  <c r="AC35" i="14"/>
  <c r="AC37" i="14"/>
  <c r="AC49" i="14"/>
  <c r="W71" i="14"/>
  <c r="AB57" i="14"/>
  <c r="AB70" i="14"/>
  <c r="H70" i="15" s="1"/>
  <c r="AD66" i="10"/>
  <c r="AE66" i="16" s="1"/>
  <c r="T71" i="14"/>
  <c r="AD35" i="10"/>
  <c r="AE35" i="16" s="1"/>
  <c r="AB46" i="14"/>
  <c r="F46" i="15" s="1"/>
  <c r="AC19" i="14"/>
  <c r="AB32" i="14"/>
  <c r="AC55" i="14"/>
  <c r="M71" i="14"/>
  <c r="U71" i="14"/>
  <c r="P42" i="14"/>
  <c r="AC50" i="14"/>
  <c r="AC47" i="14"/>
  <c r="J42" i="14"/>
  <c r="Q42" i="14"/>
  <c r="U42" i="14"/>
  <c r="AB48" i="14"/>
  <c r="L48" i="15" s="1"/>
  <c r="O71" i="14"/>
  <c r="AB19" i="14"/>
  <c r="Q71" i="14"/>
  <c r="H71" i="14"/>
  <c r="AB16" i="14"/>
  <c r="R16" i="15" s="1"/>
  <c r="AC52" i="14"/>
  <c r="Y42" i="14"/>
  <c r="AB17" i="14"/>
  <c r="T17" i="15" s="1"/>
  <c r="AC25" i="14"/>
  <c r="AB68" i="14"/>
  <c r="AC48" i="14"/>
  <c r="K42" i="14"/>
  <c r="AC67" i="14"/>
  <c r="AB12" i="14"/>
  <c r="X42" i="14"/>
  <c r="AD55" i="10"/>
  <c r="AE55" i="16" s="1"/>
  <c r="AD55" i="16" s="1"/>
  <c r="S55" i="16" s="1"/>
  <c r="M42" i="14"/>
  <c r="Z71" i="14"/>
  <c r="AC58" i="14"/>
  <c r="Y71" i="14"/>
  <c r="AD57" i="10"/>
  <c r="AE57" i="16" s="1"/>
  <c r="AD57" i="16" s="1"/>
  <c r="AA57" i="16" s="1"/>
  <c r="AB42" i="13"/>
  <c r="AD11" i="10"/>
  <c r="AE11" i="16" s="1"/>
  <c r="AD11" i="16" s="1"/>
  <c r="E11" i="16" s="1"/>
  <c r="V42" i="14"/>
  <c r="AD63" i="10"/>
  <c r="AE63" i="16" s="1"/>
  <c r="AB20" i="14"/>
  <c r="N20" i="15" s="1"/>
  <c r="G71" i="14"/>
  <c r="Z20" i="15"/>
  <c r="J20" i="15"/>
  <c r="V20" i="15"/>
  <c r="P20" i="15"/>
  <c r="D20" i="15"/>
  <c r="H20" i="15"/>
  <c r="X20" i="15"/>
  <c r="R20" i="15"/>
  <c r="L20" i="15"/>
  <c r="F20" i="15"/>
  <c r="AD17" i="10"/>
  <c r="AE17" i="16" s="1"/>
  <c r="AD17" i="16" s="1"/>
  <c r="AD12" i="10"/>
  <c r="AE12" i="16" s="1"/>
  <c r="AD12" i="16" s="1"/>
  <c r="AD12" i="15"/>
  <c r="AD60" i="15"/>
  <c r="AD60" i="10"/>
  <c r="AE60" i="16" s="1"/>
  <c r="AD60" i="16" s="1"/>
  <c r="P41" i="15"/>
  <c r="N41" i="15"/>
  <c r="X41" i="15"/>
  <c r="V41" i="15"/>
  <c r="D41" i="15"/>
  <c r="Z41" i="15"/>
  <c r="F41" i="15"/>
  <c r="T41" i="15"/>
  <c r="J41" i="15"/>
  <c r="L41" i="15"/>
  <c r="R41" i="15"/>
  <c r="H41" i="15"/>
  <c r="N10" i="15"/>
  <c r="P10" i="15"/>
  <c r="X10" i="15"/>
  <c r="V10" i="15"/>
  <c r="D10" i="15"/>
  <c r="T10" i="15"/>
  <c r="R10" i="15"/>
  <c r="F10" i="15"/>
  <c r="Z10" i="15"/>
  <c r="H10" i="15"/>
  <c r="J10" i="15"/>
  <c r="L10" i="15"/>
  <c r="J28" i="15"/>
  <c r="K28" i="15" s="1"/>
  <c r="T28" i="15"/>
  <c r="U28" i="15" s="1"/>
  <c r="R28" i="15"/>
  <c r="S28" i="15" s="1"/>
  <c r="V28" i="15"/>
  <c r="W28" i="15" s="1"/>
  <c r="P28" i="15"/>
  <c r="Q28" i="15" s="1"/>
  <c r="X28" i="15"/>
  <c r="Y28" i="15" s="1"/>
  <c r="Z28" i="15"/>
  <c r="AA28" i="15" s="1"/>
  <c r="F28" i="15"/>
  <c r="G28" i="15" s="1"/>
  <c r="L28" i="15"/>
  <c r="M28" i="15" s="1"/>
  <c r="H28" i="15"/>
  <c r="I28" i="15" s="1"/>
  <c r="N28" i="15"/>
  <c r="O28" i="15" s="1"/>
  <c r="D28" i="15"/>
  <c r="X67" i="15"/>
  <c r="Y67" i="15" s="1"/>
  <c r="L67" i="15"/>
  <c r="M67" i="15" s="1"/>
  <c r="N67" i="15"/>
  <c r="O67" i="15" s="1"/>
  <c r="R67" i="15"/>
  <c r="S67" i="15" s="1"/>
  <c r="Z67" i="15"/>
  <c r="AA67" i="15" s="1"/>
  <c r="F67" i="15"/>
  <c r="G67" i="15" s="1"/>
  <c r="T67" i="15"/>
  <c r="U67" i="15" s="1"/>
  <c r="J67" i="15"/>
  <c r="K67" i="15" s="1"/>
  <c r="H67" i="15"/>
  <c r="I67" i="15" s="1"/>
  <c r="P67" i="15"/>
  <c r="Q67" i="15" s="1"/>
  <c r="V67" i="15"/>
  <c r="W67" i="15" s="1"/>
  <c r="D67" i="15"/>
  <c r="AD23" i="15"/>
  <c r="AD23" i="10"/>
  <c r="AE23" i="16" s="1"/>
  <c r="AD23" i="16" s="1"/>
  <c r="AB6" i="14"/>
  <c r="D42" i="14"/>
  <c r="AD59" i="15"/>
  <c r="AD59" i="10"/>
  <c r="AE59" i="16" s="1"/>
  <c r="AD59" i="16" s="1"/>
  <c r="AC42" i="13"/>
  <c r="AD62" i="15"/>
  <c r="AD62" i="10"/>
  <c r="AE62" i="16" s="1"/>
  <c r="AD62" i="16" s="1"/>
  <c r="AD36" i="15"/>
  <c r="AD36" i="10"/>
  <c r="AE36" i="16" s="1"/>
  <c r="R64" i="15"/>
  <c r="S64" i="15" s="1"/>
  <c r="V64" i="15"/>
  <c r="W64" i="15" s="1"/>
  <c r="P64" i="15"/>
  <c r="Q64" i="15" s="1"/>
  <c r="J64" i="15"/>
  <c r="K64" i="15" s="1"/>
  <c r="N64" i="15"/>
  <c r="O64" i="15" s="1"/>
  <c r="L64" i="15"/>
  <c r="M64" i="15" s="1"/>
  <c r="T64" i="15"/>
  <c r="U64" i="15" s="1"/>
  <c r="D64" i="15"/>
  <c r="F64" i="15"/>
  <c r="G64" i="15" s="1"/>
  <c r="Z64" i="15"/>
  <c r="AA64" i="15" s="1"/>
  <c r="H64" i="15"/>
  <c r="I64" i="15" s="1"/>
  <c r="X64" i="15"/>
  <c r="Y64" i="15" s="1"/>
  <c r="AD41" i="15"/>
  <c r="AD41" i="10"/>
  <c r="AE41" i="16" s="1"/>
  <c r="AD41" i="16" s="1"/>
  <c r="X51" i="15"/>
  <c r="D51" i="15"/>
  <c r="J51" i="15"/>
  <c r="H51" i="15"/>
  <c r="N51" i="15"/>
  <c r="Z51" i="15"/>
  <c r="R51" i="15"/>
  <c r="V51" i="15"/>
  <c r="L51" i="15"/>
  <c r="T51" i="15"/>
  <c r="P51" i="15"/>
  <c r="F51" i="15"/>
  <c r="AD32" i="15"/>
  <c r="AD32" i="10"/>
  <c r="AE32" i="16" s="1"/>
  <c r="AD8" i="15"/>
  <c r="AD8" i="10"/>
  <c r="AE8" i="16" s="1"/>
  <c r="AD8" i="16" s="1"/>
  <c r="D9" i="15"/>
  <c r="X9" i="15"/>
  <c r="Z9" i="15"/>
  <c r="J9" i="15"/>
  <c r="F9" i="15"/>
  <c r="P9" i="15"/>
  <c r="V9" i="15"/>
  <c r="H9" i="15"/>
  <c r="R9" i="15"/>
  <c r="L9" i="15"/>
  <c r="N9" i="15"/>
  <c r="T9" i="15"/>
  <c r="V38" i="15"/>
  <c r="W38" i="15" s="1"/>
  <c r="P38" i="15"/>
  <c r="Q38" i="15" s="1"/>
  <c r="X38" i="15"/>
  <c r="Y38" i="15" s="1"/>
  <c r="Z38" i="15"/>
  <c r="AA38" i="15" s="1"/>
  <c r="L38" i="15"/>
  <c r="M38" i="15" s="1"/>
  <c r="J38" i="15"/>
  <c r="K38" i="15" s="1"/>
  <c r="T38" i="15"/>
  <c r="U38" i="15" s="1"/>
  <c r="R38" i="15"/>
  <c r="S38" i="15" s="1"/>
  <c r="H38" i="15"/>
  <c r="I38" i="15" s="1"/>
  <c r="N38" i="15"/>
  <c r="O38" i="15" s="1"/>
  <c r="D38" i="15"/>
  <c r="E38" i="15" s="1"/>
  <c r="F38" i="15"/>
  <c r="G38" i="15" s="1"/>
  <c r="E71" i="14"/>
  <c r="AC45" i="14"/>
  <c r="AD50" i="10"/>
  <c r="AE50" i="16" s="1"/>
  <c r="AD50" i="16" s="1"/>
  <c r="AD50" i="15"/>
  <c r="H42" i="14"/>
  <c r="AD69" i="15"/>
  <c r="AD69" i="10"/>
  <c r="AE69" i="16" s="1"/>
  <c r="R54" i="15"/>
  <c r="L54" i="15"/>
  <c r="J54" i="15"/>
  <c r="X54" i="15"/>
  <c r="D54" i="15"/>
  <c r="Z54" i="15"/>
  <c r="T54" i="15"/>
  <c r="F54" i="15"/>
  <c r="V54" i="15"/>
  <c r="H54" i="15"/>
  <c r="N54" i="15"/>
  <c r="P54" i="15"/>
  <c r="R35" i="15"/>
  <c r="S35" i="15" s="1"/>
  <c r="L35" i="15"/>
  <c r="M35" i="15" s="1"/>
  <c r="N35" i="15"/>
  <c r="O35" i="15" s="1"/>
  <c r="P35" i="15"/>
  <c r="Q35" i="15" s="1"/>
  <c r="D35" i="15"/>
  <c r="E35" i="15" s="1"/>
  <c r="J35" i="15"/>
  <c r="K35" i="15" s="1"/>
  <c r="F35" i="15"/>
  <c r="G35" i="15" s="1"/>
  <c r="X35" i="15"/>
  <c r="Y35" i="15" s="1"/>
  <c r="T35" i="15"/>
  <c r="U35" i="15" s="1"/>
  <c r="Z35" i="15"/>
  <c r="AA35" i="15" s="1"/>
  <c r="H35" i="15"/>
  <c r="I35" i="15" s="1"/>
  <c r="V35" i="15"/>
  <c r="W35" i="15" s="1"/>
  <c r="V14" i="15"/>
  <c r="L14" i="15"/>
  <c r="D14" i="15"/>
  <c r="T14" i="15"/>
  <c r="F14" i="15"/>
  <c r="Z14" i="15"/>
  <c r="H14" i="15"/>
  <c r="J14" i="15"/>
  <c r="N14" i="15"/>
  <c r="P14" i="15"/>
  <c r="X14" i="15"/>
  <c r="R14" i="15"/>
  <c r="N23" i="15"/>
  <c r="F23" i="15"/>
  <c r="G23" i="15" s="1"/>
  <c r="X23" i="15"/>
  <c r="V23" i="15"/>
  <c r="R23" i="15"/>
  <c r="D23" i="15"/>
  <c r="P23" i="15"/>
  <c r="L23" i="15"/>
  <c r="J23" i="15"/>
  <c r="T23" i="15"/>
  <c r="U23" i="15" s="1"/>
  <c r="H23" i="15"/>
  <c r="Z23" i="15"/>
  <c r="AB71" i="10"/>
  <c r="P18" i="15"/>
  <c r="L18" i="15"/>
  <c r="Z18" i="15"/>
  <c r="T18" i="15"/>
  <c r="F18" i="15"/>
  <c r="X18" i="15"/>
  <c r="R18" i="15"/>
  <c r="H18" i="15"/>
  <c r="N18" i="15"/>
  <c r="D18" i="15"/>
  <c r="V18" i="15"/>
  <c r="J18" i="15"/>
  <c r="AD21" i="15"/>
  <c r="AD21" i="10"/>
  <c r="AE21" i="16" s="1"/>
  <c r="AD21" i="16" s="1"/>
  <c r="T13" i="15"/>
  <c r="R13" i="15"/>
  <c r="D13" i="15"/>
  <c r="N13" i="15"/>
  <c r="F13" i="15"/>
  <c r="H13" i="15"/>
  <c r="V13" i="15"/>
  <c r="L13" i="15"/>
  <c r="J13" i="15"/>
  <c r="Z13" i="15"/>
  <c r="X13" i="15"/>
  <c r="P13" i="15"/>
  <c r="AD13" i="15"/>
  <c r="AD13" i="10"/>
  <c r="AE13" i="16" s="1"/>
  <c r="AD13" i="16" s="1"/>
  <c r="AB42" i="10"/>
  <c r="V63" i="15"/>
  <c r="W63" i="15" s="1"/>
  <c r="R63" i="15"/>
  <c r="S63" i="15" s="1"/>
  <c r="D63" i="15"/>
  <c r="Z63" i="15"/>
  <c r="AA63" i="15" s="1"/>
  <c r="T63" i="15"/>
  <c r="U63" i="15" s="1"/>
  <c r="J63" i="15"/>
  <c r="K63" i="15" s="1"/>
  <c r="H63" i="15"/>
  <c r="I63" i="15" s="1"/>
  <c r="P63" i="15"/>
  <c r="Q63" i="15" s="1"/>
  <c r="X63" i="15"/>
  <c r="Y63" i="15" s="1"/>
  <c r="L63" i="15"/>
  <c r="M63" i="15" s="1"/>
  <c r="N63" i="15"/>
  <c r="O63" i="15" s="1"/>
  <c r="F63" i="15"/>
  <c r="G63" i="15" s="1"/>
  <c r="AD46" i="10"/>
  <c r="AE46" i="16" s="1"/>
  <c r="AD46" i="16" s="1"/>
  <c r="AD46" i="15"/>
  <c r="Y11" i="16"/>
  <c r="S11" i="16"/>
  <c r="O11" i="16"/>
  <c r="L53" i="15"/>
  <c r="P53" i="15"/>
  <c r="F53" i="15"/>
  <c r="N53" i="15"/>
  <c r="H53" i="15"/>
  <c r="D53" i="15"/>
  <c r="T53" i="15"/>
  <c r="R53" i="15"/>
  <c r="J53" i="15"/>
  <c r="Z53" i="15"/>
  <c r="X53" i="15"/>
  <c r="V53" i="15"/>
  <c r="AD15" i="15"/>
  <c r="AD15" i="10"/>
  <c r="AE15" i="16" s="1"/>
  <c r="AD15" i="16" s="1"/>
  <c r="AD7" i="15"/>
  <c r="AD7" i="10"/>
  <c r="AE7" i="16" s="1"/>
  <c r="AD7" i="16" s="1"/>
  <c r="J31" i="15"/>
  <c r="K31" i="15" s="1"/>
  <c r="P31" i="15"/>
  <c r="Q31" i="15" s="1"/>
  <c r="T31" i="15"/>
  <c r="U31" i="15" s="1"/>
  <c r="V31" i="15"/>
  <c r="W31" i="15" s="1"/>
  <c r="R31" i="15"/>
  <c r="S31" i="15" s="1"/>
  <c r="X31" i="15"/>
  <c r="Y31" i="15" s="1"/>
  <c r="Z31" i="15"/>
  <c r="AA31" i="15" s="1"/>
  <c r="F31" i="15"/>
  <c r="G31" i="15" s="1"/>
  <c r="L31" i="15"/>
  <c r="M31" i="15" s="1"/>
  <c r="H31" i="15"/>
  <c r="I31" i="15" s="1"/>
  <c r="D31" i="15"/>
  <c r="N31" i="15"/>
  <c r="O31" i="15" s="1"/>
  <c r="AD39" i="10"/>
  <c r="AE39" i="16" s="1"/>
  <c r="AD10" i="10"/>
  <c r="AE10" i="16" s="1"/>
  <c r="AD10" i="16" s="1"/>
  <c r="AD52" i="15"/>
  <c r="AD52" i="10"/>
  <c r="AE52" i="16" s="1"/>
  <c r="AD52" i="16" s="1"/>
  <c r="F47" i="15"/>
  <c r="D47" i="15"/>
  <c r="R47" i="15"/>
  <c r="AB71" i="13"/>
  <c r="J29" i="15"/>
  <c r="K29" i="15" s="1"/>
  <c r="P29" i="15"/>
  <c r="Q29" i="15" s="1"/>
  <c r="R29" i="15"/>
  <c r="S29" i="15" s="1"/>
  <c r="V29" i="15"/>
  <c r="W29" i="15" s="1"/>
  <c r="L29" i="15"/>
  <c r="M29" i="15" s="1"/>
  <c r="D29" i="15"/>
  <c r="Z29" i="15"/>
  <c r="AA29" i="15" s="1"/>
  <c r="F29" i="15"/>
  <c r="G29" i="15" s="1"/>
  <c r="T29" i="15"/>
  <c r="U29" i="15" s="1"/>
  <c r="X29" i="15"/>
  <c r="Y29" i="15" s="1"/>
  <c r="N29" i="15"/>
  <c r="O29" i="15" s="1"/>
  <c r="H29" i="15"/>
  <c r="I29" i="15" s="1"/>
  <c r="AD34" i="15"/>
  <c r="AD34" i="10"/>
  <c r="AE34" i="16" s="1"/>
  <c r="R24" i="15"/>
  <c r="X24" i="15"/>
  <c r="H24" i="15"/>
  <c r="L24" i="15"/>
  <c r="F24" i="15"/>
  <c r="T24" i="15"/>
  <c r="Z24" i="15"/>
  <c r="P24" i="15"/>
  <c r="N24" i="15"/>
  <c r="J24" i="15"/>
  <c r="V24" i="15"/>
  <c r="D24" i="15"/>
  <c r="AD18" i="10"/>
  <c r="AE18" i="16" s="1"/>
  <c r="AD18" i="16" s="1"/>
  <c r="AD18" i="15"/>
  <c r="Y57" i="16"/>
  <c r="W57" i="16"/>
  <c r="Q57" i="16"/>
  <c r="AC71" i="13"/>
  <c r="Z66" i="15"/>
  <c r="AA66" i="15" s="1"/>
  <c r="F66" i="15"/>
  <c r="G66" i="15" s="1"/>
  <c r="P66" i="15"/>
  <c r="Q66" i="15" s="1"/>
  <c r="J66" i="15"/>
  <c r="K66" i="15" s="1"/>
  <c r="D66" i="15"/>
  <c r="X66" i="15"/>
  <c r="Y66" i="15" s="1"/>
  <c r="T66" i="15"/>
  <c r="U66" i="15" s="1"/>
  <c r="H66" i="15"/>
  <c r="I66" i="15" s="1"/>
  <c r="N66" i="15"/>
  <c r="O66" i="15" s="1"/>
  <c r="V66" i="15"/>
  <c r="W66" i="15" s="1"/>
  <c r="R66" i="15"/>
  <c r="S66" i="15" s="1"/>
  <c r="L66" i="15"/>
  <c r="M66" i="15" s="1"/>
  <c r="AD14" i="10"/>
  <c r="AE14" i="16" s="1"/>
  <c r="AD14" i="16" s="1"/>
  <c r="AD14" i="15"/>
  <c r="AD37" i="15"/>
  <c r="AD37" i="10"/>
  <c r="AE37" i="16" s="1"/>
  <c r="AB26" i="14"/>
  <c r="AD22" i="15"/>
  <c r="AD22" i="10"/>
  <c r="AE22" i="16" s="1"/>
  <c r="AD22" i="16" s="1"/>
  <c r="AD28" i="15"/>
  <c r="AD28" i="10"/>
  <c r="AE28" i="16" s="1"/>
  <c r="AD48" i="10"/>
  <c r="AE48" i="16" s="1"/>
  <c r="AD48" i="16" s="1"/>
  <c r="AD48" i="15"/>
  <c r="AD16" i="15"/>
  <c r="AD16" i="10"/>
  <c r="AE16" i="16" s="1"/>
  <c r="AD16" i="16" s="1"/>
  <c r="AD67" i="15"/>
  <c r="AD67" i="10"/>
  <c r="AE67" i="16" s="1"/>
  <c r="Z65" i="15"/>
  <c r="AA65" i="15" s="1"/>
  <c r="F65" i="15"/>
  <c r="G65" i="15" s="1"/>
  <c r="D65" i="15"/>
  <c r="J65" i="15"/>
  <c r="K65" i="15" s="1"/>
  <c r="H65" i="15"/>
  <c r="I65" i="15" s="1"/>
  <c r="P65" i="15"/>
  <c r="Q65" i="15" s="1"/>
  <c r="X65" i="15"/>
  <c r="Y65" i="15" s="1"/>
  <c r="L65" i="15"/>
  <c r="M65" i="15" s="1"/>
  <c r="N65" i="15"/>
  <c r="O65" i="15" s="1"/>
  <c r="V65" i="15"/>
  <c r="W65" i="15" s="1"/>
  <c r="R65" i="15"/>
  <c r="S65" i="15" s="1"/>
  <c r="T65" i="15"/>
  <c r="U65" i="15" s="1"/>
  <c r="J25" i="15"/>
  <c r="P25" i="15"/>
  <c r="T25" i="15"/>
  <c r="V25" i="15"/>
  <c r="R25" i="15"/>
  <c r="H25" i="15"/>
  <c r="Z25" i="15"/>
  <c r="F25" i="15"/>
  <c r="L25" i="15"/>
  <c r="X25" i="15"/>
  <c r="D25" i="15"/>
  <c r="N25" i="15"/>
  <c r="D33" i="15"/>
  <c r="E33" i="15" s="1"/>
  <c r="T33" i="15"/>
  <c r="U33" i="15" s="1"/>
  <c r="N33" i="15"/>
  <c r="O33" i="15" s="1"/>
  <c r="R33" i="15"/>
  <c r="S33" i="15" s="1"/>
  <c r="Z33" i="15"/>
  <c r="AA33" i="15" s="1"/>
  <c r="F33" i="15"/>
  <c r="G33" i="15" s="1"/>
  <c r="L33" i="15"/>
  <c r="M33" i="15" s="1"/>
  <c r="J33" i="15"/>
  <c r="K33" i="15" s="1"/>
  <c r="P33" i="15"/>
  <c r="Q33" i="15" s="1"/>
  <c r="V33" i="15"/>
  <c r="W33" i="15" s="1"/>
  <c r="X33" i="15"/>
  <c r="Y33" i="15" s="1"/>
  <c r="H33" i="15"/>
  <c r="I33" i="15" s="1"/>
  <c r="AD31" i="15"/>
  <c r="AD31" i="10"/>
  <c r="AE31" i="16" s="1"/>
  <c r="AD49" i="15"/>
  <c r="AD49" i="10"/>
  <c r="AE49" i="16" s="1"/>
  <c r="AD49" i="16" s="1"/>
  <c r="X55" i="15"/>
  <c r="D55" i="15"/>
  <c r="J55" i="15"/>
  <c r="H55" i="15"/>
  <c r="N55" i="15"/>
  <c r="Z55" i="15"/>
  <c r="R55" i="15"/>
  <c r="V55" i="15"/>
  <c r="L55" i="15"/>
  <c r="T55" i="15"/>
  <c r="P55" i="15"/>
  <c r="F55" i="15"/>
  <c r="Z34" i="15"/>
  <c r="AA34" i="15" s="1"/>
  <c r="V34" i="15"/>
  <c r="W34" i="15" s="1"/>
  <c r="T34" i="15"/>
  <c r="U34" i="15" s="1"/>
  <c r="J34" i="15"/>
  <c r="K34" i="15" s="1"/>
  <c r="X34" i="15"/>
  <c r="Y34" i="15" s="1"/>
  <c r="P34" i="15"/>
  <c r="Q34" i="15" s="1"/>
  <c r="L34" i="15"/>
  <c r="M34" i="15" s="1"/>
  <c r="H34" i="15"/>
  <c r="I34" i="15" s="1"/>
  <c r="N34" i="15"/>
  <c r="O34" i="15" s="1"/>
  <c r="F34" i="15"/>
  <c r="G34" i="15" s="1"/>
  <c r="R34" i="15"/>
  <c r="S34" i="15" s="1"/>
  <c r="D34" i="15"/>
  <c r="AD9" i="15"/>
  <c r="AD9" i="10"/>
  <c r="AE9" i="16" s="1"/>
  <c r="AD9" i="16" s="1"/>
  <c r="X27" i="15"/>
  <c r="Y27" i="15" s="1"/>
  <c r="N27" i="15"/>
  <c r="O27" i="15" s="1"/>
  <c r="L27" i="15"/>
  <c r="M27" i="15" s="1"/>
  <c r="V27" i="15"/>
  <c r="W27" i="15" s="1"/>
  <c r="D27" i="15"/>
  <c r="E27" i="15" s="1"/>
  <c r="Z27" i="15"/>
  <c r="AA27" i="15" s="1"/>
  <c r="F27" i="15"/>
  <c r="G27" i="15" s="1"/>
  <c r="T27" i="15"/>
  <c r="U27" i="15" s="1"/>
  <c r="J27" i="15"/>
  <c r="K27" i="15" s="1"/>
  <c r="P27" i="15"/>
  <c r="Q27" i="15" s="1"/>
  <c r="R27" i="15"/>
  <c r="S27" i="15" s="1"/>
  <c r="H27" i="15"/>
  <c r="I27" i="15" s="1"/>
  <c r="AD64" i="15"/>
  <c r="AD64" i="10"/>
  <c r="AE64" i="16" s="1"/>
  <c r="J7" i="15"/>
  <c r="V7" i="15"/>
  <c r="R7" i="15"/>
  <c r="Z7" i="15"/>
  <c r="AA7" i="15" s="1"/>
  <c r="H7" i="15"/>
  <c r="P7" i="15"/>
  <c r="T7" i="15"/>
  <c r="D7" i="15"/>
  <c r="X7" i="15"/>
  <c r="F7" i="15"/>
  <c r="L7" i="15"/>
  <c r="N7" i="15"/>
  <c r="O7" i="15" s="1"/>
  <c r="V32" i="15"/>
  <c r="W32" i="15" s="1"/>
  <c r="D32" i="15"/>
  <c r="P32" i="15"/>
  <c r="Q32" i="15" s="1"/>
  <c r="F32" i="15"/>
  <c r="G32" i="15" s="1"/>
  <c r="J32" i="15"/>
  <c r="K32" i="15" s="1"/>
  <c r="H32" i="15"/>
  <c r="I32" i="15" s="1"/>
  <c r="R32" i="15"/>
  <c r="S32" i="15" s="1"/>
  <c r="X32" i="15"/>
  <c r="Y32" i="15" s="1"/>
  <c r="N32" i="15"/>
  <c r="O32" i="15" s="1"/>
  <c r="T32" i="15"/>
  <c r="U32" i="15" s="1"/>
  <c r="Z32" i="15"/>
  <c r="AA32" i="15" s="1"/>
  <c r="L32" i="15"/>
  <c r="M32" i="15" s="1"/>
  <c r="Z11" i="15"/>
  <c r="T11" i="15"/>
  <c r="U11" i="15" s="1"/>
  <c r="L11" i="15"/>
  <c r="J11" i="15"/>
  <c r="X11" i="15"/>
  <c r="V11" i="15"/>
  <c r="W11" i="15" s="1"/>
  <c r="P11" i="15"/>
  <c r="H11" i="15"/>
  <c r="F11" i="15"/>
  <c r="R11" i="15"/>
  <c r="S11" i="15" s="1"/>
  <c r="N11" i="15"/>
  <c r="D11" i="15"/>
  <c r="AD53" i="10"/>
  <c r="AE53" i="16" s="1"/>
  <c r="AD53" i="16" s="1"/>
  <c r="R60" i="15"/>
  <c r="S60" i="15" s="1"/>
  <c r="H60" i="15"/>
  <c r="P60" i="15"/>
  <c r="Z60" i="15"/>
  <c r="F60" i="15"/>
  <c r="G60" i="15" s="1"/>
  <c r="L60" i="15"/>
  <c r="V60" i="15"/>
  <c r="J60" i="15"/>
  <c r="D60" i="15"/>
  <c r="N60" i="15"/>
  <c r="X60" i="15"/>
  <c r="T60" i="15"/>
  <c r="G42" i="14"/>
  <c r="X8" i="15"/>
  <c r="Y8" i="15" s="1"/>
  <c r="F8" i="15"/>
  <c r="G8" i="15" s="1"/>
  <c r="V8" i="15"/>
  <c r="W8" i="15" s="1"/>
  <c r="P8" i="15"/>
  <c r="Q8" i="15" s="1"/>
  <c r="N8" i="15"/>
  <c r="O8" i="15" s="1"/>
  <c r="T8" i="15"/>
  <c r="U8" i="15" s="1"/>
  <c r="D8" i="15"/>
  <c r="Z8" i="15"/>
  <c r="AA8" i="15" s="1"/>
  <c r="L8" i="15"/>
  <c r="M8" i="15" s="1"/>
  <c r="R8" i="15"/>
  <c r="S8" i="15" s="1"/>
  <c r="H8" i="15"/>
  <c r="I8" i="15" s="1"/>
  <c r="J8" i="15"/>
  <c r="K8" i="15" s="1"/>
  <c r="AC27" i="14"/>
  <c r="V19" i="15"/>
  <c r="X19" i="15"/>
  <c r="L19" i="15"/>
  <c r="Z19" i="15"/>
  <c r="T19" i="15"/>
  <c r="H19" i="15"/>
  <c r="J19" i="15"/>
  <c r="R19" i="15"/>
  <c r="N19" i="15"/>
  <c r="D19" i="15"/>
  <c r="P19" i="15"/>
  <c r="F19" i="15"/>
  <c r="Z39" i="15"/>
  <c r="AA39" i="15" s="1"/>
  <c r="F39" i="15"/>
  <c r="G39" i="15" s="1"/>
  <c r="X39" i="15"/>
  <c r="Y39" i="15" s="1"/>
  <c r="N39" i="15"/>
  <c r="O39" i="15" s="1"/>
  <c r="P39" i="15"/>
  <c r="Q39" i="15" s="1"/>
  <c r="H39" i="15"/>
  <c r="I39" i="15" s="1"/>
  <c r="L39" i="15"/>
  <c r="M39" i="15" s="1"/>
  <c r="V39" i="15"/>
  <c r="W39" i="15" s="1"/>
  <c r="T39" i="15"/>
  <c r="U39" i="15" s="1"/>
  <c r="D39" i="15"/>
  <c r="E39" i="15" s="1"/>
  <c r="J39" i="15"/>
  <c r="K39" i="15" s="1"/>
  <c r="R39" i="15"/>
  <c r="S39" i="15" s="1"/>
  <c r="AC6" i="14"/>
  <c r="E42" i="14"/>
  <c r="T37" i="15"/>
  <c r="U37" i="15" s="1"/>
  <c r="R37" i="15"/>
  <c r="S37" i="15" s="1"/>
  <c r="D37" i="15"/>
  <c r="L37" i="15"/>
  <c r="M37" i="15" s="1"/>
  <c r="P37" i="15"/>
  <c r="Q37" i="15" s="1"/>
  <c r="H37" i="15"/>
  <c r="I37" i="15" s="1"/>
  <c r="Z37" i="15"/>
  <c r="AA37" i="15" s="1"/>
  <c r="N37" i="15"/>
  <c r="O37" i="15" s="1"/>
  <c r="J37" i="15"/>
  <c r="K37" i="15" s="1"/>
  <c r="V37" i="15"/>
  <c r="W37" i="15" s="1"/>
  <c r="F37" i="15"/>
  <c r="G37" i="15" s="1"/>
  <c r="X37" i="15"/>
  <c r="Y37" i="15" s="1"/>
  <c r="D16" i="15"/>
  <c r="P16" i="15"/>
  <c r="X16" i="15"/>
  <c r="V36" i="15"/>
  <c r="W36" i="15" s="1"/>
  <c r="J36" i="15"/>
  <c r="K36" i="15" s="1"/>
  <c r="R36" i="15"/>
  <c r="S36" i="15" s="1"/>
  <c r="Z36" i="15"/>
  <c r="AA36" i="15" s="1"/>
  <c r="L36" i="15"/>
  <c r="M36" i="15" s="1"/>
  <c r="F36" i="15"/>
  <c r="G36" i="15" s="1"/>
  <c r="N36" i="15"/>
  <c r="O36" i="15" s="1"/>
  <c r="X36" i="15"/>
  <c r="Y36" i="15" s="1"/>
  <c r="H36" i="15"/>
  <c r="I36" i="15" s="1"/>
  <c r="P36" i="15"/>
  <c r="Q36" i="15" s="1"/>
  <c r="D36" i="15"/>
  <c r="E36" i="15" s="1"/>
  <c r="T36" i="15"/>
  <c r="U36" i="15" s="1"/>
  <c r="AD51" i="15"/>
  <c r="AD51" i="10"/>
  <c r="AE51" i="16" s="1"/>
  <c r="AD51" i="16" s="1"/>
  <c r="N21" i="15"/>
  <c r="O21" i="15" s="1"/>
  <c r="J21" i="15"/>
  <c r="L21" i="15"/>
  <c r="T21" i="15"/>
  <c r="D21" i="15"/>
  <c r="E21" i="15" s="1"/>
  <c r="X21" i="15"/>
  <c r="V21" i="15"/>
  <c r="Z21" i="15"/>
  <c r="H21" i="15"/>
  <c r="I21" i="15" s="1"/>
  <c r="R21" i="15"/>
  <c r="F21" i="15"/>
  <c r="P21" i="15"/>
  <c r="V30" i="15"/>
  <c r="W30" i="15" s="1"/>
  <c r="P30" i="15"/>
  <c r="Q30" i="15" s="1"/>
  <c r="X30" i="15"/>
  <c r="Y30" i="15" s="1"/>
  <c r="F30" i="15"/>
  <c r="G30" i="15" s="1"/>
  <c r="L30" i="15"/>
  <c r="M30" i="15" s="1"/>
  <c r="J30" i="15"/>
  <c r="K30" i="15" s="1"/>
  <c r="T30" i="15"/>
  <c r="U30" i="15" s="1"/>
  <c r="R30" i="15"/>
  <c r="S30" i="15" s="1"/>
  <c r="Z30" i="15"/>
  <c r="AA30" i="15" s="1"/>
  <c r="H30" i="15"/>
  <c r="I30" i="15" s="1"/>
  <c r="N30" i="15"/>
  <c r="O30" i="15" s="1"/>
  <c r="D30" i="15"/>
  <c r="E30" i="15" s="1"/>
  <c r="AD30" i="10"/>
  <c r="AE30" i="16" s="1"/>
  <c r="AD30" i="15"/>
  <c r="AD70" i="15"/>
  <c r="AD70" i="10"/>
  <c r="AE70" i="16" s="1"/>
  <c r="AD70" i="16" s="1"/>
  <c r="AD68" i="15"/>
  <c r="AD68" i="10"/>
  <c r="AE68" i="16" s="1"/>
  <c r="AD56" i="10"/>
  <c r="AE56" i="16" s="1"/>
  <c r="AD56" i="16" s="1"/>
  <c r="AD56" i="15"/>
  <c r="R49" i="15"/>
  <c r="V49" i="15"/>
  <c r="L49" i="15"/>
  <c r="P49" i="15"/>
  <c r="X49" i="15"/>
  <c r="D49" i="15"/>
  <c r="J49" i="15"/>
  <c r="H49" i="15"/>
  <c r="N49" i="15"/>
  <c r="Z49" i="15"/>
  <c r="T49" i="15"/>
  <c r="F49" i="15"/>
  <c r="AD65" i="15"/>
  <c r="AD65" i="10"/>
  <c r="AE65" i="16" s="1"/>
  <c r="AD33" i="15"/>
  <c r="AD33" i="10"/>
  <c r="AE33" i="16" s="1"/>
  <c r="J68" i="15"/>
  <c r="K68" i="15" s="1"/>
  <c r="D68" i="15"/>
  <c r="X68" i="15"/>
  <c r="Y68" i="15" s="1"/>
  <c r="T68" i="15"/>
  <c r="U68" i="15" s="1"/>
  <c r="N68" i="15"/>
  <c r="O68" i="15" s="1"/>
  <c r="V68" i="15"/>
  <c r="W68" i="15" s="1"/>
  <c r="R68" i="15"/>
  <c r="S68" i="15" s="1"/>
  <c r="L68" i="15"/>
  <c r="M68" i="15" s="1"/>
  <c r="Z68" i="15"/>
  <c r="AA68" i="15" s="1"/>
  <c r="F68" i="15"/>
  <c r="G68" i="15" s="1"/>
  <c r="P68" i="15"/>
  <c r="Q68" i="15" s="1"/>
  <c r="H68" i="15"/>
  <c r="I68" i="15" s="1"/>
  <c r="AD45" i="15"/>
  <c r="AD45" i="10"/>
  <c r="AE45" i="16" s="1"/>
  <c r="AD45" i="16" s="1"/>
  <c r="AC71" i="10"/>
  <c r="AD26" i="15"/>
  <c r="AD26" i="10"/>
  <c r="AE26" i="16" s="1"/>
  <c r="AD26" i="16" s="1"/>
  <c r="X52" i="15"/>
  <c r="D52" i="15"/>
  <c r="J52" i="15"/>
  <c r="K52" i="15" s="1"/>
  <c r="H52" i="15"/>
  <c r="Z52" i="15"/>
  <c r="R52" i="15"/>
  <c r="V52" i="15"/>
  <c r="W52" i="15" s="1"/>
  <c r="L52" i="15"/>
  <c r="T52" i="15"/>
  <c r="P52" i="15"/>
  <c r="F52" i="15"/>
  <c r="G52" i="15" s="1"/>
  <c r="N52" i="15"/>
  <c r="J12" i="15"/>
  <c r="K12" i="15" s="1"/>
  <c r="N12" i="15"/>
  <c r="O12" i="15" s="1"/>
  <c r="T12" i="15"/>
  <c r="U12" i="15" s="1"/>
  <c r="V12" i="15"/>
  <c r="W12" i="15" s="1"/>
  <c r="H12" i="15"/>
  <c r="I12" i="15" s="1"/>
  <c r="L12" i="15"/>
  <c r="M12" i="15" s="1"/>
  <c r="Z12" i="15"/>
  <c r="AA12" i="15" s="1"/>
  <c r="P12" i="15"/>
  <c r="Q12" i="15" s="1"/>
  <c r="F12" i="15"/>
  <c r="G12" i="15" s="1"/>
  <c r="X12" i="15"/>
  <c r="Y12" i="15" s="1"/>
  <c r="R12" i="15"/>
  <c r="S12" i="15" s="1"/>
  <c r="D12" i="15"/>
  <c r="AD25" i="10"/>
  <c r="AE25" i="16" s="1"/>
  <c r="AD25" i="16" s="1"/>
  <c r="AD29" i="10"/>
  <c r="AE29" i="16" s="1"/>
  <c r="AD29" i="16" s="1"/>
  <c r="AD38" i="10"/>
  <c r="AE38" i="16" s="1"/>
  <c r="AD38" i="15"/>
  <c r="D71" i="14"/>
  <c r="AB45" i="14"/>
  <c r="AD47" i="15"/>
  <c r="AD47" i="10"/>
  <c r="AE47" i="16" s="1"/>
  <c r="AD47" i="16" s="1"/>
  <c r="D62" i="15"/>
  <c r="E62" i="15" s="1"/>
  <c r="N62" i="15"/>
  <c r="O62" i="15" s="1"/>
  <c r="F62" i="15"/>
  <c r="G62" i="15" s="1"/>
  <c r="P62" i="15"/>
  <c r="Q62" i="15" s="1"/>
  <c r="X62" i="15"/>
  <c r="Y62" i="15" s="1"/>
  <c r="V62" i="15"/>
  <c r="W62" i="15" s="1"/>
  <c r="L62" i="15"/>
  <c r="M62" i="15" s="1"/>
  <c r="J62" i="15"/>
  <c r="K62" i="15" s="1"/>
  <c r="H62" i="15"/>
  <c r="I62" i="15" s="1"/>
  <c r="T62" i="15"/>
  <c r="U62" i="15" s="1"/>
  <c r="R62" i="15"/>
  <c r="Z62" i="15"/>
  <c r="AA62" i="15" s="1"/>
  <c r="H50" i="15"/>
  <c r="N50" i="15"/>
  <c r="P50" i="15"/>
  <c r="T50" i="15"/>
  <c r="U50" i="15" s="1"/>
  <c r="F50" i="15"/>
  <c r="V50" i="15"/>
  <c r="X50" i="15"/>
  <c r="D50" i="15"/>
  <c r="Z50" i="15"/>
  <c r="R50" i="15"/>
  <c r="L50" i="15"/>
  <c r="J50" i="15"/>
  <c r="K50" i="15" s="1"/>
  <c r="AD19" i="15"/>
  <c r="AD19" i="10"/>
  <c r="AE19" i="16" s="1"/>
  <c r="AD19" i="16" s="1"/>
  <c r="Z59" i="15"/>
  <c r="X59" i="15"/>
  <c r="V59" i="15"/>
  <c r="J59" i="15"/>
  <c r="D59" i="15"/>
  <c r="R59" i="15"/>
  <c r="N59" i="15"/>
  <c r="L59" i="15"/>
  <c r="P59" i="15"/>
  <c r="H59" i="15"/>
  <c r="T59" i="15"/>
  <c r="F59" i="15"/>
  <c r="AD24" i="15"/>
  <c r="AD24" i="10"/>
  <c r="AE24" i="16" s="1"/>
  <c r="AD24" i="16" s="1"/>
  <c r="J57" i="15"/>
  <c r="F57" i="15"/>
  <c r="G57" i="15" s="1"/>
  <c r="X57" i="15"/>
  <c r="H57" i="15"/>
  <c r="P57" i="15"/>
  <c r="R57" i="15"/>
  <c r="S57" i="15" s="1"/>
  <c r="L57" i="15"/>
  <c r="Z57" i="15"/>
  <c r="N57" i="15"/>
  <c r="T57" i="15"/>
  <c r="U57" i="15" s="1"/>
  <c r="D57" i="15"/>
  <c r="V57" i="15"/>
  <c r="AD61" i="15"/>
  <c r="AD61" i="10"/>
  <c r="AE61" i="16" s="1"/>
  <c r="AD61" i="16" s="1"/>
  <c r="Z22" i="15"/>
  <c r="F22" i="15"/>
  <c r="T22" i="15"/>
  <c r="J22" i="15"/>
  <c r="L22" i="15"/>
  <c r="H22" i="15"/>
  <c r="X22" i="15"/>
  <c r="N22" i="15"/>
  <c r="V22" i="15"/>
  <c r="R22" i="15"/>
  <c r="D22" i="15"/>
  <c r="P22" i="15"/>
  <c r="X61" i="15"/>
  <c r="L61" i="15"/>
  <c r="N61" i="15"/>
  <c r="V61" i="15"/>
  <c r="W61" i="15" s="1"/>
  <c r="D61" i="15"/>
  <c r="Z61" i="15"/>
  <c r="F61" i="15"/>
  <c r="T61" i="15"/>
  <c r="U61" i="15" s="1"/>
  <c r="J61" i="15"/>
  <c r="H61" i="15"/>
  <c r="P61" i="15"/>
  <c r="R61" i="15"/>
  <c r="S61" i="15" s="1"/>
  <c r="AD58" i="15"/>
  <c r="AD58" i="10"/>
  <c r="AE58" i="16" s="1"/>
  <c r="AD58" i="16" s="1"/>
  <c r="R69" i="15"/>
  <c r="S69" i="15" s="1"/>
  <c r="L69" i="15"/>
  <c r="M69" i="15" s="1"/>
  <c r="H69" i="15"/>
  <c r="I69" i="15" s="1"/>
  <c r="F69" i="15"/>
  <c r="G69" i="15" s="1"/>
  <c r="P69" i="15"/>
  <c r="Q69" i="15" s="1"/>
  <c r="D69" i="15"/>
  <c r="Z69" i="15"/>
  <c r="AA69" i="15" s="1"/>
  <c r="X69" i="15"/>
  <c r="Y69" i="15" s="1"/>
  <c r="T69" i="15"/>
  <c r="U69" i="15" s="1"/>
  <c r="V69" i="15"/>
  <c r="W69" i="15" s="1"/>
  <c r="J69" i="15"/>
  <c r="K69" i="15" s="1"/>
  <c r="N69" i="15"/>
  <c r="O69" i="15" s="1"/>
  <c r="AD27" i="15"/>
  <c r="AD27" i="10"/>
  <c r="AE27" i="16" s="1"/>
  <c r="AD54" i="10"/>
  <c r="AE54" i="16" s="1"/>
  <c r="AD54" i="16" s="1"/>
  <c r="AD54" i="15"/>
  <c r="T15" i="15"/>
  <c r="U15" i="15" s="1"/>
  <c r="R15" i="15"/>
  <c r="S15" i="15" s="1"/>
  <c r="D15" i="15"/>
  <c r="X15" i="15"/>
  <c r="Y15" i="15" s="1"/>
  <c r="N15" i="15"/>
  <c r="O15" i="15" s="1"/>
  <c r="F15" i="15"/>
  <c r="G15" i="15" s="1"/>
  <c r="P15" i="15"/>
  <c r="Q15" i="15" s="1"/>
  <c r="V15" i="15"/>
  <c r="W15" i="15" s="1"/>
  <c r="L15" i="15"/>
  <c r="M15" i="15" s="1"/>
  <c r="J15" i="15"/>
  <c r="K15" i="15" s="1"/>
  <c r="Z15" i="15"/>
  <c r="AA15" i="15" s="1"/>
  <c r="H15" i="15"/>
  <c r="I15" i="15" s="1"/>
  <c r="AD20" i="10"/>
  <c r="AE20" i="16" s="1"/>
  <c r="AD20" i="16" s="1"/>
  <c r="H56" i="15"/>
  <c r="N56" i="15"/>
  <c r="P56" i="15"/>
  <c r="R56" i="15"/>
  <c r="J56" i="15"/>
  <c r="T56" i="15"/>
  <c r="F56" i="15"/>
  <c r="V56" i="15"/>
  <c r="X56" i="15"/>
  <c r="D56" i="15"/>
  <c r="Z56" i="15"/>
  <c r="L56" i="15"/>
  <c r="AD40" i="10"/>
  <c r="AE40" i="16" s="1"/>
  <c r="AD40" i="16" s="1"/>
  <c r="AA40" i="15" s="1"/>
  <c r="AC40" i="15" s="1"/>
  <c r="AE40" i="15" s="1"/>
  <c r="AD6" i="15"/>
  <c r="AD6" i="10"/>
  <c r="AE6" i="16" s="1"/>
  <c r="AD6" i="16" s="1"/>
  <c r="AC42" i="10"/>
  <c r="AB40" i="15"/>
  <c r="U55" i="16" l="1"/>
  <c r="AA56" i="15"/>
  <c r="G56" i="15"/>
  <c r="Q56" i="15"/>
  <c r="I59" i="15"/>
  <c r="S59" i="15"/>
  <c r="Y59" i="15"/>
  <c r="AA55" i="16"/>
  <c r="X17" i="15"/>
  <c r="Y17" i="15" s="1"/>
  <c r="N46" i="15"/>
  <c r="P70" i="15"/>
  <c r="Q70" i="15" s="1"/>
  <c r="D17" i="15"/>
  <c r="E17" i="15" s="1"/>
  <c r="L46" i="15"/>
  <c r="M46" i="15" s="1"/>
  <c r="R70" i="15"/>
  <c r="T48" i="15"/>
  <c r="U48" i="15" s="1"/>
  <c r="Q22" i="15"/>
  <c r="O22" i="15"/>
  <c r="K22" i="15"/>
  <c r="K55" i="16"/>
  <c r="AA49" i="15"/>
  <c r="W49" i="15"/>
  <c r="Z46" i="15"/>
  <c r="L70" i="15"/>
  <c r="M70" i="15" s="1"/>
  <c r="Q52" i="15"/>
  <c r="S52" i="15"/>
  <c r="P17" i="15"/>
  <c r="Q17" i="15" s="1"/>
  <c r="H46" i="15"/>
  <c r="I46" i="15" s="1"/>
  <c r="D46" i="15"/>
  <c r="E46" i="15" s="1"/>
  <c r="J46" i="15"/>
  <c r="K46" i="15" s="1"/>
  <c r="N70" i="15"/>
  <c r="X70" i="15"/>
  <c r="Y70" i="15" s="1"/>
  <c r="V70" i="15"/>
  <c r="F48" i="15"/>
  <c r="G48" i="15" s="1"/>
  <c r="U52" i="15"/>
  <c r="AA52" i="15"/>
  <c r="Y52" i="15"/>
  <c r="R46" i="15"/>
  <c r="S46" i="15" s="1"/>
  <c r="P46" i="15"/>
  <c r="Q46" i="15" s="1"/>
  <c r="X46" i="15"/>
  <c r="Y46" i="15" s="1"/>
  <c r="Z70" i="15"/>
  <c r="AA70" i="15" s="1"/>
  <c r="D70" i="15"/>
  <c r="E70" i="15" s="1"/>
  <c r="F70" i="15"/>
  <c r="N48" i="15"/>
  <c r="O48" i="15" s="1"/>
  <c r="O52" i="15"/>
  <c r="M52" i="15"/>
  <c r="I52" i="15"/>
  <c r="U55" i="15"/>
  <c r="AA55" i="15"/>
  <c r="V46" i="15"/>
  <c r="W46" i="15" s="1"/>
  <c r="T46" i="15"/>
  <c r="T70" i="15"/>
  <c r="U70" i="15" s="1"/>
  <c r="J70" i="15"/>
  <c r="O57" i="15"/>
  <c r="Q57" i="15"/>
  <c r="K57" i="15"/>
  <c r="O49" i="15"/>
  <c r="Y49" i="15"/>
  <c r="S49" i="15"/>
  <c r="AA21" i="15"/>
  <c r="U21" i="15"/>
  <c r="H16" i="15"/>
  <c r="I16" i="15" s="1"/>
  <c r="Z16" i="15"/>
  <c r="L16" i="15"/>
  <c r="M16" i="15" s="1"/>
  <c r="M7" i="15"/>
  <c r="U7" i="15"/>
  <c r="S7" i="15"/>
  <c r="O57" i="16"/>
  <c r="I57" i="16"/>
  <c r="U57" i="16"/>
  <c r="P47" i="15"/>
  <c r="Q47" i="15" s="1"/>
  <c r="H47" i="15"/>
  <c r="I47" i="15" s="1"/>
  <c r="T47" i="15"/>
  <c r="U47" i="15" s="1"/>
  <c r="AC35" i="15"/>
  <c r="AE35" i="15" s="1"/>
  <c r="Y22" i="15"/>
  <c r="S22" i="15"/>
  <c r="I22" i="15"/>
  <c r="G22" i="15"/>
  <c r="W57" i="15"/>
  <c r="AA57" i="15"/>
  <c r="I57" i="15"/>
  <c r="G49" i="15"/>
  <c r="I49" i="15"/>
  <c r="Q49" i="15"/>
  <c r="G21" i="15"/>
  <c r="W21" i="15"/>
  <c r="M21" i="15"/>
  <c r="N16" i="15"/>
  <c r="O16" i="15" s="1"/>
  <c r="F16" i="15"/>
  <c r="G16" i="15" s="1"/>
  <c r="V16" i="15"/>
  <c r="W16" i="15" s="1"/>
  <c r="G7" i="15"/>
  <c r="Q7" i="15"/>
  <c r="W7" i="15"/>
  <c r="U46" i="15"/>
  <c r="G46" i="15"/>
  <c r="E57" i="16"/>
  <c r="S57" i="16"/>
  <c r="M57" i="16"/>
  <c r="J47" i="15"/>
  <c r="X47" i="15"/>
  <c r="Y47" i="15" s="1"/>
  <c r="N47" i="15"/>
  <c r="O47" i="15" s="1"/>
  <c r="U22" i="15"/>
  <c r="W22" i="15"/>
  <c r="M22" i="15"/>
  <c r="AA22" i="15"/>
  <c r="M57" i="15"/>
  <c r="Y57" i="15"/>
  <c r="U49" i="15"/>
  <c r="K49" i="15"/>
  <c r="M49" i="15"/>
  <c r="S21" i="15"/>
  <c r="Y21" i="15"/>
  <c r="K21" i="15"/>
  <c r="T16" i="15"/>
  <c r="U16" i="15" s="1"/>
  <c r="J16" i="15"/>
  <c r="Y7" i="15"/>
  <c r="I7" i="15"/>
  <c r="K7" i="15"/>
  <c r="O46" i="15"/>
  <c r="AA46" i="15"/>
  <c r="G57" i="16"/>
  <c r="K57" i="16"/>
  <c r="V47" i="15"/>
  <c r="W47" i="15" s="1"/>
  <c r="L47" i="15"/>
  <c r="M47" i="15" s="1"/>
  <c r="Q59" i="15"/>
  <c r="AA59" i="15"/>
  <c r="W55" i="16"/>
  <c r="Y55" i="16"/>
  <c r="E55" i="16"/>
  <c r="H17" i="15"/>
  <c r="Z17" i="15"/>
  <c r="AA17" i="15" s="1"/>
  <c r="L17" i="15"/>
  <c r="M17" i="15" s="1"/>
  <c r="M55" i="15"/>
  <c r="O55" i="15"/>
  <c r="Y55" i="15"/>
  <c r="J48" i="15"/>
  <c r="K48" i="15" s="1"/>
  <c r="Z48" i="15"/>
  <c r="AA48" i="15" s="1"/>
  <c r="V48" i="15"/>
  <c r="K23" i="15"/>
  <c r="S23" i="15"/>
  <c r="O23" i="15"/>
  <c r="G59" i="15"/>
  <c r="M59" i="15"/>
  <c r="K59" i="15"/>
  <c r="H4" i="20"/>
  <c r="Q55" i="16"/>
  <c r="I55" i="16"/>
  <c r="H170" i="20"/>
  <c r="N17" i="15"/>
  <c r="O17" i="15" s="1"/>
  <c r="R17" i="15"/>
  <c r="V17" i="15"/>
  <c r="W17" i="15" s="1"/>
  <c r="G55" i="15"/>
  <c r="W55" i="15"/>
  <c r="I55" i="15"/>
  <c r="D48" i="15"/>
  <c r="E48" i="15" s="1"/>
  <c r="R48" i="15"/>
  <c r="S48" i="15" s="1"/>
  <c r="P48" i="15"/>
  <c r="Q48" i="15" s="1"/>
  <c r="AA23" i="15"/>
  <c r="M23" i="15"/>
  <c r="W23" i="15"/>
  <c r="U59" i="15"/>
  <c r="O59" i="15"/>
  <c r="W59" i="15"/>
  <c r="G55" i="16"/>
  <c r="M55" i="16"/>
  <c r="O55" i="16"/>
  <c r="F17" i="15"/>
  <c r="G17" i="15" s="1"/>
  <c r="J17" i="15"/>
  <c r="K17" i="15" s="1"/>
  <c r="Q55" i="15"/>
  <c r="S55" i="15"/>
  <c r="K55" i="15"/>
  <c r="H48" i="15"/>
  <c r="I48" i="15" s="1"/>
  <c r="X48" i="15"/>
  <c r="Y48" i="15" s="1"/>
  <c r="I23" i="15"/>
  <c r="Q23" i="15"/>
  <c r="Y23" i="15"/>
  <c r="AC71" i="14"/>
  <c r="AB35" i="15"/>
  <c r="M56" i="15"/>
  <c r="W56" i="15"/>
  <c r="S56" i="15"/>
  <c r="AA50" i="15"/>
  <c r="G50" i="15"/>
  <c r="I50" i="15"/>
  <c r="U17" i="15"/>
  <c r="AA16" i="15"/>
  <c r="O60" i="15"/>
  <c r="M60" i="15"/>
  <c r="I60" i="15"/>
  <c r="O11" i="15"/>
  <c r="Q11" i="15"/>
  <c r="M11" i="15"/>
  <c r="U11" i="16"/>
  <c r="M11" i="16"/>
  <c r="Q11" i="16"/>
  <c r="I11" i="16"/>
  <c r="T20" i="15"/>
  <c r="AB21" i="15"/>
  <c r="U56" i="15"/>
  <c r="O56" i="15"/>
  <c r="M50" i="15"/>
  <c r="Y50" i="15"/>
  <c r="Q50" i="15"/>
  <c r="I17" i="15"/>
  <c r="K16" i="15"/>
  <c r="S16" i="15"/>
  <c r="U60" i="15"/>
  <c r="K60" i="15"/>
  <c r="AA60" i="15"/>
  <c r="G11" i="15"/>
  <c r="Y11" i="15"/>
  <c r="AA11" i="15"/>
  <c r="G11" i="16"/>
  <c r="AA11" i="16"/>
  <c r="H47" i="20"/>
  <c r="Y56" i="15"/>
  <c r="K56" i="15"/>
  <c r="I56" i="15"/>
  <c r="S50" i="15"/>
  <c r="W50" i="15"/>
  <c r="O50" i="15"/>
  <c r="S17" i="15"/>
  <c r="Y16" i="15"/>
  <c r="Q16" i="15"/>
  <c r="Y60" i="15"/>
  <c r="W60" i="15"/>
  <c r="Q60" i="15"/>
  <c r="I11" i="15"/>
  <c r="K11" i="15"/>
  <c r="W11" i="16"/>
  <c r="K11" i="16"/>
  <c r="AD42" i="15"/>
  <c r="U61" i="16"/>
  <c r="K61" i="16"/>
  <c r="M61" i="16"/>
  <c r="W61" i="16"/>
  <c r="I61" i="16"/>
  <c r="S61" i="16"/>
  <c r="Q61" i="16"/>
  <c r="E61" i="16"/>
  <c r="O61" i="16"/>
  <c r="G61" i="16"/>
  <c r="AA61" i="16"/>
  <c r="Y61" i="16"/>
  <c r="Q19" i="16"/>
  <c r="U19" i="16"/>
  <c r="O19" i="16"/>
  <c r="Y19" i="16"/>
  <c r="K19" i="16"/>
  <c r="S19" i="16"/>
  <c r="G19" i="16"/>
  <c r="I19" i="16"/>
  <c r="M19" i="16"/>
  <c r="E19" i="16"/>
  <c r="AA19" i="16"/>
  <c r="W19" i="16"/>
  <c r="E12" i="15"/>
  <c r="AC12" i="15" s="1"/>
  <c r="AE12" i="15" s="1"/>
  <c r="AB12" i="15"/>
  <c r="AA26" i="16"/>
  <c r="S26" i="16"/>
  <c r="I26" i="16"/>
  <c r="Y26" i="16"/>
  <c r="G26" i="16"/>
  <c r="Q26" i="16"/>
  <c r="O26" i="16"/>
  <c r="U26" i="16"/>
  <c r="E26" i="16"/>
  <c r="M26" i="16"/>
  <c r="W26" i="16"/>
  <c r="H44" i="20"/>
  <c r="H42" i="20"/>
  <c r="K26" i="16"/>
  <c r="AD71" i="15"/>
  <c r="AB19" i="15"/>
  <c r="E19" i="15"/>
  <c r="I19" i="15"/>
  <c r="Y19" i="15"/>
  <c r="AB8" i="15"/>
  <c r="E8" i="15"/>
  <c r="AC8" i="15" s="1"/>
  <c r="AE8" i="15" s="1"/>
  <c r="K53" i="16"/>
  <c r="Y53" i="16"/>
  <c r="I53" i="16"/>
  <c r="S53" i="16"/>
  <c r="H2" i="20"/>
  <c r="H5" i="20"/>
  <c r="O53" i="16"/>
  <c r="H168" i="20"/>
  <c r="M53" i="16"/>
  <c r="U53" i="16"/>
  <c r="G53" i="16"/>
  <c r="AA53" i="16"/>
  <c r="W53" i="16"/>
  <c r="Q53" i="16"/>
  <c r="E53" i="16"/>
  <c r="M25" i="15"/>
  <c r="S25" i="15"/>
  <c r="K25" i="15"/>
  <c r="W24" i="15"/>
  <c r="AA24" i="15"/>
  <c r="I24" i="15"/>
  <c r="AA47" i="15"/>
  <c r="G70" i="15"/>
  <c r="H49" i="20"/>
  <c r="U10" i="16"/>
  <c r="AA10" i="16"/>
  <c r="K10" i="16"/>
  <c r="I10" i="16"/>
  <c r="E10" i="16"/>
  <c r="M10" i="16"/>
  <c r="Y10" i="16"/>
  <c r="G10" i="16"/>
  <c r="Q10" i="16"/>
  <c r="W10" i="16"/>
  <c r="S10" i="16"/>
  <c r="O10" i="16"/>
  <c r="W48" i="15"/>
  <c r="E15" i="16"/>
  <c r="G15" i="16"/>
  <c r="I15" i="16"/>
  <c r="AA15" i="16"/>
  <c r="Q15" i="16"/>
  <c r="U15" i="16"/>
  <c r="O15" i="16"/>
  <c r="W15" i="16"/>
  <c r="S15" i="16"/>
  <c r="M15" i="16"/>
  <c r="K15" i="16"/>
  <c r="Y15" i="16"/>
  <c r="AA53" i="15"/>
  <c r="AB53" i="15"/>
  <c r="E53" i="15"/>
  <c r="Q53" i="15"/>
  <c r="U46" i="16"/>
  <c r="Y46" i="16"/>
  <c r="O46" i="16"/>
  <c r="I46" i="16"/>
  <c r="E46" i="16"/>
  <c r="AA46" i="16"/>
  <c r="K46" i="16"/>
  <c r="G46" i="16"/>
  <c r="W46" i="16"/>
  <c r="S46" i="16"/>
  <c r="M46" i="16"/>
  <c r="Q46" i="16"/>
  <c r="Q13" i="15"/>
  <c r="M13" i="15"/>
  <c r="O13" i="15"/>
  <c r="Q21" i="15"/>
  <c r="I21" i="16"/>
  <c r="W21" i="16"/>
  <c r="Q21" i="16"/>
  <c r="U21" i="16"/>
  <c r="AA21" i="16"/>
  <c r="O21" i="16"/>
  <c r="S21" i="16"/>
  <c r="E21" i="16"/>
  <c r="M21" i="16"/>
  <c r="Y21" i="16"/>
  <c r="G21" i="16"/>
  <c r="K21" i="16"/>
  <c r="E18" i="15"/>
  <c r="AB18" i="15"/>
  <c r="Y18" i="15"/>
  <c r="M18" i="15"/>
  <c r="Y14" i="15"/>
  <c r="I14" i="15"/>
  <c r="E14" i="15"/>
  <c r="AB14" i="15"/>
  <c r="O54" i="15"/>
  <c r="U54" i="15"/>
  <c r="K54" i="15"/>
  <c r="M9" i="15"/>
  <c r="Y9" i="15"/>
  <c r="U51" i="15"/>
  <c r="AA51" i="15"/>
  <c r="AB51" i="15"/>
  <c r="E51" i="15"/>
  <c r="E64" i="15"/>
  <c r="AC64" i="15" s="1"/>
  <c r="AE64" i="15" s="1"/>
  <c r="AB64" i="15"/>
  <c r="L6" i="15"/>
  <c r="Z6" i="15"/>
  <c r="N6" i="15"/>
  <c r="T6" i="15"/>
  <c r="U6" i="15" s="1"/>
  <c r="H6" i="15"/>
  <c r="F6" i="15"/>
  <c r="AB42" i="14"/>
  <c r="R6" i="15"/>
  <c r="D6" i="15"/>
  <c r="J6" i="15"/>
  <c r="P6" i="15"/>
  <c r="V6" i="15"/>
  <c r="X6" i="15"/>
  <c r="K10" i="15"/>
  <c r="S10" i="15"/>
  <c r="Y10" i="15"/>
  <c r="S41" i="15"/>
  <c r="G41" i="15"/>
  <c r="Y41" i="15"/>
  <c r="G20" i="15"/>
  <c r="I20" i="15"/>
  <c r="K20" i="15"/>
  <c r="E20" i="16"/>
  <c r="K20" i="16"/>
  <c r="O20" i="16"/>
  <c r="Q20" i="16"/>
  <c r="W20" i="16"/>
  <c r="U20" i="16"/>
  <c r="I20" i="16"/>
  <c r="AA20" i="16"/>
  <c r="S20" i="16"/>
  <c r="M20" i="16"/>
  <c r="G20" i="16"/>
  <c r="Y20" i="16"/>
  <c r="Q61" i="15"/>
  <c r="G61" i="15"/>
  <c r="O61" i="15"/>
  <c r="E22" i="15"/>
  <c r="AB22" i="15"/>
  <c r="M70" i="16"/>
  <c r="AA70" i="16"/>
  <c r="E70" i="16"/>
  <c r="K70" i="16"/>
  <c r="W70" i="16"/>
  <c r="O70" i="16"/>
  <c r="G70" i="16"/>
  <c r="U70" i="16"/>
  <c r="S70" i="16"/>
  <c r="I70" i="16"/>
  <c r="Y70" i="16"/>
  <c r="Q70" i="16"/>
  <c r="E16" i="15"/>
  <c r="E37" i="15"/>
  <c r="AC37" i="15" s="1"/>
  <c r="AE37" i="15" s="1"/>
  <c r="AB37" i="15"/>
  <c r="AC42" i="14"/>
  <c r="O19" i="15"/>
  <c r="U19" i="15"/>
  <c r="W19" i="15"/>
  <c r="E11" i="15"/>
  <c r="AB11" i="15"/>
  <c r="AB7" i="15"/>
  <c r="E7" i="15"/>
  <c r="E34" i="15"/>
  <c r="AC34" i="15" s="1"/>
  <c r="AE34" i="15" s="1"/>
  <c r="AB34" i="15"/>
  <c r="H22" i="20"/>
  <c r="AA49" i="16"/>
  <c r="H26" i="20"/>
  <c r="I49" i="16"/>
  <c r="H23" i="20"/>
  <c r="H30" i="20"/>
  <c r="M49" i="16"/>
  <c r="U49" i="16"/>
  <c r="S49" i="16"/>
  <c r="H28" i="20"/>
  <c r="H24" i="20"/>
  <c r="H25" i="20"/>
  <c r="H31" i="20"/>
  <c r="W49" i="16"/>
  <c r="Q49" i="16"/>
  <c r="H29" i="20"/>
  <c r="G49" i="16"/>
  <c r="E49" i="16"/>
  <c r="O49" i="16"/>
  <c r="K49" i="16"/>
  <c r="Y49" i="16"/>
  <c r="H27" i="20"/>
  <c r="O25" i="15"/>
  <c r="G25" i="15"/>
  <c r="W25" i="15"/>
  <c r="Y22" i="16"/>
  <c r="S22" i="16"/>
  <c r="O22" i="16"/>
  <c r="G22" i="16"/>
  <c r="AA22" i="16"/>
  <c r="Q22" i="16"/>
  <c r="W22" i="16"/>
  <c r="K22" i="16"/>
  <c r="U22" i="16"/>
  <c r="I22" i="16"/>
  <c r="M22" i="16"/>
  <c r="E22" i="16"/>
  <c r="K24" i="15"/>
  <c r="U24" i="15"/>
  <c r="Y24" i="15"/>
  <c r="S47" i="15"/>
  <c r="E47" i="15"/>
  <c r="G47" i="15"/>
  <c r="K70" i="15"/>
  <c r="I70" i="15"/>
  <c r="K53" i="15"/>
  <c r="I53" i="15"/>
  <c r="M53" i="15"/>
  <c r="Y13" i="15"/>
  <c r="W13" i="15"/>
  <c r="E13" i="15"/>
  <c r="AB13" i="15"/>
  <c r="O18" i="15"/>
  <c r="G18" i="15"/>
  <c r="Q18" i="15"/>
  <c r="AB23" i="15"/>
  <c r="E23" i="15"/>
  <c r="Q14" i="15"/>
  <c r="AA14" i="15"/>
  <c r="M14" i="15"/>
  <c r="I54" i="15"/>
  <c r="AA54" i="15"/>
  <c r="M54" i="15"/>
  <c r="S9" i="15"/>
  <c r="G9" i="15"/>
  <c r="AB9" i="15"/>
  <c r="E9" i="15"/>
  <c r="M51" i="15"/>
  <c r="O51" i="15"/>
  <c r="Y51" i="15"/>
  <c r="S59" i="16"/>
  <c r="I59" i="16"/>
  <c r="AA59" i="16"/>
  <c r="K59" i="16"/>
  <c r="W59" i="16"/>
  <c r="U59" i="16"/>
  <c r="Q59" i="16"/>
  <c r="O59" i="16"/>
  <c r="M59" i="16"/>
  <c r="Y59" i="16"/>
  <c r="E59" i="16"/>
  <c r="G59" i="16"/>
  <c r="M23" i="16"/>
  <c r="S23" i="16"/>
  <c r="E23" i="16"/>
  <c r="AA23" i="16"/>
  <c r="K23" i="16"/>
  <c r="Y23" i="16"/>
  <c r="O23" i="16"/>
  <c r="U23" i="16"/>
  <c r="G23" i="16"/>
  <c r="W23" i="16"/>
  <c r="Q23" i="16"/>
  <c r="I23" i="16"/>
  <c r="I10" i="15"/>
  <c r="U10" i="15"/>
  <c r="Q10" i="15"/>
  <c r="M41" i="15"/>
  <c r="AA41" i="15"/>
  <c r="O41" i="15"/>
  <c r="M20" i="15"/>
  <c r="E20" i="15"/>
  <c r="AB20" i="15"/>
  <c r="AA20" i="15"/>
  <c r="M58" i="15"/>
  <c r="Q58" i="15"/>
  <c r="AA58" i="15"/>
  <c r="O58" i="15"/>
  <c r="K58" i="16"/>
  <c r="O58" i="16"/>
  <c r="E58" i="16"/>
  <c r="K58" i="15"/>
  <c r="G58" i="16"/>
  <c r="Y58" i="15"/>
  <c r="W58" i="16"/>
  <c r="AA58" i="16"/>
  <c r="M58" i="16"/>
  <c r="S58" i="15"/>
  <c r="Q58" i="16"/>
  <c r="U58" i="16"/>
  <c r="U58" i="15"/>
  <c r="G58" i="15"/>
  <c r="W58" i="15"/>
  <c r="Y58" i="16"/>
  <c r="I58" i="15"/>
  <c r="E58" i="15"/>
  <c r="S58" i="16"/>
  <c r="I58" i="16"/>
  <c r="I61" i="15"/>
  <c r="AA61" i="15"/>
  <c r="M61" i="15"/>
  <c r="G24" i="16"/>
  <c r="AA24" i="16"/>
  <c r="S24" i="16"/>
  <c r="E24" i="16"/>
  <c r="Y24" i="16"/>
  <c r="W24" i="16"/>
  <c r="U24" i="16"/>
  <c r="K24" i="16"/>
  <c r="O24" i="16"/>
  <c r="Q24" i="16"/>
  <c r="M24" i="16"/>
  <c r="I24" i="16"/>
  <c r="AB50" i="15"/>
  <c r="E50" i="15"/>
  <c r="M47" i="16"/>
  <c r="G47" i="16"/>
  <c r="K47" i="16"/>
  <c r="E47" i="16"/>
  <c r="S47" i="16"/>
  <c r="U47" i="16"/>
  <c r="W47" i="16"/>
  <c r="I47" i="16"/>
  <c r="Y47" i="16"/>
  <c r="Q47" i="16"/>
  <c r="O47" i="16"/>
  <c r="AA47" i="16"/>
  <c r="H45" i="15"/>
  <c r="R45" i="15"/>
  <c r="X45" i="15"/>
  <c r="AB71" i="14"/>
  <c r="V45" i="15"/>
  <c r="L45" i="15"/>
  <c r="P45" i="15"/>
  <c r="Z45" i="15"/>
  <c r="F45" i="15"/>
  <c r="D45" i="15"/>
  <c r="J45" i="15"/>
  <c r="T45" i="15"/>
  <c r="N45" i="15"/>
  <c r="E52" i="15"/>
  <c r="AB52" i="15"/>
  <c r="O56" i="16"/>
  <c r="G56" i="16"/>
  <c r="Q56" i="16"/>
  <c r="U56" i="16"/>
  <c r="E56" i="16"/>
  <c r="S56" i="16"/>
  <c r="K56" i="16"/>
  <c r="M56" i="16"/>
  <c r="I56" i="16"/>
  <c r="W56" i="16"/>
  <c r="AA56" i="16"/>
  <c r="Y56" i="16"/>
  <c r="K51" i="16"/>
  <c r="S51" i="16"/>
  <c r="H166" i="20"/>
  <c r="E51" i="16"/>
  <c r="O51" i="16"/>
  <c r="M51" i="16"/>
  <c r="Y51" i="16"/>
  <c r="U51" i="16"/>
  <c r="H34" i="20"/>
  <c r="W51" i="16"/>
  <c r="AA51" i="16"/>
  <c r="G51" i="16"/>
  <c r="I51" i="16"/>
  <c r="H36" i="20"/>
  <c r="Q51" i="16"/>
  <c r="G19" i="15"/>
  <c r="S19" i="15"/>
  <c r="AA19" i="15"/>
  <c r="AB25" i="15"/>
  <c r="E25" i="15"/>
  <c r="AA25" i="15"/>
  <c r="U25" i="15"/>
  <c r="E65" i="15"/>
  <c r="AC65" i="15" s="1"/>
  <c r="AE65" i="15" s="1"/>
  <c r="AB65" i="15"/>
  <c r="Y48" i="16"/>
  <c r="O48" i="16"/>
  <c r="I48" i="16"/>
  <c r="K48" i="16"/>
  <c r="S48" i="16"/>
  <c r="U48" i="16"/>
  <c r="M48" i="16"/>
  <c r="Q48" i="16"/>
  <c r="W48" i="16"/>
  <c r="E48" i="16"/>
  <c r="AA48" i="16"/>
  <c r="G48" i="16"/>
  <c r="O18" i="16"/>
  <c r="AA18" i="16"/>
  <c r="Q18" i="16"/>
  <c r="K18" i="16"/>
  <c r="Y18" i="16"/>
  <c r="W18" i="16"/>
  <c r="G18" i="16"/>
  <c r="E18" i="16"/>
  <c r="M18" i="16"/>
  <c r="S18" i="16"/>
  <c r="I18" i="16"/>
  <c r="U18" i="16"/>
  <c r="O24" i="15"/>
  <c r="G24" i="15"/>
  <c r="S24" i="15"/>
  <c r="AA52" i="16"/>
  <c r="Y52" i="16"/>
  <c r="O52" i="16"/>
  <c r="Q52" i="16"/>
  <c r="H167" i="20"/>
  <c r="H37" i="20"/>
  <c r="G52" i="16"/>
  <c r="S52" i="16"/>
  <c r="U52" i="16"/>
  <c r="K52" i="16"/>
  <c r="W52" i="16"/>
  <c r="M52" i="16"/>
  <c r="E52" i="16"/>
  <c r="I52" i="16"/>
  <c r="H35" i="20"/>
  <c r="S70" i="15"/>
  <c r="M48" i="15"/>
  <c r="I7" i="16"/>
  <c r="S7" i="16"/>
  <c r="G7" i="16"/>
  <c r="AA7" i="16"/>
  <c r="M7" i="16"/>
  <c r="W7" i="16"/>
  <c r="K7" i="16"/>
  <c r="U7" i="16"/>
  <c r="O7" i="16"/>
  <c r="E7" i="16"/>
  <c r="Y7" i="16"/>
  <c r="Q7" i="16"/>
  <c r="H40" i="20"/>
  <c r="W53" i="15"/>
  <c r="S53" i="15"/>
  <c r="O53" i="15"/>
  <c r="E63" i="15"/>
  <c r="AC63" i="15" s="1"/>
  <c r="AE63" i="15" s="1"/>
  <c r="AB63" i="15"/>
  <c r="Y13" i="16"/>
  <c r="K13" i="16"/>
  <c r="O13" i="16"/>
  <c r="E13" i="16"/>
  <c r="M13" i="16"/>
  <c r="U13" i="16"/>
  <c r="G13" i="16"/>
  <c r="Q13" i="16"/>
  <c r="AA13" i="16"/>
  <c r="I13" i="16"/>
  <c r="W13" i="16"/>
  <c r="S13" i="16"/>
  <c r="AA13" i="15"/>
  <c r="I13" i="15"/>
  <c r="S13" i="15"/>
  <c r="K18" i="15"/>
  <c r="I18" i="15"/>
  <c r="U18" i="15"/>
  <c r="O14" i="15"/>
  <c r="G14" i="15"/>
  <c r="W14" i="15"/>
  <c r="W54" i="15"/>
  <c r="AB54" i="15"/>
  <c r="E54" i="15"/>
  <c r="S54" i="15"/>
  <c r="U9" i="15"/>
  <c r="I9" i="15"/>
  <c r="K9" i="15"/>
  <c r="U8" i="16"/>
  <c r="W8" i="16"/>
  <c r="Q8" i="16"/>
  <c r="S8" i="16"/>
  <c r="G8" i="16"/>
  <c r="I8" i="16"/>
  <c r="AA8" i="16"/>
  <c r="O8" i="16"/>
  <c r="Y8" i="16"/>
  <c r="E8" i="16"/>
  <c r="M8" i="16"/>
  <c r="K8" i="16"/>
  <c r="G51" i="15"/>
  <c r="W51" i="15"/>
  <c r="I51" i="15"/>
  <c r="I41" i="16"/>
  <c r="S41" i="16"/>
  <c r="O41" i="16"/>
  <c r="K41" i="16"/>
  <c r="Y41" i="16"/>
  <c r="M41" i="16"/>
  <c r="U41" i="16"/>
  <c r="E41" i="16"/>
  <c r="W41" i="16"/>
  <c r="G41" i="16"/>
  <c r="Q41" i="16"/>
  <c r="AA41" i="16"/>
  <c r="Q62" i="16"/>
  <c r="S62" i="16"/>
  <c r="I62" i="16"/>
  <c r="G62" i="16"/>
  <c r="W62" i="16"/>
  <c r="E62" i="16"/>
  <c r="U62" i="16"/>
  <c r="O62" i="16"/>
  <c r="K62" i="16"/>
  <c r="Y62" i="16"/>
  <c r="AA62" i="16"/>
  <c r="M62" i="16"/>
  <c r="AA10" i="15"/>
  <c r="AB10" i="15"/>
  <c r="E10" i="15"/>
  <c r="O10" i="15"/>
  <c r="K41" i="15"/>
  <c r="E41" i="15"/>
  <c r="Q41" i="15"/>
  <c r="S12" i="16"/>
  <c r="W12" i="16"/>
  <c r="Y12" i="16"/>
  <c r="E12" i="16"/>
  <c r="U12" i="16"/>
  <c r="AA12" i="16"/>
  <c r="M12" i="16"/>
  <c r="I12" i="16"/>
  <c r="O12" i="16"/>
  <c r="G12" i="16"/>
  <c r="Q12" i="16"/>
  <c r="K12" i="16"/>
  <c r="S20" i="15"/>
  <c r="Q20" i="15"/>
  <c r="U20" i="15"/>
  <c r="AA40" i="16"/>
  <c r="W40" i="16"/>
  <c r="S40" i="16"/>
  <c r="M40" i="16"/>
  <c r="O40" i="16"/>
  <c r="K40" i="16"/>
  <c r="Y40" i="16"/>
  <c r="G40" i="16"/>
  <c r="E40" i="16"/>
  <c r="I40" i="16"/>
  <c r="U40" i="16"/>
  <c r="Q40" i="16"/>
  <c r="E69" i="15"/>
  <c r="AC69" i="15" s="1"/>
  <c r="AE69" i="15" s="1"/>
  <c r="AB69" i="15"/>
  <c r="I6" i="16"/>
  <c r="G6" i="16"/>
  <c r="U6" i="16"/>
  <c r="H46" i="20"/>
  <c r="E6" i="16"/>
  <c r="Q6" i="16"/>
  <c r="O6" i="16"/>
  <c r="AA6" i="16"/>
  <c r="W6" i="16"/>
  <c r="M6" i="16"/>
  <c r="S6" i="16"/>
  <c r="Y6" i="16"/>
  <c r="K6" i="16"/>
  <c r="H39" i="20"/>
  <c r="E56" i="15"/>
  <c r="AB56" i="15"/>
  <c r="E15" i="15"/>
  <c r="AC15" i="15" s="1"/>
  <c r="AE15" i="15" s="1"/>
  <c r="AB15" i="15"/>
  <c r="O54" i="16"/>
  <c r="G54" i="16"/>
  <c r="M54" i="16"/>
  <c r="E54" i="16"/>
  <c r="AA54" i="16"/>
  <c r="W54" i="16"/>
  <c r="H3" i="20"/>
  <c r="Y54" i="16"/>
  <c r="U54" i="16"/>
  <c r="S54" i="16"/>
  <c r="H169" i="20"/>
  <c r="K54" i="16"/>
  <c r="Q54" i="16"/>
  <c r="I54" i="16"/>
  <c r="K61" i="15"/>
  <c r="AB61" i="15"/>
  <c r="E61" i="15"/>
  <c r="Y61" i="15"/>
  <c r="E57" i="15"/>
  <c r="AB57" i="15"/>
  <c r="AB59" i="15"/>
  <c r="E59" i="15"/>
  <c r="AB62" i="15"/>
  <c r="S62" i="15"/>
  <c r="AC62" i="15" s="1"/>
  <c r="AE62" i="15" s="1"/>
  <c r="W25" i="16"/>
  <c r="O25" i="16"/>
  <c r="E25" i="16"/>
  <c r="I25" i="16"/>
  <c r="Y25" i="16"/>
  <c r="M25" i="16"/>
  <c r="U25" i="16"/>
  <c r="AA25" i="16"/>
  <c r="K25" i="16"/>
  <c r="S25" i="16"/>
  <c r="G25" i="16"/>
  <c r="Q25" i="16"/>
  <c r="M45" i="16"/>
  <c r="G45" i="16"/>
  <c r="H32" i="20"/>
  <c r="S45" i="16"/>
  <c r="H159" i="20"/>
  <c r="H162" i="20"/>
  <c r="H161" i="20"/>
  <c r="H160" i="20"/>
  <c r="H165" i="20"/>
  <c r="H48" i="20"/>
  <c r="U45" i="16"/>
  <c r="H163" i="20"/>
  <c r="E45" i="16"/>
  <c r="W45" i="16"/>
  <c r="H156" i="20"/>
  <c r="H157" i="20"/>
  <c r="H158" i="20"/>
  <c r="K45" i="16"/>
  <c r="H38" i="20"/>
  <c r="H33" i="20"/>
  <c r="H164" i="20"/>
  <c r="AA45" i="16"/>
  <c r="Y45" i="16"/>
  <c r="Q45" i="16"/>
  <c r="O45" i="16"/>
  <c r="I45" i="16"/>
  <c r="E68" i="15"/>
  <c r="AC68" i="15" s="1"/>
  <c r="AE68" i="15" s="1"/>
  <c r="AB68" i="15"/>
  <c r="AB49" i="15"/>
  <c r="E49" i="15"/>
  <c r="Q19" i="15"/>
  <c r="K19" i="15"/>
  <c r="M19" i="15"/>
  <c r="AB60" i="15"/>
  <c r="E60" i="15"/>
  <c r="E32" i="15"/>
  <c r="AC32" i="15" s="1"/>
  <c r="AE32" i="15" s="1"/>
  <c r="AB32" i="15"/>
  <c r="Q9" i="15"/>
  <c r="S9" i="16"/>
  <c r="W9" i="16"/>
  <c r="I9" i="16"/>
  <c r="E9" i="16"/>
  <c r="H43" i="20"/>
  <c r="M9" i="16"/>
  <c r="K9" i="16"/>
  <c r="H50" i="20"/>
  <c r="U9" i="16"/>
  <c r="Q9" i="16"/>
  <c r="Y9" i="16"/>
  <c r="O9" i="16"/>
  <c r="G9" i="16"/>
  <c r="AA9" i="16"/>
  <c r="E55" i="15"/>
  <c r="AB55" i="15"/>
  <c r="Y25" i="15"/>
  <c r="I25" i="15"/>
  <c r="Q25" i="15"/>
  <c r="K16" i="16"/>
  <c r="E16" i="16"/>
  <c r="AA16" i="16"/>
  <c r="U16" i="16"/>
  <c r="W16" i="16"/>
  <c r="M16" i="16"/>
  <c r="S16" i="16"/>
  <c r="O16" i="16"/>
  <c r="I16" i="16"/>
  <c r="G16" i="16"/>
  <c r="Y16" i="16"/>
  <c r="Q16" i="16"/>
  <c r="H26" i="15"/>
  <c r="I26" i="15" s="1"/>
  <c r="N26" i="15"/>
  <c r="O26" i="15" s="1"/>
  <c r="L26" i="15"/>
  <c r="M26" i="15" s="1"/>
  <c r="J26" i="15"/>
  <c r="K26" i="15" s="1"/>
  <c r="V26" i="15"/>
  <c r="W26" i="15" s="1"/>
  <c r="X26" i="15"/>
  <c r="Y26" i="15" s="1"/>
  <c r="T26" i="15"/>
  <c r="U26" i="15" s="1"/>
  <c r="F26" i="15"/>
  <c r="G26" i="15" s="1"/>
  <c r="R26" i="15"/>
  <c r="S26" i="15" s="1"/>
  <c r="Z26" i="15"/>
  <c r="AA26" i="15" s="1"/>
  <c r="D26" i="15"/>
  <c r="P26" i="15"/>
  <c r="Q26" i="15" s="1"/>
  <c r="U14" i="16"/>
  <c r="Q14" i="16"/>
  <c r="Y14" i="16"/>
  <c r="W14" i="16"/>
  <c r="K14" i="16"/>
  <c r="O14" i="16"/>
  <c r="AA14" i="16"/>
  <c r="E14" i="16"/>
  <c r="G14" i="16"/>
  <c r="I14" i="16"/>
  <c r="S14" i="16"/>
  <c r="M14" i="16"/>
  <c r="E66" i="15"/>
  <c r="AC66" i="15" s="1"/>
  <c r="AE66" i="15" s="1"/>
  <c r="AB66" i="15"/>
  <c r="E24" i="15"/>
  <c r="Q24" i="15"/>
  <c r="M24" i="15"/>
  <c r="E29" i="15"/>
  <c r="AC29" i="15" s="1"/>
  <c r="AE29" i="15" s="1"/>
  <c r="AB29" i="15"/>
  <c r="K47" i="15"/>
  <c r="O70" i="15"/>
  <c r="W70" i="15"/>
  <c r="E31" i="15"/>
  <c r="AC31" i="15" s="1"/>
  <c r="AE31" i="15" s="1"/>
  <c r="AB31" i="15"/>
  <c r="Y53" i="15"/>
  <c r="U53" i="15"/>
  <c r="G53" i="15"/>
  <c r="K13" i="15"/>
  <c r="G13" i="15"/>
  <c r="U13" i="15"/>
  <c r="W18" i="15"/>
  <c r="S18" i="15"/>
  <c r="AA18" i="15"/>
  <c r="S14" i="15"/>
  <c r="K14" i="15"/>
  <c r="U14" i="15"/>
  <c r="Q54" i="15"/>
  <c r="G54" i="15"/>
  <c r="Y54" i="15"/>
  <c r="I50" i="16"/>
  <c r="G50" i="16"/>
  <c r="M50" i="16"/>
  <c r="O50" i="16"/>
  <c r="Y50" i="16"/>
  <c r="AA50" i="16"/>
  <c r="H18" i="20"/>
  <c r="H16" i="20"/>
  <c r="U50" i="16"/>
  <c r="H17" i="20"/>
  <c r="S50" i="16"/>
  <c r="H20" i="20"/>
  <c r="H19" i="20"/>
  <c r="H15" i="20"/>
  <c r="E50" i="16"/>
  <c r="Q50" i="16"/>
  <c r="H21" i="20"/>
  <c r="W50" i="16"/>
  <c r="K50" i="16"/>
  <c r="O9" i="15"/>
  <c r="W9" i="15"/>
  <c r="AA9" i="15"/>
  <c r="Q51" i="15"/>
  <c r="S51" i="15"/>
  <c r="K51" i="15"/>
  <c r="AB67" i="15"/>
  <c r="E67" i="15"/>
  <c r="AC67" i="15" s="1"/>
  <c r="AE67" i="15" s="1"/>
  <c r="E28" i="15"/>
  <c r="AC28" i="15" s="1"/>
  <c r="AE28" i="15" s="1"/>
  <c r="AB28" i="15"/>
  <c r="M10" i="15"/>
  <c r="G10" i="15"/>
  <c r="W10" i="15"/>
  <c r="I41" i="15"/>
  <c r="U41" i="15"/>
  <c r="W41" i="15"/>
  <c r="E60" i="16"/>
  <c r="H14" i="20"/>
  <c r="O60" i="16"/>
  <c r="AA60" i="16"/>
  <c r="H7" i="20"/>
  <c r="U60" i="16"/>
  <c r="G60" i="16"/>
  <c r="H9" i="20"/>
  <c r="H11" i="20"/>
  <c r="H13" i="20"/>
  <c r="W60" i="16"/>
  <c r="M60" i="16"/>
  <c r="I60" i="16"/>
  <c r="K60" i="16"/>
  <c r="Y60" i="16"/>
  <c r="H8" i="20"/>
  <c r="S60" i="16"/>
  <c r="H12" i="20"/>
  <c r="H10" i="20"/>
  <c r="H6" i="20"/>
  <c r="Q60" i="16"/>
  <c r="K17" i="16"/>
  <c r="Y17" i="16"/>
  <c r="S17" i="16"/>
  <c r="Q17" i="16"/>
  <c r="O17" i="16"/>
  <c r="W17" i="16"/>
  <c r="G17" i="16"/>
  <c r="M17" i="16"/>
  <c r="AA17" i="16"/>
  <c r="I17" i="16"/>
  <c r="U17" i="16"/>
  <c r="E17" i="16"/>
  <c r="Y20" i="15"/>
  <c r="W20" i="15"/>
  <c r="O20" i="15"/>
  <c r="AB24" i="15"/>
  <c r="AC38" i="15"/>
  <c r="AE38" i="15" s="1"/>
  <c r="AB38" i="15"/>
  <c r="AC57" i="16" l="1"/>
  <c r="AB70" i="15"/>
  <c r="AB47" i="15"/>
  <c r="AB46" i="15"/>
  <c r="AC46" i="15"/>
  <c r="AE46" i="15" s="1"/>
  <c r="AC52" i="15"/>
  <c r="AE52" i="15" s="1"/>
  <c r="AC57" i="15"/>
  <c r="AE57" i="15" s="1"/>
  <c r="AC22" i="15"/>
  <c r="AE22" i="15" s="1"/>
  <c r="AB48" i="15"/>
  <c r="AC55" i="16"/>
  <c r="AC49" i="15"/>
  <c r="AE49" i="15" s="1"/>
  <c r="AB16" i="15"/>
  <c r="AC21" i="15"/>
  <c r="AE21" i="15" s="1"/>
  <c r="AC7" i="15"/>
  <c r="AE7" i="15" s="1"/>
  <c r="AC55" i="15"/>
  <c r="AE55" i="15" s="1"/>
  <c r="AC59" i="15"/>
  <c r="AE59" i="15" s="1"/>
  <c r="AB17" i="15"/>
  <c r="AC11" i="16"/>
  <c r="AC17" i="15"/>
  <c r="AE17" i="15" s="1"/>
  <c r="AC50" i="15"/>
  <c r="AE50" i="15" s="1"/>
  <c r="AC23" i="15"/>
  <c r="AE23" i="15" s="1"/>
  <c r="AC16" i="15"/>
  <c r="AE16" i="15" s="1"/>
  <c r="AC24" i="15"/>
  <c r="AE24" i="15" s="1"/>
  <c r="O71" i="16"/>
  <c r="AA42" i="16"/>
  <c r="AC58" i="15"/>
  <c r="AE58" i="15" s="1"/>
  <c r="AC22" i="16"/>
  <c r="AC11" i="15"/>
  <c r="AE11" i="15" s="1"/>
  <c r="AC56" i="15"/>
  <c r="AE56" i="15" s="1"/>
  <c r="AC60" i="15"/>
  <c r="AE60" i="15" s="1"/>
  <c r="AC41" i="16"/>
  <c r="AC18" i="16"/>
  <c r="AC51" i="16"/>
  <c r="AC61" i="16"/>
  <c r="E71" i="16"/>
  <c r="AC45" i="16"/>
  <c r="M71" i="16"/>
  <c r="O45" i="15"/>
  <c r="O71" i="15" s="1"/>
  <c r="N71" i="15"/>
  <c r="H71" i="15"/>
  <c r="I45" i="15"/>
  <c r="I71" i="15" s="1"/>
  <c r="AC20" i="15"/>
  <c r="AE20" i="15" s="1"/>
  <c r="F42" i="15"/>
  <c r="G6" i="15"/>
  <c r="G42" i="15" s="1"/>
  <c r="E26" i="15"/>
  <c r="AC26" i="15" s="1"/>
  <c r="AE26" i="15" s="1"/>
  <c r="AB26" i="15"/>
  <c r="Q71" i="16"/>
  <c r="S71" i="16"/>
  <c r="AC61" i="15"/>
  <c r="AE61" i="15" s="1"/>
  <c r="S42" i="16"/>
  <c r="O42" i="16"/>
  <c r="U42" i="16"/>
  <c r="AC40" i="16"/>
  <c r="AC12" i="16"/>
  <c r="AC10" i="15"/>
  <c r="AE10" i="15" s="1"/>
  <c r="AC8" i="16"/>
  <c r="AC52" i="16"/>
  <c r="U45" i="15"/>
  <c r="U71" i="15" s="1"/>
  <c r="T71" i="15"/>
  <c r="AA45" i="15"/>
  <c r="AA71" i="15" s="1"/>
  <c r="Z71" i="15"/>
  <c r="AC47" i="16"/>
  <c r="AC23" i="16"/>
  <c r="AC59" i="16"/>
  <c r="X42" i="15"/>
  <c r="Y6" i="15"/>
  <c r="Y42" i="15" s="1"/>
  <c r="AB6" i="15"/>
  <c r="D42" i="15"/>
  <c r="E6" i="15"/>
  <c r="I6" i="15"/>
  <c r="I42" i="15" s="1"/>
  <c r="H42" i="15"/>
  <c r="M6" i="15"/>
  <c r="M42" i="15" s="1"/>
  <c r="L42" i="15"/>
  <c r="AC21" i="16"/>
  <c r="AC19" i="15"/>
  <c r="AE19" i="15" s="1"/>
  <c r="AC26" i="16"/>
  <c r="G45" i="15"/>
  <c r="G71" i="15" s="1"/>
  <c r="F71" i="15"/>
  <c r="K6" i="15"/>
  <c r="K42" i="15" s="1"/>
  <c r="J42" i="15"/>
  <c r="AC51" i="15"/>
  <c r="AE51" i="15" s="1"/>
  <c r="AC18" i="15"/>
  <c r="AE18" i="15" s="1"/>
  <c r="AC46" i="16"/>
  <c r="AC15" i="16"/>
  <c r="AC16" i="16"/>
  <c r="Y71" i="16"/>
  <c r="U71" i="16"/>
  <c r="AC25" i="16"/>
  <c r="AC54" i="16"/>
  <c r="M42" i="16"/>
  <c r="Q42" i="16"/>
  <c r="G42" i="16"/>
  <c r="AC62" i="16"/>
  <c r="AC48" i="16"/>
  <c r="K45" i="15"/>
  <c r="K71" i="15" s="1"/>
  <c r="J71" i="15"/>
  <c r="Q45" i="15"/>
  <c r="Q71" i="15" s="1"/>
  <c r="P71" i="15"/>
  <c r="X71" i="15"/>
  <c r="Y45" i="15"/>
  <c r="Y71" i="15" s="1"/>
  <c r="AC70" i="16"/>
  <c r="V42" i="15"/>
  <c r="W6" i="15"/>
  <c r="W42" i="15" s="1"/>
  <c r="S6" i="15"/>
  <c r="S42" i="15" s="1"/>
  <c r="R42" i="15"/>
  <c r="U42" i="15"/>
  <c r="AC14" i="15"/>
  <c r="AE14" i="15" s="1"/>
  <c r="AC53" i="15"/>
  <c r="AE53" i="15" s="1"/>
  <c r="AC70" i="15"/>
  <c r="AE70" i="15" s="1"/>
  <c r="AC53" i="16"/>
  <c r="AC19" i="16"/>
  <c r="AC50" i="16"/>
  <c r="AC14" i="16"/>
  <c r="Y42" i="16"/>
  <c r="AC25" i="15"/>
  <c r="AE25" i="15" s="1"/>
  <c r="W45" i="15"/>
  <c r="W71" i="15" s="1"/>
  <c r="V71" i="15"/>
  <c r="AC48" i="15"/>
  <c r="AE48" i="15" s="1"/>
  <c r="AA6" i="15"/>
  <c r="AA42" i="15" s="1"/>
  <c r="Z42" i="15"/>
  <c r="AC17" i="16"/>
  <c r="AC60" i="16"/>
  <c r="AC9" i="16"/>
  <c r="I71" i="16"/>
  <c r="AA71" i="16"/>
  <c r="K71" i="16"/>
  <c r="W71" i="16"/>
  <c r="G71" i="16"/>
  <c r="K42" i="16"/>
  <c r="W42" i="16"/>
  <c r="AC6" i="16"/>
  <c r="E42" i="16"/>
  <c r="I42" i="16"/>
  <c r="AC54" i="15"/>
  <c r="AE54" i="15" s="1"/>
  <c r="AC13" i="16"/>
  <c r="AC7" i="16"/>
  <c r="AC56" i="16"/>
  <c r="E45" i="15"/>
  <c r="D71" i="15"/>
  <c r="AB45" i="15"/>
  <c r="L71" i="15"/>
  <c r="M45" i="15"/>
  <c r="M71" i="15" s="1"/>
  <c r="S45" i="15"/>
  <c r="S71" i="15" s="1"/>
  <c r="R71" i="15"/>
  <c r="AC24" i="16"/>
  <c r="AC58" i="16"/>
  <c r="AC9" i="15"/>
  <c r="AE9" i="15" s="1"/>
  <c r="AC13" i="15"/>
  <c r="AE13" i="15" s="1"/>
  <c r="AC47" i="15"/>
  <c r="AE47" i="15" s="1"/>
  <c r="AC49" i="16"/>
  <c r="AC20" i="16"/>
  <c r="P42" i="15"/>
  <c r="Q6" i="15"/>
  <c r="Q42" i="15" s="1"/>
  <c r="AO42" i="18"/>
  <c r="T42" i="15"/>
  <c r="N42" i="15"/>
  <c r="O6" i="15"/>
  <c r="O42" i="15" s="1"/>
  <c r="AC10" i="16"/>
  <c r="AB27" i="15"/>
  <c r="AC27" i="15"/>
  <c r="AE27" i="15" s="1"/>
  <c r="AC41" i="15"/>
  <c r="AE41" i="15" s="1"/>
  <c r="AB41" i="15"/>
  <c r="AB71" i="15" l="1"/>
  <c r="E71" i="15"/>
  <c r="AC45" i="15"/>
  <c r="E42" i="15"/>
  <c r="AC6" i="15"/>
  <c r="AE6" i="15" s="1"/>
  <c r="AC71" i="16"/>
  <c r="AC42" i="16"/>
  <c r="AC30" i="15"/>
  <c r="AE30" i="15" s="1"/>
  <c r="AB30" i="15"/>
  <c r="AE45" i="15" l="1"/>
  <c r="AC71" i="15"/>
  <c r="AE71" i="15" s="1"/>
  <c r="AB33" i="15"/>
  <c r="AC33" i="15"/>
  <c r="AE33" i="15" s="1"/>
  <c r="AC36" i="15" l="1"/>
  <c r="AE36" i="15" s="1"/>
  <c r="AB36" i="15"/>
  <c r="AC39" i="15" l="1"/>
  <c r="AB39" i="15"/>
  <c r="AB42" i="15" s="1"/>
  <c r="AE39" i="15" l="1"/>
  <c r="AC42" i="15"/>
  <c r="AE42" i="15" s="1"/>
</calcChain>
</file>

<file path=xl/comments1.xml><?xml version="1.0" encoding="utf-8"?>
<comments xmlns="http://schemas.openxmlformats.org/spreadsheetml/2006/main">
  <authors>
    <author>Нуштаев Игнат Игоревич</author>
  </authors>
  <commentList>
    <comment ref="C49" authorId="0" shapeId="0">
      <text>
        <r>
          <rPr>
            <b/>
            <sz val="9"/>
            <color indexed="81"/>
            <rFont val="Tahoma"/>
            <charset val="1"/>
          </rPr>
          <t>Нуштаев Игнат Игоревич:</t>
        </r>
        <r>
          <rPr>
            <sz val="9"/>
            <color indexed="81"/>
            <rFont val="Tahoma"/>
            <charset val="1"/>
          </rPr>
          <t xml:space="preserve">
3 единицы это 1 (один) комплект!</t>
        </r>
      </text>
    </comment>
    <comment ref="C50" authorId="0" shapeId="0">
      <text>
        <r>
          <rPr>
            <b/>
            <sz val="9"/>
            <color indexed="81"/>
            <rFont val="Tahoma"/>
            <charset val="1"/>
          </rPr>
          <t>Нуштаев Игнат Игоревич:</t>
        </r>
        <r>
          <rPr>
            <sz val="9"/>
            <color indexed="81"/>
            <rFont val="Tahoma"/>
            <charset val="1"/>
          </rPr>
          <t xml:space="preserve">
3 шт = 1 комплект</t>
        </r>
      </text>
    </comment>
  </commentList>
</comments>
</file>

<file path=xl/sharedStrings.xml><?xml version="1.0" encoding="utf-8"?>
<sst xmlns="http://schemas.openxmlformats.org/spreadsheetml/2006/main" count="14813" uniqueCount="2724">
  <si>
    <t>Номенклатура</t>
  </si>
  <si>
    <t>Дозиметр-радиометр МКС-01ГС поверенный</t>
  </si>
  <si>
    <t>Датчик Д1Б исп.1 (бензин)</t>
  </si>
  <si>
    <t xml:space="preserve">Датчик Сигнал-03.ДБ исп.1 (бензин) </t>
  </si>
  <si>
    <t>Услуги по организации доставки</t>
  </si>
  <si>
    <t xml:space="preserve">Датчик Сигнал-03.ДП исп.1 (пропан) </t>
  </si>
  <si>
    <t>Датчик Д1Б исп.1 (диз.топливо)</t>
  </si>
  <si>
    <t>Пульт Сигма-1М</t>
  </si>
  <si>
    <t>Индикатор ИЖЦ14-4/7 (D52) НПП Дисплей ***</t>
  </si>
  <si>
    <t>Сенсор ТКС-1 Экотоп</t>
  </si>
  <si>
    <t xml:space="preserve">Датчик Сигнал-03.ДА2 исп.1 (аммиак) </t>
  </si>
  <si>
    <t>Сигнализатор Сигнал-02М (метан пластиковый чемодан)</t>
  </si>
  <si>
    <t xml:space="preserve">Диагностика технического состояния и регулировка газоанализатора </t>
  </si>
  <si>
    <t>Ремонт Сигнал-03.4.2</t>
  </si>
  <si>
    <t xml:space="preserve">Датчик Д1Б исп.2 (мазут) </t>
  </si>
  <si>
    <t xml:space="preserve">Датчик Сигнал-03.ДМ исп.1 (метан) </t>
  </si>
  <si>
    <t>Поверка Сигнал-03.Д(НС)</t>
  </si>
  <si>
    <t>Пульт Сигнал-03.4.3 Аммиак</t>
  </si>
  <si>
    <t>Датчик Д3М40 (метан)</t>
  </si>
  <si>
    <t>Датчик Д1ИМ исп.1 (метан)</t>
  </si>
  <si>
    <t>Пульт Сигнал-03.4.2 НКПР</t>
  </si>
  <si>
    <t>Сигнализатор Сигнал-02М (бензин пластиковый чемодан)</t>
  </si>
  <si>
    <t>Поверка Сигнал-03.ДА</t>
  </si>
  <si>
    <t>Ремонт Сигнал-03.4.3</t>
  </si>
  <si>
    <t>Плата индикации ГКПС14.02.00.000</t>
  </si>
  <si>
    <t>Плата источников ГКПС14.07.00.000</t>
  </si>
  <si>
    <t>Плата процессора ГКПС14.08.00.000</t>
  </si>
  <si>
    <t xml:space="preserve">Датчик Сигнал-03.ДБ исп.1 (диз.топливо) </t>
  </si>
  <si>
    <t>Внешний блок детектирования БДБГ-07</t>
  </si>
  <si>
    <t>Дозиметр-радиометр ДКГ-07БС ( ПУЛЬТ,  в комплекте)</t>
  </si>
  <si>
    <t>Кабель "Н" для ДКГ-07БС ГКПС45.08.00.000-01.01 (КММ 6м)</t>
  </si>
  <si>
    <t>Плата детектора ГКПС40.03.03.000-01</t>
  </si>
  <si>
    <t>Ремонт ДРБП-03</t>
  </si>
  <si>
    <t>Ремонт моноблоков ГАММА</t>
  </si>
  <si>
    <t>Ремонт РЗБ-05Д</t>
  </si>
  <si>
    <t>Стойка ГКПС40.04.00.000 ГП</t>
  </si>
  <si>
    <t xml:space="preserve">Стойка ГКПС40.04.00.000-02 </t>
  </si>
  <si>
    <t>Узел "Ноги" РЗБ</t>
  </si>
  <si>
    <t>Узел "Руки" РЗБ</t>
  </si>
  <si>
    <t xml:space="preserve">Датчик Д1П исп.1 (пропан) </t>
  </si>
  <si>
    <t>Сигнализатор Сигнал-02М (дизтопливо пластиковый чемодан)</t>
  </si>
  <si>
    <t>Комплектация ИМД-7НС ГКПС45.00.00.000-04</t>
  </si>
  <si>
    <t>Услуги по проведению испытаний комплектов для изделий ИМД-7</t>
  </si>
  <si>
    <t xml:space="preserve">Датчик Д2М (метан) </t>
  </si>
  <si>
    <t>Услуги по организации доставки (курьер/почта)</t>
  </si>
  <si>
    <t>Поверка Сигма-1М</t>
  </si>
  <si>
    <t>Ремонт Сигма-1М</t>
  </si>
  <si>
    <t>Датчик выносной Сигнал-022 (NH3, сенсор NT-NH3-PL1000) в комплекте</t>
  </si>
  <si>
    <t>Датчик выносной Сигнал-022 (СO2) в комплекте</t>
  </si>
  <si>
    <t>Кабель для выносного датчика Сигнал-022  (6 метров)</t>
  </si>
  <si>
    <t>Кабель интерфейсный Сигнал 022</t>
  </si>
  <si>
    <t>Программное обеспечение Сигнал-022</t>
  </si>
  <si>
    <t>Сигнализатор Сигнал-022 (О2) в комплекте</t>
  </si>
  <si>
    <t>Упаковка чемодан пластиковый ГКПС59.00.04.000*</t>
  </si>
  <si>
    <t>Ремонт Сигнал-03</t>
  </si>
  <si>
    <t>Сенсор ДТК1-3.0 В (П) -3 вывода</t>
  </si>
  <si>
    <t>Детектор моногаза ДМГ-3Р (-10) (с реле)</t>
  </si>
  <si>
    <t>Датчик Д1Б исп.1 (мазут)</t>
  </si>
  <si>
    <t>Дозиметр-радиометр ДРБП-03 (в комплектации с блоками БДГ-1, БДБА-02)</t>
  </si>
  <si>
    <t>Блок питания AD-55B / 27.6В 1.8А / 26.5В 0.16А  54Вт / Mean Well</t>
  </si>
  <si>
    <t>Детектор моногаза ДМГ-3 (-10) без реле</t>
  </si>
  <si>
    <t xml:space="preserve">Пульт ПВУ-80 </t>
  </si>
  <si>
    <t>Реле промежуточное PK-2P 24В Евроавтоматика ФиФ</t>
  </si>
  <si>
    <t>Ионизационная камера БМК-50</t>
  </si>
  <si>
    <t>Ионизационная камера БМК-500</t>
  </si>
  <si>
    <t>Датчик МИГ-ЭЛ-NH3-PL1000 исп.1 ГКПС63.13.00.000-02</t>
  </si>
  <si>
    <t>Пульт Сигнал-033 исп. БКУ-М-1-0 ГКПС63.01.00.000-02</t>
  </si>
  <si>
    <t>Кнопка выхода JSB KN-21 (хром)</t>
  </si>
  <si>
    <t>Табло Молния-24 "ЧЕЛОВЕК В КАМЕРЕ"</t>
  </si>
  <si>
    <t xml:space="preserve">Устройство сопряжения ЧК-10 </t>
  </si>
  <si>
    <t>Сигнал-03К-СО</t>
  </si>
  <si>
    <t>Плата сигнальная ГКПС17.03.04.000</t>
  </si>
  <si>
    <t>Настройка канала</t>
  </si>
  <si>
    <t>Руководство по эксплуатации Сигма-1М</t>
  </si>
  <si>
    <t xml:space="preserve">Датчик Сигнал-03.ДБФ исп.1 (бензин) </t>
  </si>
  <si>
    <t>Услуги консультационные по монтажу и обслуживанию приборов</t>
  </si>
  <si>
    <t>Сенсор ПГС-1 231070 гибкие выводы</t>
  </si>
  <si>
    <t>Сигнализатор Сигнал-02КМ (кислород/метан пластиковый чемодан)</t>
  </si>
  <si>
    <t>Поверка Сигнал-02</t>
  </si>
  <si>
    <t>Дозиметр гамма излучения ДКГ-03Д "Грач"</t>
  </si>
  <si>
    <t>Датчик выносной Сигнал-022 (O2) в комплекте</t>
  </si>
  <si>
    <t>Датчик выносной Сигнал-022 (СО, сенсор ECO-SURE) в комплекте</t>
  </si>
  <si>
    <t xml:space="preserve">Датчик Сигнал-03.ДБ исп.2 (диз.топливо) </t>
  </si>
  <si>
    <t>Сигнализатор Сигнал-022 (H2S) в комплекте</t>
  </si>
  <si>
    <t>Сигнализатор Сигнал-02А (аммиак пластиковый чемодан)</t>
  </si>
  <si>
    <t>Датчик Д1Б исп.1 (авиационный керосин)</t>
  </si>
  <si>
    <t>Детектор моногаза ДМГ-3МР (-40) (с реле)</t>
  </si>
  <si>
    <t>Уплотнение фторопластовое</t>
  </si>
  <si>
    <t>Уплотнение шланга</t>
  </si>
  <si>
    <t xml:space="preserve">Датчик Сигнал-03.ДБ исп.1 (спирт) </t>
  </si>
  <si>
    <t>Детектор моногаза ДМГ-3М (-40) без реле</t>
  </si>
  <si>
    <t>Датчик ДМ (метан) ГКПС17.10.00.000</t>
  </si>
  <si>
    <t xml:space="preserve">Пульт Газтест </t>
  </si>
  <si>
    <t>Датчик Сигма-1М Д1Б в силуминовом корпусе ПТФМ</t>
  </si>
  <si>
    <t>Резистор 3296 10 кОм</t>
  </si>
  <si>
    <t>Резистор 3296 2,2 кОм</t>
  </si>
  <si>
    <t>Датчик Д1БФ исп.1 (бензин)</t>
  </si>
  <si>
    <t>Поверка Сигнал-02КМ</t>
  </si>
  <si>
    <t>Ремонт Сигнал-02КМ</t>
  </si>
  <si>
    <t>Датчик Сигнал-03 ДБ (Г)</t>
  </si>
  <si>
    <t>Датчик Д3  (пропан)</t>
  </si>
  <si>
    <t>Пульт Сигнал-03К (на 2 датчика)</t>
  </si>
  <si>
    <t>Втулка АКЯЦ.713563.001 для Супертехприбора</t>
  </si>
  <si>
    <t>Втулка АКЯЦ.713751.005-02 для Супертехприбора</t>
  </si>
  <si>
    <t>Втулка АКЯЦ.713751.005-07 для Супертехприбора</t>
  </si>
  <si>
    <t>Втулка АКЯЦ.713751.005-08 для Супертехприбора</t>
  </si>
  <si>
    <t>Втулка ПШФИ.715163.008 для Супертехприбора</t>
  </si>
  <si>
    <t>Гайка АКЯЦ.713563.002 для Супертехприбора</t>
  </si>
  <si>
    <t>Гайка ПШФИ.713463.005 для Супертехприбора</t>
  </si>
  <si>
    <t>Гайка ПШФИ.713463.006 для Супертехприбора</t>
  </si>
  <si>
    <t>Контакт ПШФИ.757471.006 для Супертехприбора</t>
  </si>
  <si>
    <t>Крышка ПШФИ.741134.085 для Супертехприбора</t>
  </si>
  <si>
    <t>Накладка ПШФИ.741124.252 для Супертехприбора</t>
  </si>
  <si>
    <t>Направляющая ПШФИ.741418.004 для Супертехприбора</t>
  </si>
  <si>
    <t>Обшивка ПШФИ.745413.004 для Супертехприбора</t>
  </si>
  <si>
    <t>Панель передняя ПШФИ.741100.007 для Супертехприбора</t>
  </si>
  <si>
    <t>Планка ПШФИ.734641.007 для Супертехприбора</t>
  </si>
  <si>
    <t>Планка ПШФИ.734641.007-01 для Супертехприбора</t>
  </si>
  <si>
    <t>Планка ПШФИ.741615.019-01 для Супертехприбора</t>
  </si>
  <si>
    <t>Планка ПШФИ.745361.006 для Супертехприбора</t>
  </si>
  <si>
    <t>Планка ПШФИ.746422.006 для Супертехприбора</t>
  </si>
  <si>
    <t>Прижим ПШФИ.741134.088 для Супертехприбора</t>
  </si>
  <si>
    <t>Прокладка АКЯЦ.741121.005 для Супертехприбора</t>
  </si>
  <si>
    <t>Прокладка АКЯЦ.741121.009 для Супертехприбора</t>
  </si>
  <si>
    <t>Радиатор ПШФИ.745312.042 для Супертехприбора</t>
  </si>
  <si>
    <t>Радиатор ПШФИ.752631.005 для Супертехприбора</t>
  </si>
  <si>
    <t>Радиатор ПШФИ.752631.018 для Супертехприбора</t>
  </si>
  <si>
    <t>Радиатор ПШФИ.752631.019 для Супертехприбора</t>
  </si>
  <si>
    <t>Радиатор ПШФИ.752631.019-01 для Супертехприбора</t>
  </si>
  <si>
    <t>Радиатор ПШФИ.752631.021 для Супертехприбора</t>
  </si>
  <si>
    <t>Скоба ПШФИ.745361.009 для Супертехприбора</t>
  </si>
  <si>
    <t>Стенка ПШФИ.741134.075 для Супертехприбора</t>
  </si>
  <si>
    <t>Стенка ПШФИ.741134.076 для Супертехприбора</t>
  </si>
  <si>
    <t>Стойка АКЯЦ.715661.001-12 для супертехприбора</t>
  </si>
  <si>
    <t>Стойка АКЯЦ.715661.001-13 для Супертехприбора</t>
  </si>
  <si>
    <t>Стойка АКЯЦ.746612.002 для Супертехприбора</t>
  </si>
  <si>
    <t>Стойка АКЯЦ.746612.003 для Супертехприбора</t>
  </si>
  <si>
    <t>Стойка ПШФИ.746612.023 для Супертехприбора</t>
  </si>
  <si>
    <t>Стойка ПШФИ.746612.024 для Супертехприбора</t>
  </si>
  <si>
    <t>Стойка ПШФИ.746612.024-01 для Супертехприбора</t>
  </si>
  <si>
    <t>Стойка ПШФИ.746612.027-01 для Супертехприбора</t>
  </si>
  <si>
    <t>Стойка ПШФИ.746612.027-02 для Супертехприбора</t>
  </si>
  <si>
    <t>Стойка ПШФИ.746612.027-05 для Супертехприбора</t>
  </si>
  <si>
    <t>Стойка ПШФИ.746612.028 для Супертехприбора</t>
  </si>
  <si>
    <t>Стойка ПШФИ.746612.029 для Супертехприбора</t>
  </si>
  <si>
    <t>Уголок ПФШИ.745213.023 для Супертехприбора</t>
  </si>
  <si>
    <t>Уголок ПФШИ.745213.025 для Супертехприбора</t>
  </si>
  <si>
    <t>Уголок ПФШИ.745213.029 для Супертехприбора</t>
  </si>
  <si>
    <t>Уголок ПШФИ.745213.017 для Супертехприбора</t>
  </si>
  <si>
    <t>Шайба ПШФИ.713351.032 для Супертехприбора</t>
  </si>
  <si>
    <t>Шайба ПШФИ.758491.009 для Супертехприбора</t>
  </si>
  <si>
    <t>Шайба ПШФИ.758491.010 для Супертехприбора</t>
  </si>
  <si>
    <t>Экран ПШФИ.715163.011 для Супертехприбора</t>
  </si>
  <si>
    <t>Экран ПШФИ.731144.023 для Супертехприбора</t>
  </si>
  <si>
    <t>Экран ПШФИ.733251.077 для Супертехприбора</t>
  </si>
  <si>
    <t>Экран ПШФИ.745322.040 для Супертехприбора</t>
  </si>
  <si>
    <t>Экран ПШФИ.745413.012 для Супертехприбора</t>
  </si>
  <si>
    <t>Экран ПШФИ.745512.047 для Супертехприбора</t>
  </si>
  <si>
    <t>Экран ПШФИ.745512.048 для Супертехприбора</t>
  </si>
  <si>
    <t>Экран ПШФИ.745512.049 для Супертехприбора</t>
  </si>
  <si>
    <t>Экран ПШФИ.745512.050 для Супертехприбора</t>
  </si>
  <si>
    <t>Экран ПШФИ.745512.051 для Супертехприбора</t>
  </si>
  <si>
    <t>Экран ПШФИ.745512.052 для Супертехприбора</t>
  </si>
  <si>
    <t>Экран ПШФИ.745512.053 для Супертехприбора</t>
  </si>
  <si>
    <t>Экран ПШФИ.745512.054 для Супертехприбора</t>
  </si>
  <si>
    <t>Экран ПШФИ.745512.055 для Супертехприбора</t>
  </si>
  <si>
    <t>Экран ПШФИ.745512.056 для Супертехприбора</t>
  </si>
  <si>
    <t>Экран ПШФИ.745512.057 для Супертехприбора</t>
  </si>
  <si>
    <t>Экран ПШФИ.745512.058 для Супертехприбора</t>
  </si>
  <si>
    <t>Пульт Сигнал-03.4.1 НКПР</t>
  </si>
  <si>
    <t>Пульт Сигнал-03.4.3 НКПР</t>
  </si>
  <si>
    <t>Дозиметр гамма излучения ДКГ 07Д "Дрозд"</t>
  </si>
  <si>
    <t>Плата индикации ГКПС17.45.01.000-01</t>
  </si>
  <si>
    <t>Датчик Д3СО54 (исп.1)</t>
  </si>
  <si>
    <t>период</t>
  </si>
  <si>
    <t>Начало</t>
  </si>
  <si>
    <t>Конец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</si>
  <si>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</si>
  <si>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</si>
  <si>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</si>
  <si>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</si>
  <si>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</si>
  <si>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</si>
  <si>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</si>
  <si>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</si>
  <si>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</si>
  <si>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</si>
  <si>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</si>
  <si>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</si>
  <si>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Год</t>
  </si>
  <si>
    <t>1 квартал</t>
  </si>
  <si>
    <t>2 квартал</t>
  </si>
  <si>
    <t>3 квартал</t>
  </si>
  <si>
    <t>4 квартал</t>
  </si>
  <si>
    <t>1 полугодие</t>
  </si>
  <si>
    <t>2 полугодие</t>
  </si>
  <si>
    <t>начало</t>
  </si>
  <si>
    <t>конец</t>
  </si>
  <si>
    <t>Пульт Сигнал-03К-СОМ</t>
  </si>
  <si>
    <t>шт</t>
  </si>
  <si>
    <t>руб</t>
  </si>
  <si>
    <t>Январь19</t>
  </si>
  <si>
    <t>Февраль19</t>
  </si>
  <si>
    <t>Март19</t>
  </si>
  <si>
    <t>Апрель19</t>
  </si>
  <si>
    <t>Май19</t>
  </si>
  <si>
    <t>Июнь19</t>
  </si>
  <si>
    <t>Июль19</t>
  </si>
  <si>
    <t>Август19</t>
  </si>
  <si>
    <t>Сентябрь19</t>
  </si>
  <si>
    <t>Октябрь19</t>
  </si>
  <si>
    <t>Ноябрь19</t>
  </si>
  <si>
    <t>Декабрь19</t>
  </si>
  <si>
    <t>Год19</t>
  </si>
  <si>
    <t>1 квартал19</t>
  </si>
  <si>
    <t>2 квартал19</t>
  </si>
  <si>
    <t>3 квартал19</t>
  </si>
  <si>
    <t>4 квартал19</t>
  </si>
  <si>
    <t>1 полугодие19</t>
  </si>
  <si>
    <t>2 полугодие19</t>
  </si>
  <si>
    <t>Октябрь18</t>
  </si>
  <si>
    <t>Ноябрь18</t>
  </si>
  <si>
    <t>Декабрь18</t>
  </si>
  <si>
    <t>модель</t>
  </si>
  <si>
    <t>Дата</t>
  </si>
  <si>
    <t>Количество (в базовых единицах)</t>
  </si>
  <si>
    <t>Сумма продажи в руб</t>
  </si>
  <si>
    <t>Дозиметр-радиометр МКС-07Н (комплект 4Н)</t>
  </si>
  <si>
    <t>Сигнализатор Сигнал-022 (СО, сенсор ECO-SURE) в комплекте</t>
  </si>
  <si>
    <t>Датчик Д1ИП исп.1 (пропан)</t>
  </si>
  <si>
    <t>Датчик Д3Б54 (бензин) исп.1</t>
  </si>
  <si>
    <t>Розетка 2РМ14КПН4Г1В1 Китай</t>
  </si>
  <si>
    <t xml:space="preserve">Датчик Д1П исп.2 (пропан) </t>
  </si>
  <si>
    <t>Внешний блок детектирования БДПА-07</t>
  </si>
  <si>
    <t>Внешний блок детектирования БДПБ-07</t>
  </si>
  <si>
    <t>Вилка DB-25M на кабель ( DS1033-25M )</t>
  </si>
  <si>
    <t>Вилка DB-9M на кабель ( DS1033-09M )</t>
  </si>
  <si>
    <t>Датчик Д1ИБ исп.1 (бензин)</t>
  </si>
  <si>
    <t>Датчик Д1ИБ исп.1 (диз.топливо)</t>
  </si>
  <si>
    <t xml:space="preserve">Датчик Д2КМ (кислород/метан) </t>
  </si>
  <si>
    <t xml:space="preserve">Датчик Д1М исп.1 (метан) </t>
  </si>
  <si>
    <t>Датчик Сигнал-03.ДОУ исп.1  (оксид углерода)</t>
  </si>
  <si>
    <t>Газоанализатор Сигнал-03.4.1 датчик Сигнал 03.ДМ исп.2</t>
  </si>
  <si>
    <t>Датчик Д2П (пропан)</t>
  </si>
  <si>
    <t>Ремонт Сигнал-02</t>
  </si>
  <si>
    <t>Диагностика и ремонт дозиметрического оборудования</t>
  </si>
  <si>
    <t>Ремонт УДГБ-01Т</t>
  </si>
  <si>
    <t>Сигнализатор Сигнал-02М (пропан пластиковый чемодан)</t>
  </si>
  <si>
    <t>Датчик Д3  (метан)</t>
  </si>
  <si>
    <t>Пульт Сигнал-03К (на 1 датчик)</t>
  </si>
  <si>
    <t>Услуги по проведению авторского надзора</t>
  </si>
  <si>
    <t xml:space="preserve">Датчик Сигнал-03.ДБФ исп.1 (диз.топливо) </t>
  </si>
  <si>
    <t>Внешний блок детектирования БДКС-07</t>
  </si>
  <si>
    <t>Пульт ЧК-10 (16 каналов)</t>
  </si>
  <si>
    <t>Поверка Сигнал-03.Д(НС)Ф</t>
  </si>
  <si>
    <t>Электрометрический преобразователь ЭП-14 ГКПС61.00.00.000</t>
  </si>
  <si>
    <t>Руководство по эксплуатации Датчик ДМ, ДП, ДБ Сигнал-03</t>
  </si>
  <si>
    <t>Руководство по эксплуатации пульт  Сигнал-03</t>
  </si>
  <si>
    <t>Универсальное программное обеспечение рабочего места оператора ПТФМ 1.0</t>
  </si>
  <si>
    <t>Датчик выносной Сигнал-022 (Метан) в комплекте</t>
  </si>
  <si>
    <t xml:space="preserve">Датчик Сигнал-03.ДП исп.2 (пропан) </t>
  </si>
  <si>
    <t xml:space="preserve">Датчик Д3КМ54 (метан) </t>
  </si>
  <si>
    <t>Поверка Сигнал-03.ДОУ</t>
  </si>
  <si>
    <t>Датчик ДП (пропан) ГКПС17.10.00.000</t>
  </si>
  <si>
    <t xml:space="preserve">Датчик Д3КСО54 </t>
  </si>
  <si>
    <t xml:space="preserve">Датчик Д1Б исп.2 (бензин) </t>
  </si>
  <si>
    <t>Сумма продажи без скидок в руб</t>
  </si>
  <si>
    <t>сумма</t>
  </si>
  <si>
    <t>Год18</t>
  </si>
  <si>
    <t>Панель ПШФИ.745322.030 для Супертехприбора</t>
  </si>
  <si>
    <t>Стержни для паяльников</t>
  </si>
  <si>
    <t>Пульт Сигнал-03.4.2 НКПР+СО</t>
  </si>
  <si>
    <t>Датчик Сигнал-03.ДМ исп.1 (этиловый спирт)</t>
  </si>
  <si>
    <t>Датчик Д1Б исп.1 (керосин)</t>
  </si>
  <si>
    <t xml:space="preserve">Контроллер сегмента ЧК-10 </t>
  </si>
  <si>
    <t xml:space="preserve">Датчик Сигнал-03.ДБ исп.1 (мазут) </t>
  </si>
  <si>
    <t xml:space="preserve">Датчик Д1Б исп.2 (диз.топливо) </t>
  </si>
  <si>
    <t>Сигнализатор Сигнал-022 (Метан) в комплекте</t>
  </si>
  <si>
    <t xml:space="preserve">Датчик Сигнал-03.ДБ исп.1 (керосин) </t>
  </si>
  <si>
    <t>Датчик Д3Б54 (диз.топливо) исп.1</t>
  </si>
  <si>
    <t>Руководство по эксплуатации ДРБП-03</t>
  </si>
  <si>
    <t>Сенсор NH3/SR-1000 Membrapor</t>
  </si>
  <si>
    <t>Ремонт Сигнал-03А</t>
  </si>
  <si>
    <t xml:space="preserve">Моноблок "Гамма" </t>
  </si>
  <si>
    <t>Ремонт Сигма-1</t>
  </si>
  <si>
    <t>Дозиметр-радиометр МКС-07Н (комплект 2Н)</t>
  </si>
  <si>
    <t>Ремонт МКС-07Н</t>
  </si>
  <si>
    <t>Проверка работоспособности прибора с техническим заключением целесообразности ремонта</t>
  </si>
  <si>
    <t>Поверка Сигнал-022 (за один канал)</t>
  </si>
  <si>
    <t>Датчик Д1БФМ исп.1 (бензин)</t>
  </si>
  <si>
    <t>Измеритель мощности дозы ИМД-7Б ГКПС45.00.00.000 (бортовой)</t>
  </si>
  <si>
    <t>Измеритель мощности дозы ИМД-7Н ГКПС45.00.00.000-05 "Комплект поставки 2" (носимый)</t>
  </si>
  <si>
    <t>Сенсор МФС-9 АНАЛИТХИМАВТОМАТИКА</t>
  </si>
  <si>
    <t>Пульт ЧК-10  (96 каналов)</t>
  </si>
  <si>
    <t>Стойка АКЯЦ.715661.001-08 для Супертехприбора</t>
  </si>
  <si>
    <t>Стойка ПШФИ.746612.019-03 для Супертехприбора</t>
  </si>
  <si>
    <t>Стойка ПШФИ.746612.025 для Супертехприбора</t>
  </si>
  <si>
    <t>Шпилька ПШФИ.758271.001 для Супертехприбора</t>
  </si>
  <si>
    <t>Кросс-плата ГКПС17.45.06.000-01</t>
  </si>
  <si>
    <t>Плата искрозащиты ГКПС17.45.07.000-02</t>
  </si>
  <si>
    <t>Плата контроллера ГКПС17.45.02.000</t>
  </si>
  <si>
    <t>Сенсор Oksik-3</t>
  </si>
  <si>
    <t>Планка ПШФИ.741615.019 для Супертехприбора</t>
  </si>
  <si>
    <t>Пластина ПШФИ.741134.085 для Супертехприбора</t>
  </si>
  <si>
    <t>Прокладка СМКИ.741128.165 для Супертехприбора</t>
  </si>
  <si>
    <t>Скоба СКМКИ.745312.039 для Супертехприбора</t>
  </si>
  <si>
    <t>Стенка ПШФИ.745322.008-01 для Супертехприбора</t>
  </si>
  <si>
    <t>Уголок левый ПФШИ.745212.065 для Супертехприбора</t>
  </si>
  <si>
    <t>Уголок правый ПФШИ.745212.066 для Супертехприбора</t>
  </si>
  <si>
    <t>Датчик выносной Сигнал-022 (NO2) в комплекте</t>
  </si>
  <si>
    <t>Сигнализатор Сигнал-022 (СО2) в комплекте</t>
  </si>
  <si>
    <t>Вставка плавкая ВП1-1 2,0А 250В Зубова Поляна</t>
  </si>
  <si>
    <t>Кожух (корпус) DP-25C</t>
  </si>
  <si>
    <t>Кожух (корпус) DP-9C</t>
  </si>
  <si>
    <t>Розетка DB-25F на кабель ( DS1033-25F )</t>
  </si>
  <si>
    <t>Штуцер ГКПС10.00.00.006</t>
  </si>
  <si>
    <t>Хранение заказанного прибора более 5и месяцев</t>
  </si>
  <si>
    <t>Опора РЗБ ( РЗА)</t>
  </si>
  <si>
    <t>Пульт ДКС-101</t>
  </si>
  <si>
    <t>Ремонт РЗА-05Д</t>
  </si>
  <si>
    <t>Узел "Руки" РЗА</t>
  </si>
  <si>
    <t>Электрометрический преобразователь ЭП-14-1</t>
  </si>
  <si>
    <t>Кронштейн ПШФИ.745213.010 для Супертехприбора</t>
  </si>
  <si>
    <t>Крышка ПШФИ.735251.078 для Супертехприбора</t>
  </si>
  <si>
    <t xml:space="preserve">Крышка ПШФИ.745512.015-01 </t>
  </si>
  <si>
    <t>Крышка ПШФИ.745512.034 для Супертехприбора</t>
  </si>
  <si>
    <t>Крышка ПШФИ.745512.034-01 для Супертехприбора</t>
  </si>
  <si>
    <t>Крышка СМКИ.731143.001 для Супертехприбора</t>
  </si>
  <si>
    <t>Обечайка ПШФИ.745532.016 для Супертехприбора</t>
  </si>
  <si>
    <t xml:space="preserve">Обрамление ПШФИ.733100.001 </t>
  </si>
  <si>
    <t>Панель задняя ПШФИ.745512.033</t>
  </si>
  <si>
    <t>Панель-СМКИ.741132.024</t>
  </si>
  <si>
    <t>Панель-СМКИ.741132.025</t>
  </si>
  <si>
    <t xml:space="preserve">Планка ПШФИ.734641.007 </t>
  </si>
  <si>
    <t xml:space="preserve">Планка ПШФИ.734641.007-01 </t>
  </si>
  <si>
    <t>Планка ПШФИ.745332.003 для Супертехприбора</t>
  </si>
  <si>
    <t>Стекло ПШФИ.755470.001</t>
  </si>
  <si>
    <t>Стекло ПШФИ.755471.004</t>
  </si>
  <si>
    <t>Стенка правая ПШФИ.745512.082 для Супертехприбора</t>
  </si>
  <si>
    <t>Стойка АКЯЦ.715661.001-06 для Супертехприбора</t>
  </si>
  <si>
    <t>Стойка ПШФИ.746612.019 для Супертехприбора</t>
  </si>
  <si>
    <t>Стойка ПШФИ.746612.019-02 для Супертехприбора</t>
  </si>
  <si>
    <t>Стойка-СМКИ.715511.013</t>
  </si>
  <si>
    <t>Уголок ПФШИ.745217.004 для Супертехприбора</t>
  </si>
  <si>
    <t>Уголок ПШФИ.745322.013</t>
  </si>
  <si>
    <t>Шайба АКЯЦ.713563.003 для Супертехприбора</t>
  </si>
  <si>
    <t>Экран ПФШИ.745216.007 для Супертехприбора</t>
  </si>
  <si>
    <t>Экран ПФШИ.745216.007-01 для Супертехприбора</t>
  </si>
  <si>
    <t>Экран ПШФИ.735436.002 для Супертехприбора</t>
  </si>
  <si>
    <t>Сенсор ДТК1-3.0 В (П) -3 вывода / Датчик ДТК2-3В-ч *</t>
  </si>
  <si>
    <t>Датчик выносной Сигнал-022 (NH3, сенсор NH3/MR-1000) в комплекте</t>
  </si>
  <si>
    <t>Датчик выносной Сигнал-022 (SO2) в комплекте</t>
  </si>
  <si>
    <t>Датчик выносной Сигнал-022 (Пропан) в комплекте</t>
  </si>
  <si>
    <t>Датчик выносной Сигнал-022 (СО, сенсор CO-AF) в комплекте</t>
  </si>
  <si>
    <t>Вилка ОНЦ-РГ-09-4/14-В7 пластиковая/железная (большая партия) Россия</t>
  </si>
  <si>
    <t>ДДК ГКПС68.00.00.000-11 (дизельное топливо, сплав АМг6; сплав Д16.Т, металлорукав РЗ-ЦХ 15)</t>
  </si>
  <si>
    <t>Измеритель мощности дозы ИМД-7НС ГКПС45.00.00.000-04 (носимый специальный)</t>
  </si>
  <si>
    <t>Модуль детектирования гамма- и бета- излучения для определения снаряжения (МДЛС)</t>
  </si>
  <si>
    <t>Модуль для определения уровней радиоактивного загрязнения ВВТ (МДТ)</t>
  </si>
  <si>
    <t>Модуль непрерывного радиационного контроля МРК</t>
  </si>
  <si>
    <t>Сигнализатор Сигнал-02К (кислород, пластиковый чемодан)</t>
  </si>
  <si>
    <t>Крышка СМКИ.745425.004 для Супертехприбора</t>
  </si>
  <si>
    <t>Крышка СМКИ.745512.083 для Супертехприбора</t>
  </si>
  <si>
    <t>Крышка СМКИ.745531.001 для Супертехприбора</t>
  </si>
  <si>
    <t>Основание экрана СМКИ.745532.013 для Супертехприбора</t>
  </si>
  <si>
    <t>Панель ПШФИ.741158.006</t>
  </si>
  <si>
    <t>Панель ПШФИ.745512.003 для Супертехприбора</t>
  </si>
  <si>
    <t>Пластина СМКИ.741134.117 для Супертехприбора</t>
  </si>
  <si>
    <t>Прокладка СМКИ.741124.251 для Супертехприбора</t>
  </si>
  <si>
    <t>Прокладка СМКИ.741124.256 для Супертехприбора</t>
  </si>
  <si>
    <t>Уголок СМКИ.745522.032 для Супертехприбора</t>
  </si>
  <si>
    <t>Моноблок "Гамма-2-1"  ГКПС50.05.02.000</t>
  </si>
  <si>
    <t>Датчик Д3П54 (пропан) исп.1</t>
  </si>
  <si>
    <t>Плата датчика ГКПС10.11.02.000-06  (бензин, дизтопливо, ав.керосин)</t>
  </si>
  <si>
    <t>Электрометр БДМГ-101-01</t>
  </si>
  <si>
    <t>Дозиметр-радиометр ДКГ-07БС (комплект 1Б)</t>
  </si>
  <si>
    <t>Дозиметр МКС-07Н (пульт в комплекте;  без блоков)</t>
  </si>
  <si>
    <t>Кабель "Н" для МКС-07Н ГКПС45.08.00.000 (КММ 3 м)</t>
  </si>
  <si>
    <t>Штанга телескопическая для внешних БД 0,8м</t>
  </si>
  <si>
    <t>Дозиметр-радиометр МКС-07Н (комплект 1Н)</t>
  </si>
  <si>
    <t xml:space="preserve">Датчик Сигнал-03.ДК исп.1 (кислород ) </t>
  </si>
  <si>
    <t>Пульт Сигнал-03.4.2 НКПР+ кислород</t>
  </si>
  <si>
    <t>Панель ПШФИ.745322.002 для Супертехприбора</t>
  </si>
  <si>
    <t>Планка ПШФИ.745124.254 для Супертехприбора</t>
  </si>
  <si>
    <t>Стенка ПШФИ.745322.008 для Супертехприбора</t>
  </si>
  <si>
    <t>Сенсор NH3/SR-1000 Membrapor *</t>
  </si>
  <si>
    <t>ЗИП для БДМГ-101</t>
  </si>
  <si>
    <t>Модуль электрометра БДМГ-101</t>
  </si>
  <si>
    <t>Пульт Сигнал-03.4.1 Кислород</t>
  </si>
  <si>
    <t>Крышка ПШФИ.745512.015 для Супертехприбора</t>
  </si>
  <si>
    <t>Крышка ПШФИ.745512.015-01 для Супертехприбора</t>
  </si>
  <si>
    <t>Шасси ПШФИ.745322.102 для Супертехприбора</t>
  </si>
  <si>
    <t>Дозиметр гамма-излучения индивидуальный ДКГ-05Д (питание от аккумулятора)</t>
  </si>
  <si>
    <t>Зарядное устройство ЗУ-1М</t>
  </si>
  <si>
    <t xml:space="preserve">Блок детектирования ГКПС 40.03.00.000 </t>
  </si>
  <si>
    <t>СОРТ</t>
  </si>
  <si>
    <t>РЗБ</t>
  </si>
  <si>
    <t>Прочее</t>
  </si>
  <si>
    <t>ДРБП_03</t>
  </si>
  <si>
    <t>ИМД_7</t>
  </si>
  <si>
    <t>МКС_07Н</t>
  </si>
  <si>
    <t>Первичная поверка: Доплата за пов-ку дозиметра универсального ДКС-101 (1камера) в кач-ве раб-го этал</t>
  </si>
  <si>
    <t>Крышка СМКИ.745422.058 для Супертехприбора</t>
  </si>
  <si>
    <t>Крышка СМКИ.745532.015 для Супертехприбора</t>
  </si>
  <si>
    <t>Крышка экрана ПШФИ.745513.017 для Супертехприбора</t>
  </si>
  <si>
    <t>Обшивка ПШФИ.745413.016 для Супертехприбора</t>
  </si>
  <si>
    <t>Обшивка ПШФИ.745413.016-01 для Супертехприбора</t>
  </si>
  <si>
    <t>Стенка левая СМКИ.745532.014 для Супертехприбора</t>
  </si>
  <si>
    <t>Пульт Сигнал-03.4.2 СО</t>
  </si>
  <si>
    <t>Дозиметр гамма-излучения индивидуальный ДКГ-05Д (питание от незаряжаемых элементов питания)</t>
  </si>
  <si>
    <t>Руководство по эксплуатации Сигнализатор Сигнал-02КМ</t>
  </si>
  <si>
    <t>Датчик Д3М54 (мазут) исп.1</t>
  </si>
  <si>
    <t>Датчик Д3А40 (аммиак)</t>
  </si>
  <si>
    <t>Адаптер сетевой Сигнал 02</t>
  </si>
  <si>
    <t>Пользовательское программное обеспечение газоанализатора "Сигма-1М"</t>
  </si>
  <si>
    <t>Ремонт Сигнал-03К-СОМ</t>
  </si>
  <si>
    <t>Датчик МИГ-ОП-C3H8 исп.2  (оптический- пропан, бутан, бензин)</t>
  </si>
  <si>
    <t>Ремонт Сигнал-03К-СО</t>
  </si>
  <si>
    <t>Датчик Сигнал-03.ДМ исп.1 (уайт-спирит)</t>
  </si>
  <si>
    <t>Датчик Сигнал-03.ДМ исп.1 (мазут)</t>
  </si>
  <si>
    <t>Датчик Д3М54 (метан) исп.1</t>
  </si>
  <si>
    <t xml:space="preserve">Датчик Д1М исп.1 (уайт-спирит) </t>
  </si>
  <si>
    <t>Ремонт газоанализаторов</t>
  </si>
  <si>
    <t xml:space="preserve">Датчик Сигнал-03.ДБ исп.1 (авиац. керосин) </t>
  </si>
  <si>
    <t xml:space="preserve">Датчик Д1М исп.1 (спирт) </t>
  </si>
  <si>
    <t>Поверка Сигнал-03К-СОМ</t>
  </si>
  <si>
    <t>Датчик Д1М исп.1 (ацетон)</t>
  </si>
  <si>
    <t>Датчик Д3Б40 (бензин)</t>
  </si>
  <si>
    <t>Датчик Сигнал-03.ДОУ исп.2 (оксид углерода)</t>
  </si>
  <si>
    <t>Датчик Д1ИБ исп.1 (гексан)</t>
  </si>
  <si>
    <t>Ремонт Газтест</t>
  </si>
  <si>
    <t>Поверка Сигнал-033 (за один канал)</t>
  </si>
  <si>
    <t xml:space="preserve">Датчик Сигнал-03.ДМ исп.2 (метан) </t>
  </si>
  <si>
    <t xml:space="preserve">Датчик Д1БФ исп.1 (диз.топливо) </t>
  </si>
  <si>
    <t>Сигнализатор Сигнал-022 (СО, сенсор CO-AF) в комплекте</t>
  </si>
  <si>
    <t>Датчик Сигнал-03.ДМ исп.2 (мазут)</t>
  </si>
  <si>
    <t>Датчик Д2Б (бензин)</t>
  </si>
  <si>
    <t>Сигнализатор Сигнал-022 (Пропан) в комплекте</t>
  </si>
  <si>
    <t>Поверка Сигма-1М с фланцевым соединением</t>
  </si>
  <si>
    <t xml:space="preserve">Датчик Сигнал-03.ДБ исп.2 (бензин) </t>
  </si>
  <si>
    <t>Датчик Д1Б исп.1 (гексан)</t>
  </si>
  <si>
    <t>Замена сенсора</t>
  </si>
  <si>
    <t>Сигнализатор Сигнал-02М (пропан картонный короб)</t>
  </si>
  <si>
    <t>Сигнализатор Сигнал-022 (SO2) в комплекте</t>
  </si>
  <si>
    <t>Датчик Сигнал-03.ДБ исп.1 (диз.топливо) (в комплекте с фланцем и металлорукавом ФМ)</t>
  </si>
  <si>
    <t>Сигнализатор Сигнал-02М (авиационный керосин картонный короб)</t>
  </si>
  <si>
    <t>Сигнализатор Сигнал-022 (NO2) в комплекте</t>
  </si>
  <si>
    <t xml:space="preserve">Датчик Сигнал-03.ДБ исп.1 (ацетон) </t>
  </si>
  <si>
    <t>Сигнализатор Сигнал-02КМ (кислород/авиационный керосин картонный короб)</t>
  </si>
  <si>
    <t>Сигнализатор Сигнал-022 (NH3, сенсор NT-NH3-1000PL) в комплекте</t>
  </si>
  <si>
    <t xml:space="preserve">Датчик Сигнал-03.ДА2 исп.2 (аммиак) </t>
  </si>
  <si>
    <t>"Газоанализатор-сигнализатор многоканальный Сигнал 03" СО (8 каналов) в комплекте с датчиками</t>
  </si>
  <si>
    <t xml:space="preserve">Датчик Д1БФ исп.2 (диз.топливо) </t>
  </si>
  <si>
    <t>"Газоанализатор-сигнализатор многоканальный Сигнал 03" СН4 (8 каналов) в комплекте с датчиками</t>
  </si>
  <si>
    <t>Сигнализатор Сигнал-02М (метан картонный короб)</t>
  </si>
  <si>
    <t>Сигнализатор Сигнал-02КМ (кислород/пропан пластиковый чемодан)</t>
  </si>
  <si>
    <t>Датчик выносной Сигнал-022 (H2S) в комплекте</t>
  </si>
  <si>
    <t>Пульт Сигнал-03.4.1 НКПР; Датчик Сигнал-03.ДБ исп.1 (диз.топливо); Датчик Сигнал-03 ДБ исп1 (бензин)</t>
  </si>
  <si>
    <t>Детектор моногаза ДМГ-3Р (-10) (с реле) на кислород</t>
  </si>
  <si>
    <t>Сигнализатор Сигнал-02КМ (кислород/метан картонный короб)</t>
  </si>
  <si>
    <t>Газосигнализатор с тремя порогами сигнализации по каждому из датчиков (Блок информационный (БИ) Сигн</t>
  </si>
  <si>
    <t xml:space="preserve">Газоанализатор Сигма-1М в комплекте: - датчик оптический исп.1 (метан)-3шт.; - пульт Сигма-1М-1шт.  </t>
  </si>
  <si>
    <t>нет</t>
  </si>
  <si>
    <t>сигнал_02</t>
  </si>
  <si>
    <t>Сигнал_35</t>
  </si>
  <si>
    <t>ДДК</t>
  </si>
  <si>
    <t>сигнал_03_оптика</t>
  </si>
  <si>
    <t>сигнал_03_пульт</t>
  </si>
  <si>
    <t>сигма_оптический_датчик</t>
  </si>
  <si>
    <t>сигма_пульт</t>
  </si>
  <si>
    <t>поверка_и_ремонт_газ</t>
  </si>
  <si>
    <t>прочее_газ</t>
  </si>
  <si>
    <t>РЗА</t>
  </si>
  <si>
    <t>ЭП_14</t>
  </si>
  <si>
    <t>Сторонние_производители</t>
  </si>
  <si>
    <t>Моноблок_Гамма_2_1</t>
  </si>
  <si>
    <t>Валдай</t>
  </si>
  <si>
    <t>РЗБ6</t>
  </si>
  <si>
    <t>Светофор</t>
  </si>
  <si>
    <t>БДМГ</t>
  </si>
  <si>
    <t>ДКГ_07БС</t>
  </si>
  <si>
    <t>Моноблок_Гамма</t>
  </si>
  <si>
    <t>Каркас  пластмассовый RM6 8 выводов SMD A-022 * (п/р)</t>
  </si>
  <si>
    <t>Накладка ПШФИ.741665.002 для Супертехприбора</t>
  </si>
  <si>
    <t>Упор ПШФИ.741665.001 для Супертехприбора</t>
  </si>
  <si>
    <t xml:space="preserve">Датчик Сигнал-03.ДП исп.1 (бутан) </t>
  </si>
  <si>
    <t>ПО в комплекте с кабелем для связи с ПК (для ДКГ)</t>
  </si>
  <si>
    <t>Комплектация ИМД-7Н (комплект поставки 2) ГКПС45.00.00.000-05</t>
  </si>
  <si>
    <t>Кросс-плата ГКПС10.10.14.000-02</t>
  </si>
  <si>
    <t>Плата блока искрозащиты ГКПС10.10.15.000-01</t>
  </si>
  <si>
    <t>Ионизационная камера БМК-50 ГКПС13.07.000</t>
  </si>
  <si>
    <t>Ионизационная камера БМК-06 ГКПС.06.00.000</t>
  </si>
  <si>
    <t>Удлинитель электрометрический 10м</t>
  </si>
  <si>
    <t>Вилка ОНЦ-РГ-09-4/14-В8 (только Сигма)*</t>
  </si>
  <si>
    <t>ремонт_прочие_услуги</t>
  </si>
  <si>
    <t>Моноблок_Гамма_1_1</t>
  </si>
  <si>
    <t xml:space="preserve">Сенсор МФС-9 </t>
  </si>
  <si>
    <t>поверка_лаборатория</t>
  </si>
  <si>
    <t>Комплектация ИМД-7С ГКПС45.00.00.000-02</t>
  </si>
  <si>
    <t>Кожух (корпус) DP-15C</t>
  </si>
  <si>
    <t>Розетка DB-15F на кабель ( DS1033-15F )</t>
  </si>
  <si>
    <t>Поверка Сигма-1</t>
  </si>
  <si>
    <t>Пластиковый чемодан с комплектом пластиковых ложементов</t>
  </si>
  <si>
    <t>Ремонт прибора</t>
  </si>
  <si>
    <t xml:space="preserve">Моноблок "Гамма-1-1" </t>
  </si>
  <si>
    <t>Плата фотоприемника ГКПС40.01.02.300-01</t>
  </si>
  <si>
    <t>Панель задняя ГКПС17.45.00.004-01</t>
  </si>
  <si>
    <t>Датчик Д1П исп.1 (пропан)</t>
  </si>
  <si>
    <t>Датчик Сигнал-03 Д-ИК ГКПС17.48.00.000-02 (бутан)</t>
  </si>
  <si>
    <t>Испытания ИМД-7НС</t>
  </si>
  <si>
    <t>Датчик Д3А54 (аммиак)</t>
  </si>
  <si>
    <t>Дозиметр-радиометр МКС-07Н (комплект 2Н с адаптером-звуковым)</t>
  </si>
  <si>
    <t xml:space="preserve">Блок детектирования ГКПС40.03.00.000 </t>
  </si>
  <si>
    <t>Модуль ИК-1 ГКПС44.02.00.000-01 (20м)</t>
  </si>
  <si>
    <t>Модуль ИК-2 ГКПС44.05.00.000-01 (30м)</t>
  </si>
  <si>
    <t>Модуль ИК-2 с кабелем 5,5+0,5 без металл-рукава</t>
  </si>
  <si>
    <t>Модуль ИК-2 с кабелем 5,8+0,5 без металл-рукава</t>
  </si>
  <si>
    <t>Рычаг ГКПС40.02.00.019-01</t>
  </si>
  <si>
    <t>Штанга ГКПС45.07.00.000-01 ( для ДОЗЫ под един заказ)</t>
  </si>
  <si>
    <t>Кабель информационный ДКГ исп.3</t>
  </si>
  <si>
    <t>Датчик Сигнал-03.ДК исп.2 (кислород)</t>
  </si>
  <si>
    <t>Блок искрозащиты ГКПС17.41.02.000-04</t>
  </si>
  <si>
    <t>Датчик Д1БФ исп.2 (бензин)</t>
  </si>
  <si>
    <t>Датчик Сигнал-03 Д-ИК (бензин)</t>
  </si>
  <si>
    <t>ПВУ_80</t>
  </si>
  <si>
    <t>ДМГ_3</t>
  </si>
  <si>
    <t>ЧК_10</t>
  </si>
  <si>
    <t>Сигнал_33</t>
  </si>
  <si>
    <t xml:space="preserve">Стойка ГКПС40.04.00.000 </t>
  </si>
  <si>
    <t>Стойка ГКПС40.04.00.000-03</t>
  </si>
  <si>
    <t>Модуль ИК-1 ГКПС44.02.00.000-01</t>
  </si>
  <si>
    <t>Внешние_блоки_для_МКС_07Н_и_ДКГ_07БС_и_ИМД_07</t>
  </si>
  <si>
    <t>ДРБП_03М</t>
  </si>
  <si>
    <t>ДКС_101_пульты</t>
  </si>
  <si>
    <t>ДКС_101_камеры</t>
  </si>
  <si>
    <t>сигма_ТКС_датчики</t>
  </si>
  <si>
    <t>сигма_ПП_датчики_фланец</t>
  </si>
  <si>
    <t>сигма_оптический_датчик_фланец</t>
  </si>
  <si>
    <t>сигнал_03_оптика_фланец</t>
  </si>
  <si>
    <t>сигнал_03_электрохимия</t>
  </si>
  <si>
    <t>сигнал_03_ПП_фланец</t>
  </si>
  <si>
    <t>сигнал_03_ТКС</t>
  </si>
  <si>
    <t>сигнал_022_пульт</t>
  </si>
  <si>
    <t>сигнал_022_датчики</t>
  </si>
  <si>
    <t>Газтест_пульт</t>
  </si>
  <si>
    <t>Сигнал_03К_датчики</t>
  </si>
  <si>
    <t>Сигнал_03К_пульт</t>
  </si>
  <si>
    <t>Газтест_датчики</t>
  </si>
  <si>
    <t xml:space="preserve">Моноблок "Гамма-2-1" </t>
  </si>
  <si>
    <t>Контрагент</t>
  </si>
  <si>
    <t xml:space="preserve"> ТРАНЗИТ - ПЛЮС  ООО</t>
  </si>
  <si>
    <t>30 СРЗ АО</t>
  </si>
  <si>
    <t>Eco Technology LTD ТОО</t>
  </si>
  <si>
    <t>NDT Pro Service ТОО</t>
  </si>
  <si>
    <t>TOPFIN RESULT ООО</t>
  </si>
  <si>
    <t>А2МЕД САМАРА ООО</t>
  </si>
  <si>
    <t>АБСОЛЮТ-АГРО ООО</t>
  </si>
  <si>
    <t>АВТОГРАД ООО</t>
  </si>
  <si>
    <t>Автодизайн ППФ ООО</t>
  </si>
  <si>
    <t>АВТОМАТИКА-СЕРВИС ООО</t>
  </si>
  <si>
    <t>АГРО-М ООО ТД</t>
  </si>
  <si>
    <t>Агрофирма "Кырлай"</t>
  </si>
  <si>
    <t>Азиатская эколого-аудиторская компания ТОО</t>
  </si>
  <si>
    <t>АЗС ДЕТАЛЬ ООО</t>
  </si>
  <si>
    <t>АЗС Комплект (Москва)</t>
  </si>
  <si>
    <t>АЗС КОМПЛЕКТ ООО</t>
  </si>
  <si>
    <t>АЗС-ДОЗА-Сервис</t>
  </si>
  <si>
    <t>АЗТ ГРУП ООО (новая карточка Видное)</t>
  </si>
  <si>
    <t>АЙКОН-СИСТЕМА ООО</t>
  </si>
  <si>
    <t>АктауТехВест</t>
  </si>
  <si>
    <t>АКТИВЭНЕРГО ООО</t>
  </si>
  <si>
    <t>Актянова Олеся Геннадьевна</t>
  </si>
  <si>
    <t>АЛТАЙСПЕЦИЗДЕЛИЯ ЗАО</t>
  </si>
  <si>
    <t>АЛЬКОР ТОРГОВЫЙ ДОМ ООО</t>
  </si>
  <si>
    <t>АЛЬФАСЕРВИС ООО</t>
  </si>
  <si>
    <t>АЛЬФА-СЕРВИС ООО (Альметьевск)</t>
  </si>
  <si>
    <t>АМПЛИТУДА НТЦ ООО</t>
  </si>
  <si>
    <t>АМТ (Ставрополь)</t>
  </si>
  <si>
    <t>АНАЛИТТЕПЛОКОНТРОЛЬ ООО</t>
  </si>
  <si>
    <t>АНТЕЙ ООО</t>
  </si>
  <si>
    <t>АНТ-ОЙЛ ПЛЮС</t>
  </si>
  <si>
    <t>АПС ООО (Уфа)</t>
  </si>
  <si>
    <t>АРБИТЕК ООО</t>
  </si>
  <si>
    <t>АРКАТ ООО</t>
  </si>
  <si>
    <t>АРХАНГЕЛЬСКИЙ ЦСМ ФБУ</t>
  </si>
  <si>
    <t>АТМК ПЛЮС ООО</t>
  </si>
  <si>
    <t>АУДИТСТРОЙ ООО</t>
  </si>
  <si>
    <t>АЦИС ТЕХНОЛОГИЯ ООО</t>
  </si>
  <si>
    <t>АШИНСКИЙ МЕТЗАВОД ПАО</t>
  </si>
  <si>
    <t>АЭМ-ТЕХНОЛОГИИ АО</t>
  </si>
  <si>
    <t>Аэропорт Йошкар-Ола</t>
  </si>
  <si>
    <t>БАЗИС ООО</t>
  </si>
  <si>
    <t>БЕЛГРАД ООО</t>
  </si>
  <si>
    <t>Белкард (Беларусы)</t>
  </si>
  <si>
    <t>БИЗОН ООО</t>
  </si>
  <si>
    <t>Бикмуллин Ильшат Рахимович</t>
  </si>
  <si>
    <t>БИОХИМ-РЕАГЕНТ ООО</t>
  </si>
  <si>
    <t>БИРПАРК ООО</t>
  </si>
  <si>
    <t>БКО; АО БОРОВИЧСКИЙ КОМБИНАТ ОГНЕУПОРОВ АО</t>
  </si>
  <si>
    <t>БКС КАЗАНЬ ООО</t>
  </si>
  <si>
    <t>БОНУС ООО</t>
  </si>
  <si>
    <t>БОС Минстроя Чувашии</t>
  </si>
  <si>
    <t>Бриллиант Хауз</t>
  </si>
  <si>
    <t>БРЯНСКГОРВОДОКАНАЛ МУП</t>
  </si>
  <si>
    <t>БСК ИНЖИНИРИНГ ООО</t>
  </si>
  <si>
    <t>ВВТРЕЙД ООО</t>
  </si>
  <si>
    <t>ВД-Г ООО</t>
  </si>
  <si>
    <t>ВЕНГО ООО (новые реквизиты)</t>
  </si>
  <si>
    <t>ВИК СПБ ООО</t>
  </si>
  <si>
    <t>ВКС - УРАЛ ООО</t>
  </si>
  <si>
    <t>ВНИИА</t>
  </si>
  <si>
    <t>Волга Ойл</t>
  </si>
  <si>
    <t>ВОРКУТИНСКИЕ ТЭЦ ООО</t>
  </si>
  <si>
    <t>ВРЕМЯ ООО</t>
  </si>
  <si>
    <t>ВРК-2</t>
  </si>
  <si>
    <t>ВРК-3</t>
  </si>
  <si>
    <t>ВТОРМЕТПРОЕКТ ООО</t>
  </si>
  <si>
    <t>ГАГАРИНСКИЙ МАШИНОСТРОИТЕЛЬНЫЙ ЗАВОД ООО</t>
  </si>
  <si>
    <t>ГАЗ - С ООО</t>
  </si>
  <si>
    <t>Газ-Аналитик</t>
  </si>
  <si>
    <t>ГАЗКОМ ООО</t>
  </si>
  <si>
    <t>ГАЗ-ОЙЛ ООО</t>
  </si>
  <si>
    <t>ГАЗПОСТАВКА ООО</t>
  </si>
  <si>
    <t>ГАЗПРОМ ГАЗОМОТОРНОЕ ТОПЛИВО ООО</t>
  </si>
  <si>
    <t>ГАЗПРОМ ГАЗОРАСПРЕДЕЛЕНИЕ ЛИПЕЦК АО</t>
  </si>
  <si>
    <t>ГАЗПРОМ СЖИЖЕННЫЙ ГАЗ ООО</t>
  </si>
  <si>
    <t>ГАЗПРОМ СПЕЦГАЗАВТОТРАНС ПАО</t>
  </si>
  <si>
    <t>ГАЗТЕПЛОСТРОЙ ООО ПКП</t>
  </si>
  <si>
    <t>Газторг Пенза</t>
  </si>
  <si>
    <t>ГАЗТРЕЙД ООО</t>
  </si>
  <si>
    <t>ГАММА НПП ТОО</t>
  </si>
  <si>
    <t>ГАММА ООО</t>
  </si>
  <si>
    <t>ГЕЛИОС ООО</t>
  </si>
  <si>
    <t>ГЕО-НДТ ООО</t>
  </si>
  <si>
    <t>ГК АРМАГАЗ ООО</t>
  </si>
  <si>
    <t>ГК УНИВЕРСАЛ ООО</t>
  </si>
  <si>
    <t>ГЛАЗОВСКИЙ ОАО ЛВЗ</t>
  </si>
  <si>
    <t>ГНС АО</t>
  </si>
  <si>
    <t>ГРЕЙТЕК ООО</t>
  </si>
  <si>
    <t>ГРЗ АО</t>
  </si>
  <si>
    <t>ГТС ТЕЛЕКОМ ООО</t>
  </si>
  <si>
    <t>ГУРУ БЕЗОПАСНОСТИ ООО</t>
  </si>
  <si>
    <t>ГУСЬ-ХРУСТАЛЬНЫЙ ООО ПБЗ</t>
  </si>
  <si>
    <t>ГЭС - НН ООО</t>
  </si>
  <si>
    <t>ГЭС Белгород</t>
  </si>
  <si>
    <t>ДАКГОМЗ АО</t>
  </si>
  <si>
    <t>ДАЛЕКС-1 ООО</t>
  </si>
  <si>
    <t>ДВЗ ЗВЕЗДА АО</t>
  </si>
  <si>
    <t>Деска С.А</t>
  </si>
  <si>
    <t>ДЖИ ПИ ВЫМПЕЛ ООО</t>
  </si>
  <si>
    <t>ДЖИ1 ИНТЕРТЕЙНМЕНТ ООО</t>
  </si>
  <si>
    <t>ДИОЛАБ - С ООО</t>
  </si>
  <si>
    <t>ДКМ-ТЕХНОЛОГИИ ООО</t>
  </si>
  <si>
    <t>ДНК ЗАО</t>
  </si>
  <si>
    <t>ДОЗА ООО НПП (Новая)</t>
  </si>
  <si>
    <t>Кабель ГКПС44.10.00.001-10 (30м)</t>
  </si>
  <si>
    <t>Модуль ИК-1 ГКПС44.02.00.000-01 (1м)</t>
  </si>
  <si>
    <t>ДРАЙВЕР - НН ООО</t>
  </si>
  <si>
    <t>ЕВРОГАЗ ООО</t>
  </si>
  <si>
    <t>ЕВРОМЕТ ООО</t>
  </si>
  <si>
    <t>ЕВРОПРИБОР ООО</t>
  </si>
  <si>
    <t>Егорова Валентина Валентиновна</t>
  </si>
  <si>
    <t>ЕРС ООО</t>
  </si>
  <si>
    <t>ЕХРО-ТЕХ ТОО</t>
  </si>
  <si>
    <t>ЗАВОД СПЕЦТЕХНИКИ ООО</t>
  </si>
  <si>
    <t>ЗАВОД ТУЛА ПАО</t>
  </si>
  <si>
    <t>ЗАВХОЗ ООО</t>
  </si>
  <si>
    <t>Зибарев Алексей Юрьевич</t>
  </si>
  <si>
    <t>ЗОЛОТОЙ ТЕЛЕЦ ООО</t>
  </si>
  <si>
    <t>ЗОМЗ АО (Новый)</t>
  </si>
  <si>
    <t>Услуги по проведению авторского надзора для ИМД-7НС</t>
  </si>
  <si>
    <t>ЗТО ООО</t>
  </si>
  <si>
    <t>ИВАНТЕЕВСКАЯ ТЕПЛОСЕТЬ МУП</t>
  </si>
  <si>
    <t>ИВНЕФТЕПРОДУКТ ООО</t>
  </si>
  <si>
    <t>ИЗМЕРИТЕЛЬНЫЕ ПРИБОРЫ ООО</t>
  </si>
  <si>
    <t>ИЗОДОМ-НОВОСИБИРСК ООО</t>
  </si>
  <si>
    <t>Индивидуальный предприниматель Габдуллина Гульзия Габтулфардовна</t>
  </si>
  <si>
    <t>ИНКОРМЕТ ООО</t>
  </si>
  <si>
    <t>ИНТЕГРАЛ ООО</t>
  </si>
  <si>
    <t>ИНТЕХ ООО</t>
  </si>
  <si>
    <t>ИНТЭС ООО</t>
  </si>
  <si>
    <t>ИНФАПРИМ ЗАО</t>
  </si>
  <si>
    <t>Ионик, ООО</t>
  </si>
  <si>
    <t>ИП Башкирцев Владимир Александрович</t>
  </si>
  <si>
    <t>ИП Бутвин Сергей Александрович</t>
  </si>
  <si>
    <t>ИП Долинко Р.А.</t>
  </si>
  <si>
    <t>ИП Козыбаев Руслан Молдажанович</t>
  </si>
  <si>
    <t>ИП Кузнецов Дмитрий Александрович</t>
  </si>
  <si>
    <t>ИП Стрюков Дмитрий Олегович</t>
  </si>
  <si>
    <t>ИП Хохлов Вячеслав Васильевич</t>
  </si>
  <si>
    <t>ИП Эзау Виктор Вальтерович</t>
  </si>
  <si>
    <t>ИРКУТСКИЙ ЦСМ ФБУ</t>
  </si>
  <si>
    <t>ИРКУТСКНЕФТЕСЕРВИСТРЕЙД</t>
  </si>
  <si>
    <t>ИспЭК</t>
  </si>
  <si>
    <t>ИТФ ООО</t>
  </si>
  <si>
    <t>ИТЦ ПРОМКОМПЛЕКТИНЖИНИРИНГ ООО</t>
  </si>
  <si>
    <t>КазВторКонтракт ТОО</t>
  </si>
  <si>
    <t>КАЙРОС ИНЖИНИРИНГ ООО</t>
  </si>
  <si>
    <t>КАМСПЕЦСТАЛЬ ООО</t>
  </si>
  <si>
    <t>Камчатская нефтебаза</t>
  </si>
  <si>
    <t>КАРВЕКС ООО</t>
  </si>
  <si>
    <t>КВАЗАР ООО</t>
  </si>
  <si>
    <t>Кинешемский хлебокомбинат</t>
  </si>
  <si>
    <t>КИП СЕРВИС</t>
  </si>
  <si>
    <t>КИП-Эксперт</t>
  </si>
  <si>
    <t>КИТ ООО</t>
  </si>
  <si>
    <t>КЛИМАТ ДИСТРИ ООО</t>
  </si>
  <si>
    <t>КМЗ ПАО (Тула)</t>
  </si>
  <si>
    <t>Колотаев Евгений Александрович</t>
  </si>
  <si>
    <t>Компания ECOS ТОО</t>
  </si>
  <si>
    <t>КОМПАНИЯ КЛИМАТ-СЕРВИС ООО</t>
  </si>
  <si>
    <t>КОМПАНИЯ КОНТУР ДС ООО</t>
  </si>
  <si>
    <t>КОМПАНИЯ РЕНА ООО</t>
  </si>
  <si>
    <t>КОМПАНИЯ РИТЕХНИКС ООО</t>
  </si>
  <si>
    <t>Компания СтройМонтажИнновация</t>
  </si>
  <si>
    <t>КОМПАНИЯ СУХОЙ ПАО</t>
  </si>
  <si>
    <t>КОМПЛЕКТ ПЛЮС</t>
  </si>
  <si>
    <t>КОМЭНЕРГО ООО</t>
  </si>
  <si>
    <t>КОНТАКТ ООО ПКФ</t>
  </si>
  <si>
    <t>КОРМИН ООО</t>
  </si>
  <si>
    <t>Косна</t>
  </si>
  <si>
    <t>Кочетова Татьяна Анатольевна</t>
  </si>
  <si>
    <t>КПК ООО</t>
  </si>
  <si>
    <t>КРАЙСНЕФТЬ ООО</t>
  </si>
  <si>
    <t>КРАСНОДАРСКОЕ ХУДОЖЕСТВЕННОЕ УЧИЛИЩЕ ГБПОУ КК</t>
  </si>
  <si>
    <t>КраснодарСтандарт</t>
  </si>
  <si>
    <t>Красноярский ЦСМ</t>
  </si>
  <si>
    <t>КРИО-СЕРВИС ООО</t>
  </si>
  <si>
    <t>КРИСТАЛЛ ООО</t>
  </si>
  <si>
    <t>КУЗ ООО</t>
  </si>
  <si>
    <t>КУРГАНСТАЛЬМОСТ</t>
  </si>
  <si>
    <t>КУРИЛЬСКИЙ РАССВЕТ ЗАО</t>
  </si>
  <si>
    <t>КУРОРТ ЗОЛОТОЕ КОЛЬЦО ООО</t>
  </si>
  <si>
    <t>КЭМЗ АО</t>
  </si>
  <si>
    <t>КЭП ЗАТО КОМАРОВСКИЙ МП</t>
  </si>
  <si>
    <t>ЛАБКОМПЛЕКТ ООО</t>
  </si>
  <si>
    <t>ЛабПромПрибор-Актау ТОО</t>
  </si>
  <si>
    <t>ЛИДЕР СГ ООО</t>
  </si>
  <si>
    <t>Лития</t>
  </si>
  <si>
    <t>ЛИТИЯ ООО НПП</t>
  </si>
  <si>
    <t>ЛПГруп (Ростов-на-Дону) (новая)</t>
  </si>
  <si>
    <t>ЛПГРУП ООО (новая)</t>
  </si>
  <si>
    <t>ЛПГРУП ООО (Санкт-Петербург)</t>
  </si>
  <si>
    <t>ЛЭПКОС ООО</t>
  </si>
  <si>
    <t>Малыш Сергей Станиславович</t>
  </si>
  <si>
    <t>Маяк (Озёрск)</t>
  </si>
  <si>
    <t>МБС ГРУПП ООО</t>
  </si>
  <si>
    <t>МВКЗ КИН АО</t>
  </si>
  <si>
    <t>МЕГАСТРОЙ ООО</t>
  </si>
  <si>
    <t>Медаар ООО</t>
  </si>
  <si>
    <t>Межрегиональное операционное УФК Министерство обороны Россииской Федерации</t>
  </si>
  <si>
    <t>1 этап: Разработка эскизного проекта</t>
  </si>
  <si>
    <t>МЕЛСТОН-СЕРВИС ООО</t>
  </si>
  <si>
    <t>МЕЛЬКОМБИНАТ №3 АО</t>
  </si>
  <si>
    <t>МЕРА ООО</t>
  </si>
  <si>
    <t>МЕТР-М ООО</t>
  </si>
  <si>
    <t>Метролог, ООО</t>
  </si>
  <si>
    <t>МЕТРОЛОГИЧЕСКАЯ ЛАБОРАТОРИЯ ООО</t>
  </si>
  <si>
    <t>МЕТРОСЕРВИС-ИНЖИНИРИНГ ООО</t>
  </si>
  <si>
    <t>МИТЕКС</t>
  </si>
  <si>
    <t>МИХАЙЛОВСКИЙ ГОК ПАО</t>
  </si>
  <si>
    <t>МКМ ЗАО</t>
  </si>
  <si>
    <t>МКС ООО (Москва)</t>
  </si>
  <si>
    <t>МОКОСС ООО</t>
  </si>
  <si>
    <t>МОЛОКО АО (Калининград)</t>
  </si>
  <si>
    <t>МОРДОВСКАЯ РЕСПУБЛИКАНСКАЯ СББЖ ГБУ</t>
  </si>
  <si>
    <t>МОСМЕТРОСТРОЙ АО</t>
  </si>
  <si>
    <t>МОСТМЕТ ООО</t>
  </si>
  <si>
    <t>МПК ОАО</t>
  </si>
  <si>
    <t>МРГТ ООО</t>
  </si>
  <si>
    <t>МСТЕРСКИЙ ЮВЕЛИР</t>
  </si>
  <si>
    <t>МТО ООО</t>
  </si>
  <si>
    <t>МУРМАНСКИЙ ЦСМ ФБУ</t>
  </si>
  <si>
    <t>МФЦ КАПИТАЛ ООО</t>
  </si>
  <si>
    <t>МЦБК АО</t>
  </si>
  <si>
    <t>МЭ-КУРГАН ООО</t>
  </si>
  <si>
    <t>НВСС ООО</t>
  </si>
  <si>
    <t>НГК ИНТЕРОЙЛ ООО</t>
  </si>
  <si>
    <t>НДК ИНЖИНИРИНГ ООО</t>
  </si>
  <si>
    <t>НДТ-ГРУПП ООО</t>
  </si>
  <si>
    <t>НЕФТЕПРОДУКТКОМПЛЕКТ ООО</t>
  </si>
  <si>
    <t>НЕФТЕПРОДУКТСЕРВИС ООО (Москва)</t>
  </si>
  <si>
    <t>НЗГУ ООО</t>
  </si>
  <si>
    <t>НЗХК ПАО</t>
  </si>
  <si>
    <t>НИГМАШ-СЕРВИС ООО</t>
  </si>
  <si>
    <t>Нижегородский ЦСМ</t>
  </si>
  <si>
    <t>Диагностика технического состояния и регулировка газоанализатора (услуги)</t>
  </si>
  <si>
    <t>НИКА ООО</t>
  </si>
  <si>
    <t>НИТЕКС ОАО</t>
  </si>
  <si>
    <t>НМТП ПАО</t>
  </si>
  <si>
    <t>ННК-ПРИМОРНЕФТЕПРОДУКТ АО</t>
  </si>
  <si>
    <t xml:space="preserve">НОВЕК ООО </t>
  </si>
  <si>
    <t>НОВООРЛОВСКИЙ ГОК ЗАО</t>
  </si>
  <si>
    <t>НОВЫЕ СИСТЕМЫ АВТОМАТИЗАЦИИ ООО</t>
  </si>
  <si>
    <t>НОГИНСКОЕ ППЖТ АО</t>
  </si>
  <si>
    <t>НПК ИЗМЕРИТЕЛЬНЫЕ ПРИБОРЫ ООО</t>
  </si>
  <si>
    <t>НПО ПРОМАВТОМАТИКА ООО</t>
  </si>
  <si>
    <t>НПО ПРОМЕТ ООО</t>
  </si>
  <si>
    <t>НПО СТЕКЛОПЛАСТИК АО</t>
  </si>
  <si>
    <t>НПП АДВЕНТ ООО</t>
  </si>
  <si>
    <t>НПП ВИТА ООО</t>
  </si>
  <si>
    <t>НПП ГРАДИЕНТ ООО</t>
  </si>
  <si>
    <t>НСК ООО</t>
  </si>
  <si>
    <t>НСТ ГРУПП ООО</t>
  </si>
  <si>
    <t>О3-ИНЖИНИРИНГ АО</t>
  </si>
  <si>
    <t>ОБД ЗАО</t>
  </si>
  <si>
    <t>ОДК-УМПО ПАО</t>
  </si>
  <si>
    <t>ОЙЛ МАРКЕТ ООО</t>
  </si>
  <si>
    <t>ОЙЛ ХАУЗ ООО</t>
  </si>
  <si>
    <t>ОКБ БУРСТРОЙПРОЕКТ ООО</t>
  </si>
  <si>
    <t>ОКБ ГМН ООО</t>
  </si>
  <si>
    <t>ОКТАН (Череповец)</t>
  </si>
  <si>
    <t>ОКТАН ООО ПКФ</t>
  </si>
  <si>
    <t>ОМКБ АО</t>
  </si>
  <si>
    <t>ОМНИ-ТО ЗАО</t>
  </si>
  <si>
    <t>ОМТ ООО</t>
  </si>
  <si>
    <t>ООО «ФОДД АЙ ДИ»</t>
  </si>
  <si>
    <t>ОПС-ОНЛАЙН ООО</t>
  </si>
  <si>
    <t>ОРИГИНАЛ ООО</t>
  </si>
  <si>
    <t>ОРИОН ООО (Москва)</t>
  </si>
  <si>
    <t>ОРМЕТ ООО</t>
  </si>
  <si>
    <t>ОСТЕК-ЭК ООО</t>
  </si>
  <si>
    <t>ОЭК ООО</t>
  </si>
  <si>
    <t>ПАНОРАМА ООО</t>
  </si>
  <si>
    <t>ПАПАТУЛЗ</t>
  </si>
  <si>
    <t>ПАРТИЗАН ООО</t>
  </si>
  <si>
    <t>Парус ТОО</t>
  </si>
  <si>
    <t>ПБТФ ПАО</t>
  </si>
  <si>
    <t>ПВВ ЗАО</t>
  </si>
  <si>
    <t>Первая Газовая Компания</t>
  </si>
  <si>
    <t>ПЕРЕДОВЫЕ ТЕХНОЛОГИИ ООО</t>
  </si>
  <si>
    <t>Петрол Тех Снаб ТОО</t>
  </si>
  <si>
    <t>ПЕТРОЛЬ ООО</t>
  </si>
  <si>
    <t>ПЕТРО-ОЙЛ ООО</t>
  </si>
  <si>
    <t>ПетроТрейд-инжиниринг ООО</t>
  </si>
  <si>
    <t>ПК МОДУЛЬ ООО</t>
  </si>
  <si>
    <t>ПМТ ООО</t>
  </si>
  <si>
    <t>Пожарно-спасательный центр</t>
  </si>
  <si>
    <t>ППИ ООО</t>
  </si>
  <si>
    <t>ПРАЙД ООО (Благовещенск)</t>
  </si>
  <si>
    <t>ПРАЙТ-ЛЮКС-Т ООО</t>
  </si>
  <si>
    <t xml:space="preserve">ПРАЙТ-ЛЮКС-Т ООО </t>
  </si>
  <si>
    <t>ПРЕДПРИЯТИЕ УПРАВЛЯЮЩАЯ КОМПАНИЯ ООО</t>
  </si>
  <si>
    <t>ПРИБОР ООО (Челябинск)</t>
  </si>
  <si>
    <t>ПРИБОР-СЕРВИС ООО (Омск)</t>
  </si>
  <si>
    <t>ПРИБОРЫ КОНТРОЛЯ ООО</t>
  </si>
  <si>
    <t>Приходько Максим Вячеславович</t>
  </si>
  <si>
    <t>ПРОЕКТ ООО (Москва)</t>
  </si>
  <si>
    <t>ПРОМЕТЕЙ ООО НПФ</t>
  </si>
  <si>
    <t>ПРОМКООПЕРАЦИЯ ООО</t>
  </si>
  <si>
    <t>ПРОММЕТСЕРВИС ООО</t>
  </si>
  <si>
    <t>ПРОМРЕСУРС ООО</t>
  </si>
  <si>
    <t>Промтек</t>
  </si>
  <si>
    <t>ПромТех-Урал</t>
  </si>
  <si>
    <t>ПРОМЭКСПОРТ-С ПЛЮС ООО</t>
  </si>
  <si>
    <t>ПСК Архпромкомплект</t>
  </si>
  <si>
    <t>ПТП ООО</t>
  </si>
  <si>
    <t>ПУШКИНСКАЯ ГРС ООО</t>
  </si>
  <si>
    <t>ПЭК ООО НПО</t>
  </si>
  <si>
    <t>ПЭТ-ТЕХНОЛОДЖИ ООО</t>
  </si>
  <si>
    <t>РАМОЗ ООО</t>
  </si>
  <si>
    <t>РАССВЕТ ООО МХО</t>
  </si>
  <si>
    <t>РегионМаркет-В</t>
  </si>
  <si>
    <t>Республиканский центральный штаб профессиональных военизированных аварийно-спасательных служб ТОО</t>
  </si>
  <si>
    <t>Ресурс МПС ООО</t>
  </si>
  <si>
    <t>РЕСУРС ООО</t>
  </si>
  <si>
    <t>РЕЧНОЙ КОМБИНАТ РОСРЕЗЕРВА ФГКУ</t>
  </si>
  <si>
    <t>РН-Аэро ООО</t>
  </si>
  <si>
    <t>РН-СНАБЖЕНИЕ-САМАРА ООО</t>
  </si>
  <si>
    <t>РОВЕР ООО</t>
  </si>
  <si>
    <t>РОДАГАЗ ООО</t>
  </si>
  <si>
    <t>РОСТ ООО</t>
  </si>
  <si>
    <t>РОСТЕЛЕКОМ ПАО</t>
  </si>
  <si>
    <t>РОСТЕЛЕКОМ ПАО Ярославский и Костромской филиал</t>
  </si>
  <si>
    <t>РОСТОВСКАЯ ИНДУСТРИАЛЬНАЯ КОМПАНИЯ ООО</t>
  </si>
  <si>
    <t>РУСКОМ ООО</t>
  </si>
  <si>
    <t>РУСЭНЕРГОИНЖИНИРИНГ АО</t>
  </si>
  <si>
    <t>РЯЗАНЬНЕФТЕПРОДУКТ ПАО</t>
  </si>
  <si>
    <t>САГАН ООО</t>
  </si>
  <si>
    <t>Саллес ООО</t>
  </si>
  <si>
    <t>САМАРАПРИБОР ООО</t>
  </si>
  <si>
    <t>САНДВИК-МКТС ОАО</t>
  </si>
  <si>
    <t>СБ+ ООО</t>
  </si>
  <si>
    <t>СВЕТЛОГОРСКМЕЖРАЙВОДОКАНАЛ ГОРОДА СВЕТЛОГОРСКА МУП</t>
  </si>
  <si>
    <t>Свод Интернешнл, Д.У., ООО</t>
  </si>
  <si>
    <t>Святкин Валерий Николаевич</t>
  </si>
  <si>
    <t>СГ-ИНВЕСТ АО</t>
  </si>
  <si>
    <t>СГ-ТРЕЙДИНГ АО</t>
  </si>
  <si>
    <t>СД АТРИУМ ООО</t>
  </si>
  <si>
    <t>СЕВАСТОПОЛЬСКИЙ ГОСУДАРСТВЕННЫЙ УНИВЕРСИТЕТ ФГАОУ ВО</t>
  </si>
  <si>
    <t>СЕРВИС ГРУПП ООО</t>
  </si>
  <si>
    <t>Сервис Про</t>
  </si>
  <si>
    <t>СЕРЕБРЯНАЯ МИЛЯ ООО</t>
  </si>
  <si>
    <t>СИБАВИА ТЭК ЗАО</t>
  </si>
  <si>
    <t>СИБАВТОГАЗ ООО</t>
  </si>
  <si>
    <t>СИБИНТЕК ООО ИК Москва</t>
  </si>
  <si>
    <t>СИБИРЬ ЭНЕРГОСЕРВИС ООО</t>
  </si>
  <si>
    <t>СИБИРЬАВТОМАТИКА ООО</t>
  </si>
  <si>
    <t>СИБНЕФТЬ - ЧУКОТКА ООО</t>
  </si>
  <si>
    <t>Сибтеплоэлектрокомплект</t>
  </si>
  <si>
    <t>СИБУР-ПЕТРОКОН ЗАО</t>
  </si>
  <si>
    <t>СИСТЕМА-М ООО</t>
  </si>
  <si>
    <t>Системы безопасности (Москва)</t>
  </si>
  <si>
    <t>СК Пароходъ ООО</t>
  </si>
  <si>
    <t>СМЦ ООО</t>
  </si>
  <si>
    <t>СНАБТОРГ ООО</t>
  </si>
  <si>
    <t>СовБез</t>
  </si>
  <si>
    <t>СОВТЕХ ООО</t>
  </si>
  <si>
    <t>СОВТИГАЗ ООО</t>
  </si>
  <si>
    <t>СОДРУЖЕСТВО-СОЯ ЗАО</t>
  </si>
  <si>
    <t>СОЮЗ ООО</t>
  </si>
  <si>
    <t>СОЮЗ ПАО ТМКБ</t>
  </si>
  <si>
    <t>СП №24 ДЗМ</t>
  </si>
  <si>
    <t>Спецмонтажсервис</t>
  </si>
  <si>
    <t>Спецрегионмонтаж ООО</t>
  </si>
  <si>
    <t>СПЕЦТЕХНОГАЗ ООО (Москва)</t>
  </si>
  <si>
    <t>Спринг ООО</t>
  </si>
  <si>
    <t>СТАРКОМ ООО СК</t>
  </si>
  <si>
    <t>СТД ТЕХНИКА БЕЗОПАСНОСТИ ООО</t>
  </si>
  <si>
    <t>СтрИнКом</t>
  </si>
  <si>
    <t>СТРОЙ РЕСУРС ООО</t>
  </si>
  <si>
    <t>СТРОЙ-БЕЛАН ООО УК</t>
  </si>
  <si>
    <t>СТРОЙИНЖГЕО ООО</t>
  </si>
  <si>
    <t>СТРОЙИНЖИНИРИНГ ООО (Воронеж)</t>
  </si>
  <si>
    <t>СТРОЙКОМПЛЕКС ООО</t>
  </si>
  <si>
    <t>СТРОЙМОНТАЖИЗОЛЯЦИЯ ООО</t>
  </si>
  <si>
    <t>СтройТЭК</t>
  </si>
  <si>
    <t>СТРОНГ ООО</t>
  </si>
  <si>
    <t>СУПЕРОКС ЗАО</t>
  </si>
  <si>
    <t>СУПЕРТЕХПРИБОР ЗАО</t>
  </si>
  <si>
    <t>СУЭР ООО</t>
  </si>
  <si>
    <t>СЦ ДОЗОР ООО</t>
  </si>
  <si>
    <t>СЭБ-Маркет</t>
  </si>
  <si>
    <t>ТАТНЕФТЬ-АЗС ЦЕНТР ООО</t>
  </si>
  <si>
    <t>ТВЕРЬГАЗСЕРВИС ООО ПО</t>
  </si>
  <si>
    <t>ТД  СПЕЦПРОМЗАЩИТА</t>
  </si>
  <si>
    <t>ТД "ПСК</t>
  </si>
  <si>
    <t>ТД АВТОМАТИКА ООО</t>
  </si>
  <si>
    <t>ТД АЗС ОБОРУДОВАНИЕ ООО</t>
  </si>
  <si>
    <t>ТД АНАЛИТИЧЕСКИЕ ПРИБОРЫ ООО</t>
  </si>
  <si>
    <t>ТД ВЭЛАН ООО</t>
  </si>
  <si>
    <t>ТД КОНСТРАКШН</t>
  </si>
  <si>
    <t>ТД ЯМАЛЭЛЕКТРО ООО</t>
  </si>
  <si>
    <t>Темрюк Тепло</t>
  </si>
  <si>
    <t>ТЕРМЕТ ООО</t>
  </si>
  <si>
    <t>ТЕРМИКО ООО НПП</t>
  </si>
  <si>
    <t>ТЕСТ-НН-СЕРВИС ООО</t>
  </si>
  <si>
    <t>ТЕХКОН ООО</t>
  </si>
  <si>
    <t>ТЕХНОКОМ ООО (Москва)</t>
  </si>
  <si>
    <t>ТЕХНО-НДТ ООО</t>
  </si>
  <si>
    <t>ТЕХНОСПЕЦСТРОЙ ООО</t>
  </si>
  <si>
    <t>ТЕХПРОМСЕРВИС ООО</t>
  </si>
  <si>
    <t>ТЕХСНАБ ООО (Коломна)</t>
  </si>
  <si>
    <t>Техэнергосоюз ООО</t>
  </si>
  <si>
    <t>ТЗК-Уголь</t>
  </si>
  <si>
    <t>ТИТАНИУМ ООО</t>
  </si>
  <si>
    <t>ТК НЕФТЕТРАНС ООО</t>
  </si>
  <si>
    <t>ТК ПИК ООО</t>
  </si>
  <si>
    <t>ТК СНЕЖНЫЙ БАРС ООО</t>
  </si>
  <si>
    <t>ТОКАРЕВСКАЯ ПТИЦЕФАБРИКА ОАО</t>
  </si>
  <si>
    <t>ТОМСКИЕ МЕЛЬНИЦЫ АО</t>
  </si>
  <si>
    <t>ТОПАЗ-СЕРВИС ЦЕНТР ООО</t>
  </si>
  <si>
    <t>ТПК С-КОМ ООО</t>
  </si>
  <si>
    <t>ТРАСТ-КОНТРАКТ ООО</t>
  </si>
  <si>
    <t>ТРЕСТ СЗМА АО</t>
  </si>
  <si>
    <t>ТРИОТ</t>
  </si>
  <si>
    <t>Плата искрозащиты ГКПС17.03.01.000</t>
  </si>
  <si>
    <t>ТРОИЦКИЙ МАСЛОСЫРОДЕЛ ООО</t>
  </si>
  <si>
    <t>Трубачев Максим Владимирович</t>
  </si>
  <si>
    <t>ТРУБОПРОВОДНЫЕ СИСТЕМЫ ООО</t>
  </si>
  <si>
    <t>ТСЗП ООО</t>
  </si>
  <si>
    <t>ТЦ ПОИСК ООО</t>
  </si>
  <si>
    <t>ТЭС ООО</t>
  </si>
  <si>
    <t>ТЮМЕНСКИЙ ЦСМ ФБУ</t>
  </si>
  <si>
    <t>УАРСМ ЗАО</t>
  </si>
  <si>
    <t>УЗГА АО</t>
  </si>
  <si>
    <t>УЛЬЯНОВСКВОДОКАНАЛ УМУП</t>
  </si>
  <si>
    <t>УРАЛКОНТРАКТ ООО</t>
  </si>
  <si>
    <t>ФГБУ «НМИЦ радиологии» Минздрава России</t>
  </si>
  <si>
    <t>ФЕРРАТА ООО</t>
  </si>
  <si>
    <t>Филиал АО Группа Илим (Коряжма)</t>
  </si>
  <si>
    <t>ФМ-КРАФТ ЗАО</t>
  </si>
  <si>
    <t>ФОРМУЛА БЕЗОПАСНОСТИ - УРАЛ ООО</t>
  </si>
  <si>
    <t>ХАЙТЕК ТЕХНОЛОДЖИ ООО</t>
  </si>
  <si>
    <t>ХИМАНАЛИТСЕРВИС ООО</t>
  </si>
  <si>
    <t>ХИМЗАЩИТА ООО (новая)</t>
  </si>
  <si>
    <t>ХИМСПЕЦЗАЩИТА ООО</t>
  </si>
  <si>
    <t>ХЭЛП-ОЙЛ АО</t>
  </si>
  <si>
    <t>ЦВЕТХРОМ ООО</t>
  </si>
  <si>
    <t>ЦЕНТР БЕЗОПАСНОСТИ ООО</t>
  </si>
  <si>
    <t>ЦЕНТР ГИГИЕНЫ И ЭПИДЕМИОЛОГИИ В НИЖЕГОРОДСКОЙ ОБЛАСТИ ФБУЗ</t>
  </si>
  <si>
    <t>ЦЕНТР РАДИАЦИОННОЙ БЕЗОПАСНОСТИ ООО</t>
  </si>
  <si>
    <t>Центр Челябинскагропром НОПТ ООО</t>
  </si>
  <si>
    <t>ЦЕНТР-КА ООО</t>
  </si>
  <si>
    <t>ЦЕНТРСПЕЦСЕРВИС ООО</t>
  </si>
  <si>
    <t>ЦСУ ООО</t>
  </si>
  <si>
    <t>ЦТО АЗС ООО</t>
  </si>
  <si>
    <t>ШВЕЙНОЕ ПРЕДПРИЯТИЕ СИЛУЭТ ООО</t>
  </si>
  <si>
    <t>ЭКОВЭСТ ООО НПФ</t>
  </si>
  <si>
    <t>ЭКОИНСТРУМЕНТ-ВОЛГА ООО</t>
  </si>
  <si>
    <t>ЭКОЛОГИЯ ООО</t>
  </si>
  <si>
    <t>ЭКСПЕРТ ГРУПП ООО</t>
  </si>
  <si>
    <t>ЭКСПЕРТ ООО</t>
  </si>
  <si>
    <t>ЭЛЕКТРОПРОФ ООО</t>
  </si>
  <si>
    <t>ЭЛЕКТРОЩИТ ООО</t>
  </si>
  <si>
    <t>ЭЛ-ТРЕЙД ООО</t>
  </si>
  <si>
    <t>ЭМТ ООО</t>
  </si>
  <si>
    <t>ЭНЕРГЕТИК ООО</t>
  </si>
  <si>
    <t>ЭНЕРГЕТИЧЕСКАЯ КОМПАНИЯ ООО</t>
  </si>
  <si>
    <t>ЭНЕРГИЯ-БАЙТ ООО ТД</t>
  </si>
  <si>
    <t>ЭНЕРГОКОМПЛЕКТ (Волгоград)</t>
  </si>
  <si>
    <t>ЭНЕРГОЛИТ ООО</t>
  </si>
  <si>
    <t>ЭНЕРГОСТРОЙ (Пенза)</t>
  </si>
  <si>
    <t>ЭРА ГАЗ ООО</t>
  </si>
  <si>
    <t>ЮГТРАНСГАЗ ООО</t>
  </si>
  <si>
    <t>ЮжУралВзрывпром</t>
  </si>
  <si>
    <t>ЮМАТЭК КОМПЛЕКС ООО</t>
  </si>
  <si>
    <t>ЮМЦ ООО</t>
  </si>
  <si>
    <t>ЮНИТМАКС ООО</t>
  </si>
  <si>
    <t>Подготовка и проведение поверки Сигнал-02КМ</t>
  </si>
  <si>
    <t>Светоизлучатель ГКПС40.01.02.000-03</t>
  </si>
  <si>
    <t>Фотодатчик ГКПС40.01.02.000-04</t>
  </si>
  <si>
    <t>Комплектация ИМД-7Б ГКПС45.00.00.000</t>
  </si>
  <si>
    <t>Преобразователь 1-портовый UPort 1110 USB to RS-232/422/485 Adaptor MOXA</t>
  </si>
  <si>
    <t>Датчик МИГ-ОП-CH4 исп.1 (оптический- метан) ГКПС63.07.00.000 (Силумин)</t>
  </si>
  <si>
    <t>Датчик МИГ-ЭЛ-CO-AF исп.1 ГКПС63.10.00.000-02</t>
  </si>
  <si>
    <t>Дозиметр гамма-излучения ДКГ-02У "Арбитр"</t>
  </si>
  <si>
    <t>Плата контроллера ГКПС10.10.12.000-03</t>
  </si>
  <si>
    <t>Кабель "Н" для ДКГ-07БС ГКПС45.08.00.000-01.02 (КММ 10м)</t>
  </si>
  <si>
    <t>Дозиметр-радиометр ДКС-96</t>
  </si>
  <si>
    <t>ПРОМСТРОЙ ООО</t>
  </si>
  <si>
    <t xml:space="preserve">Штанга для ДРБП </t>
  </si>
  <si>
    <t>Комплект дозиметров прямопоказывающих ДДГ-01Д</t>
  </si>
  <si>
    <t>Январь20</t>
  </si>
  <si>
    <t>Февраль20</t>
  </si>
  <si>
    <t>Март20</t>
  </si>
  <si>
    <t>Апрель20</t>
  </si>
  <si>
    <t>Май20</t>
  </si>
  <si>
    <t>Июнь20</t>
  </si>
  <si>
    <t>Июль20</t>
  </si>
  <si>
    <t>Август20</t>
  </si>
  <si>
    <t>Сентябрь20</t>
  </si>
  <si>
    <t>Октябрь20</t>
  </si>
  <si>
    <t>Ноябрь20</t>
  </si>
  <si>
    <t>Декабрь20</t>
  </si>
  <si>
    <t>итого скользящий год</t>
  </si>
  <si>
    <t>итого газ</t>
  </si>
  <si>
    <t>итого доза</t>
  </si>
  <si>
    <t>ПТФМ_112</t>
  </si>
  <si>
    <t>ПТФМ_102_БКУ</t>
  </si>
  <si>
    <t>ПТФМ_102_датчики</t>
  </si>
  <si>
    <t>ПТФМ_104_БКУ</t>
  </si>
  <si>
    <t>ПТФМ_104_датчики</t>
  </si>
  <si>
    <t>GasOn_4</t>
  </si>
  <si>
    <t>GasOn_1</t>
  </si>
  <si>
    <t>домашние_детекторы</t>
  </si>
  <si>
    <t>факт ск. Год</t>
  </si>
  <si>
    <t>% роста</t>
  </si>
  <si>
    <t>цена</t>
  </si>
  <si>
    <t>ручная цена</t>
  </si>
  <si>
    <t>историческая ср цена</t>
  </si>
  <si>
    <t>Ср цена</t>
  </si>
  <si>
    <t>АЗС СПЕЦСНАБ СЕРПУХОВ ООО</t>
  </si>
  <si>
    <t>ДКС-101</t>
  </si>
  <si>
    <t>Блок БДБА-02</t>
  </si>
  <si>
    <t>Оповещатель ФЕНИКС-С (ПКИ-СП24) свето-звуковой, КОМТИД</t>
  </si>
  <si>
    <t>ИНТЕРМАШ ООО</t>
  </si>
  <si>
    <t>КОМПСЕРВИС ООО</t>
  </si>
  <si>
    <t>Дозиметр-радиометр МКС-07Н</t>
  </si>
  <si>
    <t>резерв2</t>
  </si>
  <si>
    <t>Торопа</t>
  </si>
  <si>
    <t>мини_дозиметр</t>
  </si>
  <si>
    <t>РЗБ5ДМ</t>
  </si>
  <si>
    <t>АВТБС АО</t>
  </si>
  <si>
    <t>БАЙПАС-ИНЖИНИРИНГ ООО</t>
  </si>
  <si>
    <t>Стойка ГКПС40.04.00.000-01</t>
  </si>
  <si>
    <t>ИП Носков Владимир Васильевич индивидуальный предприниматель</t>
  </si>
  <si>
    <t>КАСТОР ООО</t>
  </si>
  <si>
    <t>КОМПЛЕКТНАЯ ПОСТАВКА ООО</t>
  </si>
  <si>
    <t xml:space="preserve">НОВАТЭК - Автозаправочные комплексы </t>
  </si>
  <si>
    <t>Общество с ограниченной ответственностью «Кластер»</t>
  </si>
  <si>
    <t>ОКТАН-СЕРВИС ООО</t>
  </si>
  <si>
    <t>ООО «Урожай»</t>
  </si>
  <si>
    <t>ПРОФИНЖИНИРИНГ ООО</t>
  </si>
  <si>
    <t>ТОР ГРУПП ООО</t>
  </si>
  <si>
    <t>ТОРГОВЫЙ ДОМ ТЭС ООО</t>
  </si>
  <si>
    <t>ФОЛГГРУПП ООО</t>
  </si>
  <si>
    <t>Плата контроллера ГКПС10.01.08.000</t>
  </si>
  <si>
    <t>Шильдик ГКПС45.01.06.211-01 ▲</t>
  </si>
  <si>
    <t>Ramsar Service ТОО</t>
  </si>
  <si>
    <t>АДМИНИСТРАЦИЯ ДМИТРОВСКОГО ГОРОДСКОГО ОКРУГА</t>
  </si>
  <si>
    <t>АЛЬФА-ЖАТ ООО</t>
  </si>
  <si>
    <t>БЛАГО-ОМСК ООО</t>
  </si>
  <si>
    <t>ВЕКТОР ПЛЮС ООО</t>
  </si>
  <si>
    <t>ВОЙСКОВАЯ ЧАСТЬ 95006 ФКУ</t>
  </si>
  <si>
    <t>Измеритель мощности дозы ИМД-7С ГКПС45.00.00.000-02 (специальный)</t>
  </si>
  <si>
    <t>Газпром газораспределение Иваново</t>
  </si>
  <si>
    <t>Корпус ГКПС10.11.00.012-02</t>
  </si>
  <si>
    <t>Микросхема PIC16F877A-I/P (PDIP-40) Microchip</t>
  </si>
  <si>
    <t>Плата датчика ГКПС63.04.01.000-09 ( с ТКС ) на метан</t>
  </si>
  <si>
    <t>Трансформатор ТП113-9В</t>
  </si>
  <si>
    <t>ГАЗПРОМНЕФТЬ ТЕРМИНАЛ СПБ ООО</t>
  </si>
  <si>
    <t>Светоизлучатель ГКПС40.01.02.000-05</t>
  </si>
  <si>
    <t xml:space="preserve">Стойка ГКПС40.04.00.000-03 </t>
  </si>
  <si>
    <t>Узел "Ноги" РЗА-05-1</t>
  </si>
  <si>
    <t>Узел "Руки" РЗА-05-1</t>
  </si>
  <si>
    <t>Фотодатчик ГКПС40.01.02.000-06</t>
  </si>
  <si>
    <t>ДОНСЕРВИСГАЗ ООО</t>
  </si>
  <si>
    <t>Штуцер ГКПС10.00.00.004 литье</t>
  </si>
  <si>
    <t>ИНТРА АО</t>
  </si>
  <si>
    <t>ИП Сиротова Е. Г.</t>
  </si>
  <si>
    <t>ИП Чабанов А.В.</t>
  </si>
  <si>
    <t>ИФК РУСЬЭНЕРГО ООО</t>
  </si>
  <si>
    <t>КИПМЕТСЕРВИС ООО</t>
  </si>
  <si>
    <t>Компания НАСТ</t>
  </si>
  <si>
    <t>Марков Павел Валерьевич ИП</t>
  </si>
  <si>
    <t>МБ-СТРОЙ ООО</t>
  </si>
  <si>
    <t>Дозиметр МКС-07Н</t>
  </si>
  <si>
    <t>МЕЖДУНАРОДНЫЙ АЭРОПОРТ СОЧИ  АО МАС АО</t>
  </si>
  <si>
    <t>Датчик Сигнал-03 Д-ИК ГКПС17.48.00.000-03 (бензин)</t>
  </si>
  <si>
    <t>Датчик Сигнал-03 Д-ИК ГКПС17.48.00.000-04 (диз. топливо)</t>
  </si>
  <si>
    <t>Датчик Д1Б исп.2 (авиационный керосин)</t>
  </si>
  <si>
    <t xml:space="preserve">НТЦ ЭКСИМ ООО </t>
  </si>
  <si>
    <t>Общество с ограниченной ответственностью "ПРОГРЕСС"</t>
  </si>
  <si>
    <t>ООО «ОТМ»</t>
  </si>
  <si>
    <t>ООО ПРЕДПРИЯТИЕ "СТРОЙКЕРАМИКА"</t>
  </si>
  <si>
    <t>ОРЕНБУРГСКИЙ ЦСМ ФБУ</t>
  </si>
  <si>
    <t>ПП СМНУ-3 ООО</t>
  </si>
  <si>
    <t>ПРОМВЕНТСИСТЕМ ООО</t>
  </si>
  <si>
    <t>ПРОМСОЮЗ-ИНВЕСТ ООО</t>
  </si>
  <si>
    <t>РУСЬ ООО</t>
  </si>
  <si>
    <t xml:space="preserve">Преобразователь УС-485 </t>
  </si>
  <si>
    <t>СИБАВИА ТЭК ООО</t>
  </si>
  <si>
    <t>СТАРОЖИЛОВСКИЙ МОЛОЧНЫЙ КОМБИНАТ ОАО</t>
  </si>
  <si>
    <t>ФГБУЗ ЦГИЭ № 92 ФМБА РОССИИ</t>
  </si>
  <si>
    <t>Блок БДГ-01</t>
  </si>
  <si>
    <t>Дозиметр-радиометр ДРБП-03  (пульт без блоков)</t>
  </si>
  <si>
    <t>ФЕРРУМСТАР ООО</t>
  </si>
  <si>
    <t>ДДК ГКПС68.00.00.000-04 (метан, сплав АМг6; сплав Д16.Т, металлорукав РЗ-ЦХ 10)</t>
  </si>
  <si>
    <t>ЦЕНТР ГИГИЕНЫ И ЭПИДЕМИОЛОГИИ В КУРГАНСКОЙ ОБЛАСТИ ФБУЗ</t>
  </si>
  <si>
    <t>ЦМБТ ООО</t>
  </si>
  <si>
    <t>Детектор моногаза ДМГ-3КР (-10) (с реле)</t>
  </si>
  <si>
    <t>ЭКОЦЕНТР - ПАФ ООО</t>
  </si>
  <si>
    <t>Энергопром (Москва)</t>
  </si>
  <si>
    <t>ЮГЭНЕРГОНАЛАДКА ООО</t>
  </si>
  <si>
    <t>ЮПТП АО</t>
  </si>
  <si>
    <t>Документ продажи</t>
  </si>
  <si>
    <t>Реализация товаров и услуг 00000000049 от 13.02.2019 8:39:00</t>
  </si>
  <si>
    <t>Реализация товаров и услуг 00000000265 от 04.06.2019 9:51:50</t>
  </si>
  <si>
    <t>Реализация товаров и услуг 00000000640 от 06.11.2019 13:28:10</t>
  </si>
  <si>
    <t>Реализация товаров и услуг 00000000648 от 11.11.2019 9:54:09</t>
  </si>
  <si>
    <t>Реализация товаров и услуг 00000000655 от 12.11.2019 10:37:30</t>
  </si>
  <si>
    <t>Реализация товаров и услуг 00000000665 от 13.11.2019 11:44:59</t>
  </si>
  <si>
    <t>Реализация товаров и услуг 00000000669 от 14.11.2019 12:26:42</t>
  </si>
  <si>
    <t>Реализация товаров и услуг 00000000670 от 15.11.2019 10:59:45</t>
  </si>
  <si>
    <t>Реализация товаров и услуг 00000000050 от 13.02.2019 8:39:53</t>
  </si>
  <si>
    <t>Реализация товаров и услуг 00000000116 от 15.03.2019 10:04:58</t>
  </si>
  <si>
    <t>Реализация товаров и услуг 00000000117 от 15.03.2019 10:06:39</t>
  </si>
  <si>
    <t>Акт об оказании производственных услуг 00000000076 от 17.05.2019 10:40:40</t>
  </si>
  <si>
    <t>Реализация товаров и услуг 00000000621 от 29.10.2019 11:49:24</t>
  </si>
  <si>
    <t>Реализация товаров и услуг 00000000317 от 25.06.2019 9:55:16</t>
  </si>
  <si>
    <t>Реализация товаров и услуг 00000000348 от 08.07.2019 16:38:31</t>
  </si>
  <si>
    <t>Реализация товаров и услуг 00000000462 от 26.08.2019 17:47:14</t>
  </si>
  <si>
    <t>Реализация товаров и услуг 00000000572 от 10.10.2019 11:08:43</t>
  </si>
  <si>
    <t>Реализация товаров и услуг 00000000573 от 10.10.2019 11:10:13</t>
  </si>
  <si>
    <t>Реализация товаров и услуг 00000000614 от 25.10.2019 9:30:04</t>
  </si>
  <si>
    <t>Реализация товаров и услуг 00000000651 от 11.11.2019 15:11:20</t>
  </si>
  <si>
    <t>Реализация товаров и услуг 00000000358 от 15.07.2019 15:44:25</t>
  </si>
  <si>
    <t>Реализация товаров и услуг 00000000686 от 22.11.2019 9:42:36</t>
  </si>
  <si>
    <t>Реализация товаров и услуг 00000000667 от 14.11.2019 9:49:24</t>
  </si>
  <si>
    <t>Реализация товаров и услуг 00000000319 от 25.06.2019 10:24:44</t>
  </si>
  <si>
    <t>Реализация товаров и услуг 00000000430 от 07.08.2019 9:57:14</t>
  </si>
  <si>
    <t>Реализация товаров и услуг 00000000415 от 01.08.2019 9:04:12</t>
  </si>
  <si>
    <t>Реализация товаров и услуг 00000000575 от 10.10.2019 12:54:31</t>
  </si>
  <si>
    <t>Реализация товаров и услуг 00000000142 от 29.03.2019 14:32:01</t>
  </si>
  <si>
    <t>Реализация товаров и услуг 00000000275 от 04.06.2019 15:07:55</t>
  </si>
  <si>
    <t>Реализация товаров и услуг 00000000373 от 16.07.2019 12:38:47</t>
  </si>
  <si>
    <t>Реализация товаров и услуг 00000000375 от 16.07.2019 13:10:06</t>
  </si>
  <si>
    <t>Реализация товаров и услуг 00000000486 от 09.09.2019 16:33:01</t>
  </si>
  <si>
    <t>Реализация товаров и услуг 00000000540 от 26.09.2019 13:17:35</t>
  </si>
  <si>
    <t>Реализация товаров и услуг 00000000574 от 10.10.2019 12:52:49</t>
  </si>
  <si>
    <t>Реализация товаров и услуг 00000000743 от 12.12.2019 14:39:48</t>
  </si>
  <si>
    <t>Реализация товаров и услуг 00000000687 от 22.11.2019 9:48:40</t>
  </si>
  <si>
    <t>Реализация товаров и услуг 00000000688 от 22.11.2019 9:50:54</t>
  </si>
  <si>
    <t>Реализация товаров и услуг 00000000311 от 18.06.2019 16:02:23</t>
  </si>
  <si>
    <t>Реализация товаров и услуг 00000000374 от 16.07.2019 12:40:54</t>
  </si>
  <si>
    <t>Реализация товаров и услуг 00000000392 от 22.07.2019 15:30:34</t>
  </si>
  <si>
    <t>Реализация товаров и услуг 00000000245 от 22.05.2019 9:17:50</t>
  </si>
  <si>
    <t>Реализация товаров и услуг 00000000318 от 25.06.2019 10:21:05</t>
  </si>
  <si>
    <t>Реализация товаров и услуг 00000000599 от 18.10.2019 11:43:13</t>
  </si>
  <si>
    <t>Реализация товаров и услуг 00000000713 от 02.12.2019 11:05:05</t>
  </si>
  <si>
    <t>Реализация товаров и услуг 00000000776 от 24.12.2019 11:47:10</t>
  </si>
  <si>
    <t>Реализация товаров и услуг 00000000784 от 25.12.2019 10:58:26</t>
  </si>
  <si>
    <t>Реализация товаров и услуг 00000000099 от 06.03.2019 8:52:01</t>
  </si>
  <si>
    <t>Реализация товаров и услуг 00000000332 от 27.06.2019 12:10:14</t>
  </si>
  <si>
    <t>Реализация товаров и услуг 00000000237 от 16.05.2019 14:32:56</t>
  </si>
  <si>
    <t>Акт об оказании производственных услуг 00000000083 от 22.05.2019 10:07:18</t>
  </si>
  <si>
    <t>Акт об оказании производственных услуг 00000000172 от 14.10.2019 16:47:53</t>
  </si>
  <si>
    <t>Акт об оказании производственных услуг 00000000082 от 22.05.2019 10:05:14</t>
  </si>
  <si>
    <t>Акт об оказании производственных услуг 00000000018 от 25.02.2019 11:16:05</t>
  </si>
  <si>
    <t>Акт об оказании производственных услуг 00000000176 от 23.10.2019 13:59:15</t>
  </si>
  <si>
    <t>Акт об оказании производственных услуг 00000000017 от 25.02.2019 11:15:20</t>
  </si>
  <si>
    <t>Акт об оказании производственных услуг 00000000112 от 28.06.2019 8:57:09</t>
  </si>
  <si>
    <t>Акт об оказании производственных услуг 00000000019 от 25.02.2019 11:16:58</t>
  </si>
  <si>
    <t>Акт об оказании производственных услуг 00000000123 от 15.07.2019 15:46:19</t>
  </si>
  <si>
    <t>Акт об оказании производственных услуг 00000000058 от 15.04.2019 15:29:14</t>
  </si>
  <si>
    <t>Акт об оказании производственных услуг 00000000057 от 15.04.2019 15:28:18</t>
  </si>
  <si>
    <t>Акт об оказании производственных услуг 00000000016 от 25.02.2019 11:14:23</t>
  </si>
  <si>
    <t>Акт об оказании производственных услуг 00000000209 от 03.12.2019 15:32:41</t>
  </si>
  <si>
    <t>Акт об оказании производственных услуг 00000000177 от 23.10.2019 15:41:51</t>
  </si>
  <si>
    <t>Акт об оказании производственных услуг 00000000003 от 22.01.2019 13:19:32</t>
  </si>
  <si>
    <t>Акт об оказании производственных услуг 00000000084 от 22.05.2019 10:08:41</t>
  </si>
  <si>
    <t>Акт об оказании производственных услуг 00000000166 от 30.09.2019 11:27:12</t>
  </si>
  <si>
    <t>Акт об оказании производственных услуг 00000000190 от 11.11.2019 16:02:05</t>
  </si>
  <si>
    <t>Акт об оказании производственных услуг 00000000034 от 15.03.2019 10:05:43</t>
  </si>
  <si>
    <t>Акт об оказании производственных услуг 00000000191 от 11.11.2019 16:02:52</t>
  </si>
  <si>
    <t>Акт об оказании производственных услуг 00000000124 от 15.07.2019 15:46:58</t>
  </si>
  <si>
    <t>Акт об оказании производственных услуг 00000000027 от 06.03.2019 8:58:26</t>
  </si>
  <si>
    <t>Акт об оказании производственных услуг 00000000111 от 26.06.2019 15:10:33</t>
  </si>
  <si>
    <t>Акт об оказании производственных услуг 00000000189 от 11.11.2019 9:36:51</t>
  </si>
  <si>
    <t>Акт об оказании производственных услуг 00000000004 от 22.01.2019 13:20:29</t>
  </si>
  <si>
    <t>Реализация товаров и услуг 00000000353 от 12.07.2019 13:27:27</t>
  </si>
  <si>
    <t>Реализация товаров и услуг 00000000750 от 17.12.2019 8:31:33</t>
  </si>
  <si>
    <t>Реализация товаров и услуг 00000000785 от 25.12.2019 11:02:34</t>
  </si>
  <si>
    <t>Реализация товаров и услуг 00000000359 от 15.07.2019 15:45:37</t>
  </si>
  <si>
    <t>Реализация товаров и услуг 00000000484 от 06.09.2019 10:00:42</t>
  </si>
  <si>
    <t>Реализация товаров и услуг 00000000163 от 09.04.2019 11:40:51</t>
  </si>
  <si>
    <t>Реализация товаров и услуг 00000000628 от 12.11.2019 0:00:00</t>
  </si>
  <si>
    <t>Реализация товаров и услуг 00000000629 от 18.11.2019 0:00:00</t>
  </si>
  <si>
    <t>Реализация товаров и услуг 00000000693 от 27.11.2019 11:55:28</t>
  </si>
  <si>
    <t>Акт об оказании производственных услуг 00000000171 от 14.10.2019 11:51:47</t>
  </si>
  <si>
    <t>Реализация товаров и услуг 00000000449 от 16.08.2019 9:24:11</t>
  </si>
  <si>
    <t>Реализация товаров и услуг 00000000091 от 04.03.2019 8:50:22</t>
  </si>
  <si>
    <t>Реализация товаров и услуг 00000000476 от 29.08.2019 10:16:19</t>
  </si>
  <si>
    <t>Реализация товаров и услуг 00000000520 от 20.09.2019 9:18:23</t>
  </si>
  <si>
    <t>Реализация товаров и услуг 00000000519 от 20.09.2019 9:13:54</t>
  </si>
  <si>
    <t>Реализация товаров и услуг 00000000197 от 19.04.2019 11:18:30</t>
  </si>
  <si>
    <t>Реализация товаров и услуг 00000000198 от 19.04.2019 11:21:20</t>
  </si>
  <si>
    <t>Реализация товаров и услуг 00000000199 от 19.04.2019 11:22:56</t>
  </si>
  <si>
    <t>Реализация товаров и услуг 00000000200 от 19.04.2019 11:24:30</t>
  </si>
  <si>
    <t>Реализация товаров и услуг 00000000201 от 19.04.2019 11:26:18</t>
  </si>
  <si>
    <t>Реализация товаров и услуг 00000000202 от 19.04.2019 11:27:53</t>
  </si>
  <si>
    <t>Акт об оказании производственных услуг 00000000222 от 30.11.2019 12:01:13</t>
  </si>
  <si>
    <t>Акт об оказании производственных услуг 00000000220 от 30.11.2019 0:00:00</t>
  </si>
  <si>
    <t>Акт об оказании производственных услуг 00000000221 от 30.11.2019 0:00:00</t>
  </si>
  <si>
    <t>Реализация товаров и услуг 00000000162 от 09.04.2019 10:43:11</t>
  </si>
  <si>
    <t>Акт об оказании производственных услуг 00000000197 от 14.11.2019 13:40:27</t>
  </si>
  <si>
    <t>Акт об оказании производственных услуг 00000000199 от 14.11.2019 13:44:03</t>
  </si>
  <si>
    <t>Акт об оказании производственных услуг 00000000198 от 14.11.2019 13:42:41</t>
  </si>
  <si>
    <t>Реализация товаров и услуг 00000000087 от 01.03.2019 10:06:04</t>
  </si>
  <si>
    <t>Акт об оказании производственных услуг 00000000188 от 06.11.2019 12:00:06</t>
  </si>
  <si>
    <t>Акт об оказании производственных услуг 00000000186 от 06.11.2019 11:58:19</t>
  </si>
  <si>
    <t>Акт об оказании производственных услуг 00000000187 от 06.11.2019 11:59:18</t>
  </si>
  <si>
    <t>Акт об оказании производственных услуг 00000000213 от 05.12.2019 12:48:40</t>
  </si>
  <si>
    <t>Реализация товаров и услуг 00000000055 от 15.02.2019 11:04:08</t>
  </si>
  <si>
    <t>Реализация товаров и услуг 00000000155 от 04.04.2019 9:56:32</t>
  </si>
  <si>
    <t>Реализация товаров и услуг 00000000248 от 23.05.2019 9:47:50</t>
  </si>
  <si>
    <t>Реализация товаров и услуг 00000000510 от 17.09.2019 15:30:19</t>
  </si>
  <si>
    <t>Реализация товаров и услуг 00000000258 от 30.05.2019 15:09:37</t>
  </si>
  <si>
    <t>Реализация товаров и услуг 00000000259 от 30.05.2019 15:15:47</t>
  </si>
  <si>
    <t>Реализация товаров и услуг 00000000330 от 26.06.2019 9:33:36</t>
  </si>
  <si>
    <t>Реализация товаров и услуг 00000000511 от 17.09.2019 15:42:57</t>
  </si>
  <si>
    <t>Реализация товаров и услуг 00000000251 от 23.05.2019 16:23:16</t>
  </si>
  <si>
    <t>Реализация товаров и услуг 00000000252 от 24.05.2019 10:33:27</t>
  </si>
  <si>
    <t>Реализация товаров и услуг 00000000613 от 24.10.2019 15:44:52</t>
  </si>
  <si>
    <t>Реализация товаров и услуг 00000000771 от 24.12.2019 8:58:10</t>
  </si>
  <si>
    <t>АГРО-ИНВЕСТ ООО</t>
  </si>
  <si>
    <t>БИ АР СИСТЕМС ООО</t>
  </si>
  <si>
    <t>Блок питания PS-45-24 / 24В 1.9А 45Вт / Mean Well *</t>
  </si>
  <si>
    <t>Девайс КорТек</t>
  </si>
  <si>
    <t>16-канальное устройство для исследования характеристик полупроводниковых сенсоров (комплект)</t>
  </si>
  <si>
    <t>Вентиль G1/8, 2830 1/8</t>
  </si>
  <si>
    <t>Вентиль G1/8, 2839 1/8</t>
  </si>
  <si>
    <t>Датчик атмосферного давления, температуры и влажности BME280</t>
  </si>
  <si>
    <t>Датчик температуры SI7051-A20-IM SLAB</t>
  </si>
  <si>
    <t>Датчик температуры и влажности цифровой I2C (Trema—модуль) для Arduino</t>
  </si>
  <si>
    <t>Дисплей символьный зеленая подсветка LCD1602 IIC/I2C</t>
  </si>
  <si>
    <t>Микроконтроллер Arduino Nano V3.0 ATmega328 (без usb кабеля)</t>
  </si>
  <si>
    <t>Модуль i2C Hub для Arduino</t>
  </si>
  <si>
    <t>Плата расширения Trema Shield для Arduino</t>
  </si>
  <si>
    <t>Портативный регистрирующий термогигрометр ИВТМ-7М5-Д с функцией измерения атмосферного давления</t>
  </si>
  <si>
    <t>Ротаметр LZM-4T (0.05-0.5 л/мин, для воздуха)</t>
  </si>
  <si>
    <t>Ротаметр MBC-V-S-A-4-LM</t>
  </si>
  <si>
    <t>Соленоидный клапан VSAA-8-FN-4-AC220V-NC</t>
  </si>
  <si>
    <t>Стойка PCHSN-40 для п/плат,шестигр., латунь, М3, 40мм Connfly</t>
  </si>
  <si>
    <t>Стойка PCHSS-30 для п/плат,шестигр., латунь, М3, 30мм, Connfly</t>
  </si>
  <si>
    <t>Стойка СТУ 2500 (подпятник, 4 уголка жесткости, 8 комплектов крепежа)</t>
  </si>
  <si>
    <t>Фитинг 1463 6/4-1/8</t>
  </si>
  <si>
    <t>Фитинг 6463 6-1/8</t>
  </si>
  <si>
    <t>Фитинг 6512 4-M5 цанга прямой</t>
  </si>
  <si>
    <t>Фитинг 6512 6-M5 цанга прямой</t>
  </si>
  <si>
    <t>Фитинг 6540 4</t>
  </si>
  <si>
    <t>Фитинг 6540 6</t>
  </si>
  <si>
    <t>Фитинг 6550 6</t>
  </si>
  <si>
    <t>Фитинг 6560 4</t>
  </si>
  <si>
    <t>Фитинг 6560 6</t>
  </si>
  <si>
    <t>Фитинг 6580 6-4</t>
  </si>
  <si>
    <t>Фитинг 6580 8-6</t>
  </si>
  <si>
    <t>Фитинг S6510 6-1/4</t>
  </si>
  <si>
    <t>Фитинг S6510 6-1/8</t>
  </si>
  <si>
    <t>Фторопластовая PTFE трубка 40-00246</t>
  </si>
  <si>
    <t>ИП Лысенко Александр Викторович</t>
  </si>
  <si>
    <t>ООО «КомплектСистема»</t>
  </si>
  <si>
    <t>Датчик МИГ-ТК-CH4 исп.1 ГКПС63.04.00.000 (метан)</t>
  </si>
  <si>
    <t>Пульт Сигнал-033 исп. БКУ-М-1-1 ГКПС63.01.00.000</t>
  </si>
  <si>
    <t>ПРОЛАЙН СИСТЕМЫ БЕЗОПАСНОСТИ ООО</t>
  </si>
  <si>
    <t>ТЭМ ООО</t>
  </si>
  <si>
    <t>план</t>
  </si>
  <si>
    <t>факт</t>
  </si>
  <si>
    <t>факт/план</t>
  </si>
  <si>
    <t>Ответственный</t>
  </si>
  <si>
    <t>Андриевская Вита</t>
  </si>
  <si>
    <t>Ковалев Михаил</t>
  </si>
  <si>
    <t>Пчелинцев Владимир</t>
  </si>
  <si>
    <t>Похальчук Злата</t>
  </si>
  <si>
    <t>Заврина Алеся</t>
  </si>
  <si>
    <t>Корнеева Ольга</t>
  </si>
  <si>
    <t>Услуги по предоставлению лицензионного права на ИМД-7</t>
  </si>
  <si>
    <t>Магарамов Шамиль</t>
  </si>
  <si>
    <t>КПЗ КАСКАД АО</t>
  </si>
  <si>
    <t>Солонько Михаил</t>
  </si>
  <si>
    <t>НЕФТЕГАЗ АВТОМАТИКА ООО</t>
  </si>
  <si>
    <t xml:space="preserve">Блок сигнализации Сигнал-02КМ </t>
  </si>
  <si>
    <t>Технологии КИП ООО</t>
  </si>
  <si>
    <t>Датчик Д2КМ (кислород/пропан)</t>
  </si>
  <si>
    <t>Сенсор ПГС-1 231070 гибкие выводы ***</t>
  </si>
  <si>
    <t>КИП ООО</t>
  </si>
  <si>
    <t>ООО «ГЛАЦЕМ»</t>
  </si>
  <si>
    <t>Сигнализатор Сигнал-022 (NH3, сенсор NH3/MR-1000) в комплекте с чемоданом пластиковым и ПО</t>
  </si>
  <si>
    <t>ПРОМКОМПЛЕКТ ООО (Курск)</t>
  </si>
  <si>
    <t>Ратимир, ООО</t>
  </si>
  <si>
    <t>Реализация товаров и услуг 00000000015 от 22.01.2020 13:27:53</t>
  </si>
  <si>
    <t>Январь21</t>
  </si>
  <si>
    <t>Февраль21</t>
  </si>
  <si>
    <t>Март21</t>
  </si>
  <si>
    <t>Апрель21</t>
  </si>
  <si>
    <t>Май21</t>
  </si>
  <si>
    <t>Июнь21</t>
  </si>
  <si>
    <t>Июль21</t>
  </si>
  <si>
    <t>Август21</t>
  </si>
  <si>
    <t>Сентябрь21</t>
  </si>
  <si>
    <t>Октябрь21</t>
  </si>
  <si>
    <t>Ноябрь21</t>
  </si>
  <si>
    <t>Декабрь21</t>
  </si>
  <si>
    <t>Сегодня</t>
  </si>
  <si>
    <t>прошло дней</t>
  </si>
  <si>
    <t>до конца месяца дней</t>
  </si>
  <si>
    <t>Вита</t>
  </si>
  <si>
    <t>Шамиль</t>
  </si>
  <si>
    <t>Итого менеджеры</t>
  </si>
  <si>
    <t>Отдел</t>
  </si>
  <si>
    <t>факт-план</t>
  </si>
  <si>
    <t>выполнение</t>
  </si>
  <si>
    <t>прогноз выполнение</t>
  </si>
  <si>
    <t>прогноз (млн. руб.)</t>
  </si>
  <si>
    <t>Михаил</t>
  </si>
  <si>
    <t>ООО ЛК  "Сименс Финанс"</t>
  </si>
  <si>
    <t>Установка дозиметрическая гамма-излучения OG-6</t>
  </si>
  <si>
    <t>Азия Сервис Ком ОсОО</t>
  </si>
  <si>
    <t>СЦ ОРМЕТ ООО</t>
  </si>
  <si>
    <t>ЛУЧ ООО</t>
  </si>
  <si>
    <t>ГАЗПРОМНЕФТЬ - ЭНЕРГОСЕРВИС ООО</t>
  </si>
  <si>
    <t>ТРЭЙД ИНДУСТРИЯ ООО</t>
  </si>
  <si>
    <t>ПОКРОВСКИЙ РУДНИК АО</t>
  </si>
  <si>
    <t>ИНТЭКС-СТРОЙ ООО</t>
  </si>
  <si>
    <t>ТК ТВК АО</t>
  </si>
  <si>
    <t>КНГК-АЗС ООО</t>
  </si>
  <si>
    <t>ЦЕНТР ГИГИЕНЫ И ЭПИДЕМИОЛОГИИ В РЕСПУБЛИКЕ ХАКАСИЯ ФБУЗ</t>
  </si>
  <si>
    <t>Ремонт и поверка ДРБП-03</t>
  </si>
  <si>
    <t xml:space="preserve"> Элерон ФЦНИВТ СНПО</t>
  </si>
  <si>
    <t>ПКПРОМТРАКТОР ООО</t>
  </si>
  <si>
    <t>Микросхема PIC16F873-04I/SO (SOIC-28) Microchip $</t>
  </si>
  <si>
    <t>КРИСТАЛЛ ТРЭЙД ООО</t>
  </si>
  <si>
    <t>Сучкова Валентина</t>
  </si>
  <si>
    <t>ТАТГАЗСЕРВИС ООО</t>
  </si>
  <si>
    <t>ФИРМА ХОРСТ ООО</t>
  </si>
  <si>
    <t>ИЗОТОП РК ООО</t>
  </si>
  <si>
    <t>Щечка маленькая ГКПС16.15.00.004 литье</t>
  </si>
  <si>
    <t>ПАРЛАМЕНТ ПРОДАКШН ООО</t>
  </si>
  <si>
    <t>Звуковой излучатель HCM1205X JL World</t>
  </si>
  <si>
    <t>ЛИГИР ООО</t>
  </si>
  <si>
    <t>Индикатор ИЖЦ16-6/7Д (ИЖЦ14-4/7)(D52) НПП Дисплей ***</t>
  </si>
  <si>
    <t>Реализация товаров и услуг 00000000663 от 31.10.2019 15:03:58</t>
  </si>
  <si>
    <t>Реализация товаров и услуг 00000000039 от 06.02.2020 11:41:16</t>
  </si>
  <si>
    <t>Реализация товаров и услуг 00000000247 от 22.05.2019 16:55:13</t>
  </si>
  <si>
    <t>Реализация товаров и услуг 00000000409 от 29.07.2019 16:20:29</t>
  </si>
  <si>
    <t>Реализация товаров и услуг 00000000280 от 07.06.2019 10:20:29</t>
  </si>
  <si>
    <t>Реализация товаров и услуг 00000000113 от 14.03.2019 15:45:34</t>
  </si>
  <si>
    <t>Реализация товаров и услуг 00000000253 от 28.05.2019 15:48:56</t>
  </si>
  <si>
    <t>Реализация товаров и услуг 00000000381 от 17.07.2019 14:11:18</t>
  </si>
  <si>
    <t>Реализация товаров и услуг 00000000393 от 22.07.2019 17:10:58</t>
  </si>
  <si>
    <t>Реализация товаров и услуг 00000000232 от 13.05.2019 14:47:53</t>
  </si>
  <si>
    <t>Реализация товаров и услуг 00000000347 от 08.07.2019 16:34:17</t>
  </si>
  <si>
    <t>Реализация товаров и услуг 00000000027 от 30.01.2019 16:08:02</t>
  </si>
  <si>
    <t>Реализация товаров и услуг 00000000230 от 13.05.2019 14:30:37</t>
  </si>
  <si>
    <t>Реализация товаров и услуг 00000000404 от 25.07.2019 9:49:46</t>
  </si>
  <si>
    <t>Реализация товаров и услуг 00000000234 от 13.05.2019 16:36:05</t>
  </si>
  <si>
    <t>Реализация товаров и услуг 00000000189 от 16.04.2019 16:12:48</t>
  </si>
  <si>
    <t>Реализация товаров и услуг 00000000175 от 11.04.2019 15:43:02</t>
  </si>
  <si>
    <t>Реализация товаров и услуг 00000000034 от 05.02.2019 11:49:50</t>
  </si>
  <si>
    <t>Реализация товаров и услуг 00000000403 от 24.07.2019 11:43:44</t>
  </si>
  <si>
    <t>Акт об оказании производственных услуг 00000000016 от 05.02.2020 10:25:06</t>
  </si>
  <si>
    <t>Реализация товаров и услуг 00000000007 от 16.01.2019 16:20:46</t>
  </si>
  <si>
    <t>Реализация товаров и услуг 00000000176 от 11.04.2019 15:48:49</t>
  </si>
  <si>
    <t>Реализация товаров и услуг 00000000026 от 30.01.2019 16:04:09</t>
  </si>
  <si>
    <t>Реализация товаров и услуг 00000000072 от 21.02.2019 16:24:53</t>
  </si>
  <si>
    <t>Акт об оказании производственных услуг 00000000015 от 05.02.2020 10:23:21</t>
  </si>
  <si>
    <t>Акт об оказании производственных услуг 00000000075 от 13.05.2019 17:42:14</t>
  </si>
  <si>
    <t>Акт об оказании производственных услуг 00000000014 от 05.02.2020 10:21:06</t>
  </si>
  <si>
    <t>Акт об оказании производственных услуг 00000000012 от 05.02.2020 10:12:13</t>
  </si>
  <si>
    <t>Акт об оказании производственных услуг 00000000013 от 05.02.2020 10:14:04</t>
  </si>
  <si>
    <t>Реализация товаров и услуг 00000000141 от 06.03.2019 0:00:00</t>
  </si>
  <si>
    <t>Акт об оказании производственных услуг 00000000074 от 13.05.2019 17:42:13</t>
  </si>
  <si>
    <t>Реализация товаров и услуг 00000000027 от 30.01.2020 9:47:54</t>
  </si>
  <si>
    <t>Реализация товаров и услуг 00000000762 от 18.12.2019 11:00:08</t>
  </si>
  <si>
    <t>Реализация товаров и услуг 00000000188 от 16.04.2019 14:10:22</t>
  </si>
  <si>
    <t>Реализация товаров и услуг 00000000190 от 16.04.2019 16:15:39</t>
  </si>
  <si>
    <t>Реализация товаров и услуг 00000000554 от 01.10.2019 13:19:12</t>
  </si>
  <si>
    <t>Реализация товаров и услуг 00000000070 от 20.02.2019 16:25:20</t>
  </si>
  <si>
    <t>Реализация товаров и услуг 00000000596 от 17.10.2019 9:41:20</t>
  </si>
  <si>
    <t>Реализация товаров и услуг 00000000601 от 18.10.2019 13:22:45</t>
  </si>
  <si>
    <t>Реализация товаров и услуг 00000000069 от 20.02.2019 16:24:27</t>
  </si>
  <si>
    <t>Реализация товаров и услуг 00000000748 от 16.12.2019 15:05:22</t>
  </si>
  <si>
    <t>Реализация товаров и услуг 00000000014 от 22.01.2020 13:12:49</t>
  </si>
  <si>
    <t>Реализация товаров и услуг 00000000518 от 19.09.2019 13:15:08</t>
  </si>
  <si>
    <t>Реализация товаров и услуг 00000000003 от 14.01.2019 10:13:03</t>
  </si>
  <si>
    <t>Реализация товаров и услуг 00000000164 от 09.04.2019 11:46:47</t>
  </si>
  <si>
    <t>Реализация товаров и услуг 00000000361 от 16.07.2019 10:38:56</t>
  </si>
  <si>
    <t>Реализация товаров и услуг 00000000292 от 17.06.2019 11:52:35</t>
  </si>
  <si>
    <t>Реализация товаров и услуг 00000000768 от 23.12.2019 9:02:38</t>
  </si>
  <si>
    <t>Реализация товаров и услуг 00000000423 от 06.08.2019 10:48:48</t>
  </si>
  <si>
    <t>Реализация товаров и услуг 00000000193 от 17.04.2019 9:59:53</t>
  </si>
  <si>
    <t>Реализация товаров и услуг 00000000593 от 16.10.2019 10:07:18</t>
  </si>
  <si>
    <t>Реализация товаров и услуг 00000000600 от 18.10.2019 13:21:41</t>
  </si>
  <si>
    <t>Реализация товаров и услуг 00000000391 от 22.07.2019 13:12:32</t>
  </si>
  <si>
    <t>Реализация товаров и услуг 00000000236 от 15.05.2019 10:21:30</t>
  </si>
  <si>
    <t>Реализация товаров и услуг 00000000792 от 25.12.2019 13:29:32</t>
  </si>
  <si>
    <t>Реализация товаров и услуг 00000000483 от 05.09.2019 15:24:18</t>
  </si>
  <si>
    <t>Реализация товаров и услуг 00000000279 от 06.06.2019 13:40:35</t>
  </si>
  <si>
    <t>Реализация товаров и услуг 00000000084 от 27.02.2019 11:24:33</t>
  </si>
  <si>
    <t>Реализация товаров и услуг 00000000598 от 17.10.2019 13:33:50</t>
  </si>
  <si>
    <t>Реализация товаров и услуг 00000000144 от 01.04.2019 14:01:13</t>
  </si>
  <si>
    <t>Реализация товаров и услуг 00000000043 от 06.02.2019 9:41:39</t>
  </si>
  <si>
    <t>Реализация товаров и услуг 00000000457 от 22.08.2019 13:37:42</t>
  </si>
  <si>
    <t>Реализация товаров и услуг 00000000390 от 22.07.2019 12:19:35</t>
  </si>
  <si>
    <t>Реализация товаров и услуг 00000000336 от 02.07.2019 13:36:27</t>
  </si>
  <si>
    <t>Реализация товаров и услуг 00000000410 от 30.07.2019 10:11:21</t>
  </si>
  <si>
    <t>Реализация товаров и услуг 00000000503 от 17.09.2019 10:34:00</t>
  </si>
  <si>
    <t>Реализация товаров и услуг 00000000502 от 17.09.2019 10:33:01</t>
  </si>
  <si>
    <t>Реализация товаров и услуг 00000000501 от 17.09.2019 10:31:45</t>
  </si>
  <si>
    <t>Реализация товаров и услуг 00000000641 от 06.11.2019 14:11:54</t>
  </si>
  <si>
    <t>Реализация товаров и услуг 00000000728 от 09.12.2019 15:22:45</t>
  </si>
  <si>
    <t>Реализация товаров и услуг 00000000761 от 18.12.2019 10:13:38</t>
  </si>
  <si>
    <t>Реализация товаров и услуг 00000000013 от 22.01.2020 13:11:17</t>
  </si>
  <si>
    <t>Реализация товаров и услуг 00000000100 от 06.03.2019 9:26:13</t>
  </si>
  <si>
    <t>Реализация товаров и услуг 00000000337 от 02.07.2019 13:37:30</t>
  </si>
  <si>
    <t>Реализация товаров и услуг 00000000191 от 16.04.2019 16:16:33</t>
  </si>
  <si>
    <t>Реализация товаров и услуг 00000000205 от 23.04.2019 9:58:51</t>
  </si>
  <si>
    <t>Реализация товаров и услуг 00000000422 от 06.08.2019 10:44:18</t>
  </si>
  <si>
    <t>Реализация товаров и услуг 00000000011 от 20.01.2020 13:07:36</t>
  </si>
  <si>
    <t>Реализация товаров и услуг 00000000022 от 30.01.2019 17:58:44</t>
  </si>
  <si>
    <t>Реализация товаров и услуг 00000000702 от 02.12.2019 10:12:26</t>
  </si>
  <si>
    <t>Реализация товаров и услуг 00000000338 от 05.07.2019 11:00:21</t>
  </si>
  <si>
    <t>Реализация товаров и услуг 00000000335 от 02.07.2019 13:35:26</t>
  </si>
  <si>
    <t>Реализация товаров и услуг 00000000787 от 25.12.2019 12:03:58</t>
  </si>
  <si>
    <t>Реализация товаров и услуг 00000000442 от 13.08.2019 13:29:52</t>
  </si>
  <si>
    <t>Реализация товаров и услуг 00000000214 от 25.04.2019 11:01:49</t>
  </si>
  <si>
    <t>Реализация товаров и услуг 00000000395 от 23.07.2019 11:22:46</t>
  </si>
  <si>
    <t>Реализация товаров и услуг 00000000331 от 27.06.2019 10:05:41</t>
  </si>
  <si>
    <t>Реализация товаров и услуг 00000000183 от 16.04.2019 12:02:38</t>
  </si>
  <si>
    <t>Реализация товаров и услуг 00000000380 от 17.07.2019 11:53:51</t>
  </si>
  <si>
    <t>Реализация товаров и услуг 00000000764 от 18.12.2019 11:52:09</t>
  </si>
  <si>
    <t>Реализация товаров и услуг 00000000105 от 12.03.2019 10:05:09</t>
  </si>
  <si>
    <t>Реализация товаров и услуг 00000000556 от 03.10.2019 9:20:03</t>
  </si>
  <si>
    <t>Реализация товаров и услуг 00000000071 от 21.02.2019 13:09:31</t>
  </si>
  <si>
    <t>Реализация товаров и услуг 00000000780 от 25.12.2019 9:41:05</t>
  </si>
  <si>
    <t>Реализация товаров и услуг 00000000025 от 30.01.2019 15:17:35</t>
  </si>
  <si>
    <t>Реализация товаров и услуг 00000000047 от 10.02.2020 16:37:40</t>
  </si>
  <si>
    <t>Реализация товаров и услуг 00000000746 от 24.12.2019 0:00:00</t>
  </si>
  <si>
    <t>Реализация товаров и услуг 00000000555 от 02.10.2019 12:53:27</t>
  </si>
  <si>
    <t>Реализация товаров и услуг 00000000327 от 25.06.2019 11:24:57</t>
  </si>
  <si>
    <t>Реализация товаров и услуг 00000000747 от 16.12.2019 12:34:20</t>
  </si>
  <si>
    <t>Реализация товаров и услуг 00000000166 от 09.04.2019 11:48:44</t>
  </si>
  <si>
    <t>Реализация товаров и услуг 00000000106 от 12.03.2019 10:07:20</t>
  </si>
  <si>
    <t>Реализация товаров и услуг 00000000606 от 22.10.2019 11:14:38</t>
  </si>
  <si>
    <t>Реализация товаров и услуг 00000000111 от 12.03.2019 11:57:41</t>
  </si>
  <si>
    <t>Реализация товаров и услуг 00000000563 от 08.10.2019 10:59:05</t>
  </si>
  <si>
    <t>Реализация товаров и услуг 00000000634 от 06.11.2019 9:55:12</t>
  </si>
  <si>
    <t>Реализация товаров и услуг 00000000264 от 03.06.2019 13:32:21</t>
  </si>
  <si>
    <t>Реализация товаров и услуг 00000000721 от 05.12.2019 12:06:34</t>
  </si>
  <si>
    <t>Реализация товаров и услуг 00000000729 от 09.12.2019 16:15:12</t>
  </si>
  <si>
    <t>Реализация товаров и услуг 00000000607 от 22.10.2019 12:16:39</t>
  </si>
  <si>
    <t>Реализация товаров и услуг 00000000565 от 08.10.2019 11:00:57</t>
  </si>
  <si>
    <t>Реализация товаров и услуг 00000000500 от 12.09.2019 16:44:29</t>
  </si>
  <si>
    <t>Реализация товаров и услуг 00000000037 от 05.02.2019 12:05:53</t>
  </si>
  <si>
    <t>Реализация товаров и услуг 00000000024 от 28.01.2020 12:58:13</t>
  </si>
  <si>
    <t>Реализация товаров и услуг 00000000185 от 16.04.2019 12:05:37</t>
  </si>
  <si>
    <t>Реализация товаров и услуг 00000000006 от 17.01.2020 10:41:27</t>
  </si>
  <si>
    <t>Реализация товаров и услуг 00000000126 от 19.03.2019 12:44:28</t>
  </si>
  <si>
    <t>Реализация товаров и услуг 00000000186 от 16.04.2019 12:11:39</t>
  </si>
  <si>
    <t>Реализация товаров и услуг 00000000517 от 19.09.2019 9:57:48</t>
  </si>
  <si>
    <t>Реализация товаров и услуг 00000000616 от 29.10.2019 11:07:12</t>
  </si>
  <si>
    <t>Реализация товаров и услуг 00000000569 от 08.10.2019 16:04:34</t>
  </si>
  <si>
    <t>Реализация товаров и услуг 00000000587 от 15.10.2019 11:41:11</t>
  </si>
  <si>
    <t>Реализация товаров и услуг 00000000508 от 17.09.2019 12:42:05</t>
  </si>
  <si>
    <t>Реализация товаров и услуг 00000000329 от 26.06.2019 9:25:36</t>
  </si>
  <si>
    <t>Реализация товаров и услуг 00000000751 от 17.12.2019 11:01:41</t>
  </si>
  <si>
    <t>Реализация товаров и услуг 00000000697 от 29.11.2019 11:01:18</t>
  </si>
  <si>
    <t>Реализация товаров и услуг 00000000130 от 20.03.2019 11:00:30</t>
  </si>
  <si>
    <t>Реализация товаров и услуг 00000000282 от 11.06.2019 12:50:35</t>
  </si>
  <si>
    <t>Реализация товаров и услуг 00000000312 от 20.06.2019 14:40:54</t>
  </si>
  <si>
    <t>Реализация товаров и услуг 00000000257 от 29.05.2019 14:45:50</t>
  </si>
  <si>
    <t>Реализация товаров и услуг 00000000289 от 11.06.2019 13:27:08</t>
  </si>
  <si>
    <t>Реализация товаров и услуг 00000000103 от 07.03.2019 9:31:55</t>
  </si>
  <si>
    <t>Реализация товаров и услуг 00000000102 от 07.03.2019 9:30:25</t>
  </si>
  <si>
    <t>Реализация товаров и услуг 00000000215 от 25.04.2019 14:23:49</t>
  </si>
  <si>
    <t>Реализация товаров и услуг 00000000679 от 19.11.2019 14:49:30</t>
  </si>
  <si>
    <t>Реализация товаров и услуг 00000000652 от 12.11.2019 9:35:32</t>
  </si>
  <si>
    <t>Реализация товаров и услуг 00000000595 от 16.10.2019 13:16:33</t>
  </si>
  <si>
    <t>Реализация товаров и услуг 00000000646 от 08.11.2019 9:52:13</t>
  </si>
  <si>
    <t>Реализация товаров и услуг 00000000544 от 30.09.2019 11:40:43</t>
  </si>
  <si>
    <t>Реализация товаров и услуг 00000000576 от 10.10.2019 15:52:48</t>
  </si>
  <si>
    <t>Реализация товаров и услуг 00000000432 от 08.08.2019 9:36:12</t>
  </si>
  <si>
    <t>Реализация товаров и услуг 00000000538 от 25.09.2019 14:52:30</t>
  </si>
  <si>
    <t>Реализация товаров и услуг 00000000243 от 21.05.2019 12:39:23</t>
  </si>
  <si>
    <t>Реализация товаров и услуг 00000000020 от 28.01.2020 10:48:43</t>
  </si>
  <si>
    <t>Реализация товаров и услуг 00000000147 от 01.04.2019 15:10:44</t>
  </si>
  <si>
    <t>Реализация товаров и услуг 00000000009 от 18.01.2019 11:15:49</t>
  </si>
  <si>
    <t>Реализация товаров и услуг 00000000196 от 18.04.2019 13:55:15</t>
  </si>
  <si>
    <t>Реализация товаров и услуг 00000000028 от 31.01.2019 11:17:34</t>
  </si>
  <si>
    <t>Реализация товаров и услуг 00000000210 от 23.04.2019 10:37:31</t>
  </si>
  <si>
    <t>Реализация товаров и услуг 00000000229 от 13.05.2019 10:32:06</t>
  </si>
  <si>
    <t>Реализация товаров и услуг 00000000683 от 13.11.2019 19:24:36</t>
  </si>
  <si>
    <t>Реализация товаров и услуг 00000000400 от 23.07.2019 12:34:14</t>
  </si>
  <si>
    <t>Реализация товаров и услуг 00000000065 от 20.02.2019 12:20:12</t>
  </si>
  <si>
    <t>Реализация товаров и услуг 00000000364 от 16.07.2019 10:47:57</t>
  </si>
  <si>
    <t>Реализация товаров и услуг 00000000398 от 23.07.2019 11:25:47</t>
  </si>
  <si>
    <t>Реализация товаров и услуг 00000000031 от 04.02.2019 10:35:21</t>
  </si>
  <si>
    <t>Реализация товаров и услуг 00000000016 от 23.01.2020 13:21:04</t>
  </si>
  <si>
    <t>Реализация товаров и услуг 00000000073 от 22.02.2019 14:35:52</t>
  </si>
  <si>
    <t>Реализация товаров и услуг 00000000145 от 01.04.2019 15:03:28</t>
  </si>
  <si>
    <t>Реализация товаров и услуг 00000000786 от 25.12.2019 12:27:46</t>
  </si>
  <si>
    <t>Реализация товаров и услуг 00000000283 от 11.06.2019 12:55:59</t>
  </si>
  <si>
    <t>Реализация товаров и услуг 00000000001 от 09.01.2019 14:23:43</t>
  </si>
  <si>
    <t>Реализация товаров и услуг 00000000793 от 25.12.2019 15:23:10</t>
  </si>
  <si>
    <t>Реализация товаров и услуг 00000000305 от 18.06.2019 11:38:16</t>
  </si>
  <si>
    <t>Реализация товаров и услуг 00000000624 от 30.10.2019 10:35:13</t>
  </si>
  <si>
    <t>Реализация товаров и услуг 00000000376 от 16.07.2019 13:10:58</t>
  </si>
  <si>
    <t>Реализация товаров и услуг 00000000726 от 05.12.2019 15:39:31</t>
  </si>
  <si>
    <t>Реализация товаров и услуг 00000000212 от 24.04.2019 9:39:48</t>
  </si>
  <si>
    <t>Реализация товаров и услуг 00000000077 от 26.02.2019 10:45:47</t>
  </si>
  <si>
    <t>Реализация товаров и услуг 00000000704 от 02.12.2019 10:19:26</t>
  </si>
  <si>
    <t>Реализация товаров и услуг 00000000034 от 03.02.2020 15:27:30</t>
  </si>
  <si>
    <t>Реализация товаров и услуг 00000000316 от 24.06.2019 12:21:26</t>
  </si>
  <si>
    <t>Реализация товаров и услуг 00000000179 от 16.04.2019 11:56:42</t>
  </si>
  <si>
    <t>Реализация товаров и услуг 00000000630 от 31.10.2019 15:45:05</t>
  </si>
  <si>
    <t>Реализация товаров и услуг 00000000736 от 11.12.2019 10:05:51</t>
  </si>
  <si>
    <t>Реализация товаров и услуг 00000000552 от 01.10.2019 12:57:06</t>
  </si>
  <si>
    <t>Реализация товаров и услуг 00000000698 от 02.12.2019 10:06:05</t>
  </si>
  <si>
    <t>Реализация товаров и услуг 00000000269 от 04.06.2019 12:36:48</t>
  </si>
  <si>
    <t>Реализация товаров и услуг 00000000716 от 04.12.2019 12:57:08</t>
  </si>
  <si>
    <t>Реализация товаров и услуг 00000000397 от 23.07.2019 11:24:51</t>
  </si>
  <si>
    <t>Реализация товаров и услуг 00000000777 от 24.12.2019 14:57:59</t>
  </si>
  <si>
    <t>Реализация товаров и услуг 00000000644 от 07.11.2019 9:25:49</t>
  </si>
  <si>
    <t>Реализация товаров и услуг 00000000469 от 28.08.2019 16:56:02</t>
  </si>
  <si>
    <t>Реализация товаров и услуг 00000000425 от 06.08.2019 10:50:38</t>
  </si>
  <si>
    <t>Реализация товаров и услуг 00000000470 от 28.08.2019 17:02:14</t>
  </si>
  <si>
    <t>Реализация товаров и услуг 00000000066 от 20.02.2019 12:21:09</t>
  </si>
  <si>
    <t>Реализация товаров и услуг 00000000009 от 20.01.2020 13:03:19</t>
  </si>
  <si>
    <t>Реализация товаров и услуг 00000000749 от 16.12.2019 15:45:50</t>
  </si>
  <si>
    <t>Реализация товаров и услуг 00000000042 от 05.02.2019 12:27:16</t>
  </si>
  <si>
    <t>Реализация товаров и услуг 00000000120 от 18.03.2019 15:40:56</t>
  </si>
  <si>
    <t>Реализация товаров и услуг 00000000001 от 09.01.2020 10:29:21</t>
  </si>
  <si>
    <t>Реализация товаров и услуг 00000000625 от 30.10.2019 10:40:35</t>
  </si>
  <si>
    <t>Реализация товаров и услуг 00000000334 от 02.07.2019 11:40:28</t>
  </si>
  <si>
    <t>Реализация товаров и услуг 00000000605 от 22.10.2019 11:13:43</t>
  </si>
  <si>
    <t>Реализация товаров и услуг 00000000711 от 02.12.2019 10:40:19</t>
  </si>
  <si>
    <t>Реализация товаров и услуг 00000000369 от 16.07.2019 10:54:25</t>
  </si>
  <si>
    <t>Реализация товаров и услуг 00000000753 от 17.12.2019 11:12:49</t>
  </si>
  <si>
    <t>Реализация товаров и услуг 00000000638 от 06.11.2019 10:10:54</t>
  </si>
  <si>
    <t>Реализация товаров и услуг 00000000315 от 24.06.2019 10:10:38</t>
  </si>
  <si>
    <t>Реализация товаров и услуг 00000000735 от 10.12.2019 14:27:09</t>
  </si>
  <si>
    <t>Реализация товаров и услуг 00000000125 от 19.03.2019 12:35:47</t>
  </si>
  <si>
    <t>Реализация товаров и услуг 00000000627 от 31.10.2019 9:48:46</t>
  </si>
  <si>
    <t>Реализация товаров и услуг 00000000731 от 10.12.2019 11:18:03</t>
  </si>
  <si>
    <t>Реализация товаров и услуг 00000000074 от 25.02.2019 9:32:57</t>
  </si>
  <si>
    <t>Реализация товаров и услуг 00000000611 от 23.10.2019 13:50:12</t>
  </si>
  <si>
    <t>Реализация товаров и услуг 00000000158 от 08.04.2019 9:28:35</t>
  </si>
  <si>
    <t>Реализация товаров и услуг 00000000028 от 03.02.2020 12:21:58</t>
  </si>
  <si>
    <t>Реализация товаров и услуг 00000000048 от 11.02.2020 11:27:38</t>
  </si>
  <si>
    <t>Реализация товаров и услуг 00000000031 от 03.02.2020 14:53:46</t>
  </si>
  <si>
    <t>Реализация товаров и услуг 00000000639 от 06.11.2019 10:11:46</t>
  </si>
  <si>
    <t>Реализация товаров и услуг 00000000051 от 13.02.2019 10:54:24</t>
  </si>
  <si>
    <t>Реализация товаров и услуг 00000000013 от 22.01.2019 11:09:31</t>
  </si>
  <si>
    <t>Акт об оказании производственных услуг 00000000144 от 12.08.2019 11:19:50</t>
  </si>
  <si>
    <t>Реализация товаров и услуг 00000000171 от 09.04.2019 11:56:38</t>
  </si>
  <si>
    <t>Реализация товаров и услуг 00000000080 от 26.02.2019 11:31:22</t>
  </si>
  <si>
    <t>Реализация товаров и услуг 00000000408 от 29.07.2019 13:51:32</t>
  </si>
  <si>
    <t>Реализация товаров и услуг 00000000039 от 05.02.2019 12:08:30</t>
  </si>
  <si>
    <t>Реализация товаров и услуг 00000000497 от 12.09.2019 11:16:46</t>
  </si>
  <si>
    <t>Реализация товаров и услуг 00000000602 от 21.10.2019 11:37:49</t>
  </si>
  <si>
    <t>Реализация товаров и услуг 00000000643 от 06.11.2019 15:46:59</t>
  </si>
  <si>
    <t>Реализация товаров и услуг 00000000079 от 26.02.2019 11:29:17</t>
  </si>
  <si>
    <t>Акт об оказании производственных услуг 00000000161 от 25.09.2019 10:35:24</t>
  </si>
  <si>
    <t>Акт об оказании производственных услуг 00000000118 от 03.07.2019 16:22:29</t>
  </si>
  <si>
    <t>Реализация товаров и услуг 00000000192 от 17.04.2019 8:47:24</t>
  </si>
  <si>
    <t>Реализация товаров и услуг 00000000063 от 20.02.2019 11:41:37</t>
  </si>
  <si>
    <t>Реализация товаров и услуг 00000000660 от 12.11.2019 12:27:09</t>
  </si>
  <si>
    <t>Реализация товаров и услуг 00000000122 от 18.03.2019 15:47:57</t>
  </si>
  <si>
    <t>Реализация товаров и услуг 00000000673 от 19.11.2019 13:32:37</t>
  </si>
  <si>
    <t>Реализация товаров и услуг 00000000004 от 13.01.2020 13:41:18</t>
  </si>
  <si>
    <t>Реализация товаров и услуг 00000000005 от 16.01.2020 10:35:34</t>
  </si>
  <si>
    <t>Реализация товаров и услуг 00000000439 от 13.08.2019 13:25:26</t>
  </si>
  <si>
    <t>Реализация товаров и услуг 00000000496 от 12.09.2019 11:15:49</t>
  </si>
  <si>
    <t>Акт об оказании производственных услуг 00000000218 от 18.12.2019 10:53:40</t>
  </si>
  <si>
    <t>Реализация товаров и услуг 00000000026 от 29.01.2020 12:37:20</t>
  </si>
  <si>
    <t>Реализация товаров и услуг 00000000465 от 28.08.2019 16:45:18</t>
  </si>
  <si>
    <t>Реализация товаров и услуг 00000000288 от 11.06.2019 13:21:10</t>
  </si>
  <si>
    <t>Реализация товаров и услуг 00000000244 от 21.05.2019 16:03:18</t>
  </si>
  <si>
    <t>Реализация товаров и услуг 00000000254 от 28.05.2019 16:01:59</t>
  </si>
  <si>
    <t>Реализация товаров и услуг 00000000086 от 28.02.2019 16:05:12</t>
  </si>
  <si>
    <t>Реализация товаров и услуг 00000000561 от 08.10.2019 10:55:52</t>
  </si>
  <si>
    <t>Реализация товаров и услуг 00000000757 от 17.12.2019 11:23:14</t>
  </si>
  <si>
    <t>Реализация товаров и услуг 00000000680 от 19.11.2019 15:08:10</t>
  </si>
  <si>
    <t>Реализация товаров и услуг 00000000038 от 05.02.2019 12:07:37</t>
  </si>
  <si>
    <t>Реализация товаров и услуг 00000000745 от 12.12.2019 16:17:58</t>
  </si>
  <si>
    <t>Реализация товаров и услуг 00000000636 от 06.11.2019 9:58:41</t>
  </si>
  <si>
    <t>Реализация товаров и услуг 00000000523 от 24.09.2019 9:41:06</t>
  </si>
  <si>
    <t>Реализация товаров и услуг 00000000052 от 13.02.2019 11:20:02</t>
  </si>
  <si>
    <t>Реализация товаров и услуг 00000000799 от 26.12.2019 15:09:44</t>
  </si>
  <si>
    <t>Реализация товаров и услуг 00000000530 от 24.09.2019 9:48:35</t>
  </si>
  <si>
    <t>Реализация товаров и услуг 00000000619 от 29.10.2019 11:11:23</t>
  </si>
  <si>
    <t>Реализация товаров и услуг 00000000300 от 18.06.2019 9:35:55</t>
  </si>
  <si>
    <t>Реализация товаров и услуг 00000000412 от 30.07.2019 12:37:34</t>
  </si>
  <si>
    <t>Реализация товаров и услуг 00000000765 от 18.12.2019 12:50:39</t>
  </si>
  <si>
    <t>Реализация товаров и услуг 00000000032 от 04.02.2019 13:14:17</t>
  </si>
  <si>
    <t>Реализация товаров и услуг 00000000053 от 13.02.2020 16:47:34</t>
  </si>
  <si>
    <t>Реализация товаров и услуг 00000000150 от 02.04.2019 11:09:44</t>
  </si>
  <si>
    <t>Реализация товаров и услуг 00000000796 от 26.12.2019 10:45:19</t>
  </si>
  <si>
    <t>Реализация товаров и услуг 00000000610 от 23.10.2019 11:18:58</t>
  </si>
  <si>
    <t>Реализация товаров и услуг 00000000146 от 01.04.2019 15:09:03</t>
  </si>
  <si>
    <t>Акт об оказании производственных услуг 00000000066 от 23.04.2019 13:03:41</t>
  </si>
  <si>
    <t>Реализация товаров и услуг 00000000740 от 12.12.2019 9:12:00</t>
  </si>
  <si>
    <t>Реализация товаров и услуг 00000000328 от 25.06.2019 11:36:21</t>
  </si>
  <si>
    <t>Акт об оказании производственных услуг 00000000046 от 04.04.2019 13:20:28</t>
  </si>
  <si>
    <t>Реализация товаров и услуг 00000000742 от 12.12.2019 12:20:54</t>
  </si>
  <si>
    <t>Реализация товаров и услуг 00000000228 от 30.04.2019 14:14:44</t>
  </si>
  <si>
    <t>Реализация товаров и услуг 00000000485 от 06.09.2019 10:32:00</t>
  </si>
  <si>
    <t>Реализация товаров и услуг 00000000541 от 27.09.2019 12:17:50</t>
  </si>
  <si>
    <t>Реализация товаров и услуг 00000000471 от 28.08.2019 17:04:54</t>
  </si>
  <si>
    <t>Реализация товаров и услуг 00000000473 от 29.08.2019 9:03:30</t>
  </si>
  <si>
    <t>Реализация товаров и услуг 00000000481 от 04.09.2019 13:07:09</t>
  </si>
  <si>
    <t>Реализация товаров и услуг 00000000445 от 13.08.2019 14:19:47</t>
  </si>
  <si>
    <t>Реализация товаров и услуг 00000000534 от 24.09.2019 9:53:13</t>
  </si>
  <si>
    <t>Реализация товаров и услуг 00000000539 от 26.09.2019 13:10:23</t>
  </si>
  <si>
    <t>Реализация товаров и услуг 00000000489 от 10.09.2019 11:44:16</t>
  </si>
  <si>
    <t>Реализация товаров и услуг 00000000488 от 10.09.2019 11:43:29</t>
  </si>
  <si>
    <t>Реализация товаров и услуг 00000000167 от 09.04.2019 11:49:33</t>
  </si>
  <si>
    <t>Реализация товаров и услуг 00000000227 от 30.04.2019 12:07:11</t>
  </si>
  <si>
    <t>Реализация товаров и услуг 00000000218 от 25.04.2019 16:08:14</t>
  </si>
  <si>
    <t>Реализация товаров и услуг 00000000255 от 28.05.2019 16:13:23</t>
  </si>
  <si>
    <t>Реализация товаров и услуг 00000000320 от 25.06.2019 11:16:45</t>
  </si>
  <si>
    <t>Реализация товаров и услуг 00000000246 от 22.05.2019 9:47:31</t>
  </si>
  <si>
    <t>Реализация товаров и услуг 00000000306 от 18.06.2019 11:39:22</t>
  </si>
  <si>
    <t>Реализация товаров и услуг 00000000213 от 25.04.2019 11:00:00</t>
  </si>
  <si>
    <t>Реализация товаров и услуг 00000000165 от 09.04.2019 11:47:39</t>
  </si>
  <si>
    <t>Реализация товаров и услуг 00000000149 от 02.04.2019 11:07:21</t>
  </si>
  <si>
    <t>Реализация товаров и услуг 00000000035 от 05.02.2019 12:03:34</t>
  </si>
  <si>
    <t>Реализация товаров и услуг 00000000143 от 01.04.2019 9:57:57</t>
  </si>
  <si>
    <t>Реализация товаров и услуг 00000000003 от 09.01.2020 10:47:03</t>
  </si>
  <si>
    <t>Реализация товаров и услуг 00000000589 от 15.10.2019 11:43:57</t>
  </si>
  <si>
    <t>Реализация товаров и услуг 00000000525 от 24.09.2019 9:43:03</t>
  </si>
  <si>
    <t>Реализация товаров и услуг 00000000504 от 17.09.2019 10:44:47</t>
  </si>
  <si>
    <t>Реализация товаров и услуг 00000000440 от 13.08.2019 13:26:39</t>
  </si>
  <si>
    <t>Реализация товаров и услуг 00000000363 от 16.07.2019 10:46:57</t>
  </si>
  <si>
    <t>Реализация товаров и услуг 00000000682 от 20.11.2019 9:28:29</t>
  </si>
  <si>
    <t>Реализация товаров и услуг 00000000763 от 18.12.2019 11:42:04</t>
  </si>
  <si>
    <t>Реализация товаров и услуг 00000000678 от 19.11.2019 13:44:51</t>
  </si>
  <si>
    <t>Реализация товаров и услуг 00000000794 от 26.12.2019 10:40:48</t>
  </si>
  <si>
    <t>Реализация товаров и услуг 00000000769 от 23.12.2019 10:43:20</t>
  </si>
  <si>
    <t>Реализация товаров и услуг 00000000719 от 05.12.2019 8:47:25</t>
  </si>
  <si>
    <t>Реализация товаров и услуг 00000000703 от 02.12.2019 10:18:23</t>
  </si>
  <si>
    <t>Акт об оказании производственных услуг 00000000038 от 19.03.2019 15:02:46</t>
  </si>
  <si>
    <t>Реализация товаров и услуг 00000000379 от 16.07.2019 15:00:04</t>
  </si>
  <si>
    <t>Реализация товаров и услуг 00000000178 от 15.04.2019 13:43:48</t>
  </si>
  <si>
    <t>Реализация товаров и услуг 00000000310 от 18.06.2019 16:01:18</t>
  </si>
  <si>
    <t>Реализация товаров и услуг 00000000007 от 20.01.2020 11:29:05</t>
  </si>
  <si>
    <t>Реализация товаров и услуг 00000000588 от 15.10.2019 11:42:29</t>
  </si>
  <si>
    <t>Реализация товаров и услуг 00000000121 от 18.03.2019 15:45:46</t>
  </si>
  <si>
    <t>Реализация товаров и услуг 00000000699 от 02.12.2019 10:07:06</t>
  </si>
  <si>
    <t>Реализация товаров и услуг 00000000173 от 10.04.2019 15:20:27</t>
  </si>
  <si>
    <t>Реализация товаров и услуг 00000000732 от 10.12.2019 11:55:03</t>
  </si>
  <si>
    <t>Реализация товаров и услуг 00000000355 от 15.07.2019 9:49:44</t>
  </si>
  <si>
    <t>Реализация товаров и услуг 00000000543 от 30.09.2019 11:01:01</t>
  </si>
  <si>
    <t>Реализация товаров и услуг 00000000101 от 06.03.2019 11:31:05</t>
  </si>
  <si>
    <t>Реализация товаров и услуг 00000000666 от 13.11.2019 15:03:57</t>
  </si>
  <si>
    <t>Реализация товаров и услуг 00000000591 от 15.10.2019 12:06:09</t>
  </si>
  <si>
    <t>Реализация товаров и услуг 00000000428 от 06.08.2019 10:59:50</t>
  </si>
  <si>
    <t>Реализация товаров и услуг 00000000581 от 15.10.2019 11:34:38</t>
  </si>
  <si>
    <t>Реализация товаров и услуг 00000000325 от 25.06.2019 11:21:24</t>
  </si>
  <si>
    <t>Реализация товаров и услуг 00000000010 от 22.01.2019 10:59:14</t>
  </si>
  <si>
    <t>Реализация товаров и услуг 00000000221 от 26.04.2019 12:07:17</t>
  </si>
  <si>
    <t>Реализация товаров и услуг 00000000153 от 03.04.2019 11:15:07</t>
  </si>
  <si>
    <t>Реализация товаров и услуг 00000000372 от 16.07.2019 11:45:03</t>
  </si>
  <si>
    <t>Реализация товаров и услуг 00000000567 от 08.10.2019 15:22:40</t>
  </si>
  <si>
    <t>Реализация товаров и услуг 00000000450 от 20.08.2019 10:20:39</t>
  </si>
  <si>
    <t>Реализация товаров и услуг 00000000642 от 06.11.2019 15:46:11</t>
  </si>
  <si>
    <t>Реализация товаров и услуг 00000000522 от 24.09.2019 9:39:59</t>
  </si>
  <si>
    <t>Реализация товаров и услуг 00000000738 от 11.12.2019 13:27:24</t>
  </si>
  <si>
    <t>Реализация товаров и услуг 00000000706 от 02.12.2019 10:28:26</t>
  </si>
  <si>
    <t>Реализация товаров и услуг 00000000169 от 09.04.2019 11:55:01</t>
  </si>
  <si>
    <t>Реализация товаров и услуг 00000000096 от 05.03.2019 13:02:54</t>
  </si>
  <si>
    <t>Реализация товаров и услуг 00000000129 от 19.03.2019 16:28:41</t>
  </si>
  <si>
    <t>Реализация товаров и услуг 00000000011 от 22.01.2019 11:02:24</t>
  </si>
  <si>
    <t>Акт об оказании производственных услуг 00000000179 от 24.10.2019 14:03:05</t>
  </si>
  <si>
    <t>Реализация товаров и услуг 00000000468 от 28.08.2019 16:50:08</t>
  </si>
  <si>
    <t>Реализация товаров и услуг 00000000238 от 20.05.2019 11:09:09</t>
  </si>
  <si>
    <t>Реализация товаров и услуг 00000000399 от 23.07.2019 11:26:45</t>
  </si>
  <si>
    <t>Реализация товаров и услуг 00000000033 от 05.02.2019 12:02:16</t>
  </si>
  <si>
    <t>Реализация товаров и услуг 00000000040 от 05.02.2019 12:09:26</t>
  </si>
  <si>
    <t>Реализация товаров и услуг 00000000478 от 03.09.2019 15:20:02</t>
  </si>
  <si>
    <t>Реализация товаров и услуг 00000000047 от 11.02.2019 12:05:57</t>
  </si>
  <si>
    <t>Реализация товаров и услуг 00000000276 от 05.06.2019 9:43:58</t>
  </si>
  <si>
    <t>Реализация товаров и услуг 00000000492 от 10.09.2019 16:03:04</t>
  </si>
  <si>
    <t>Реализация товаров и услуг 00000000154 от 03.04.2019 12:04:33</t>
  </si>
  <si>
    <t>Реализация товаров и услуг 00000000744 от 12.12.2019 14:49:33</t>
  </si>
  <si>
    <t>Реализация товаров и услуг 00000000041 от 10.02.2020 15:19:28</t>
  </si>
  <si>
    <t>Реализация товаров и услуг 00000000623 от 30.10.2019 10:29:13</t>
  </si>
  <si>
    <t>Реализация товаров и услуг 00000000357 от 15.07.2019 13:03:25</t>
  </si>
  <si>
    <t>Реализация товаров и услуг 00000000418 от 05.08.2019 13:14:07</t>
  </si>
  <si>
    <t>Реализация товаров и услуг 00000000767 от 20.12.2019 11:16:49</t>
  </si>
  <si>
    <t>Реализация товаров и услуг 00000000037 от 04.02.2020 15:25:14</t>
  </si>
  <si>
    <t>Реализация товаров и услуг 00000000032 от 03.02.2020 15:20:35</t>
  </si>
  <si>
    <t>Реализация товаров и услуг 00000000206 от 23.04.2019 10:32:12</t>
  </si>
  <si>
    <t>Акт об оказании производственных услуг 00000000047 от 05.04.2019 13:11:38</t>
  </si>
  <si>
    <t>Акт об оказании производственных услуг 00000000059 от 16.04.2019 11:55:27</t>
  </si>
  <si>
    <t>Акт об оказании производственных услуг 00000000028 от 06.03.2019 9:50:27</t>
  </si>
  <si>
    <t>Акт об оказании производственных услуг 00000000102 от 18.06.2019 9:31:23</t>
  </si>
  <si>
    <t>Реализация товаров и услуг 00000000172 от 09.04.2019 11:57:34</t>
  </si>
  <si>
    <t>Реализация товаров и услуг 00000000182 от 16.04.2019 12:00:50</t>
  </si>
  <si>
    <t>Реализация товаров и услуг 00000000548 от 01.10.2019 12:50:32</t>
  </si>
  <si>
    <t>Реализация товаров и услуг 00000000411 от 30.07.2019 10:12:34</t>
  </si>
  <si>
    <t>Реализация товаров и услуг 00000000272 от 04.06.2019 12:41:28</t>
  </si>
  <si>
    <t>Реализация товаров и услуг 00000000341 от 08.07.2019 14:08:48</t>
  </si>
  <si>
    <t>Реализация товаров и услуг 00000000537 от 25.09.2019 13:39:10</t>
  </si>
  <si>
    <t>Реализация товаров и услуг 00000000657 от 12.11.2019 10:47:42</t>
  </si>
  <si>
    <t>Реализация товаров и услуг 00000000022 от 28.01.2020 11:14:15</t>
  </si>
  <si>
    <t>Реализация товаров и услуг 00000000049 от 11.02.2020 11:57:48</t>
  </si>
  <si>
    <t>Реализация товаров и услуг 00000000061 от 20.02.2019 11:38:20</t>
  </si>
  <si>
    <t>Реализация товаров и услуг 00000000604 от 22.10.2019 11:12:37</t>
  </si>
  <si>
    <t>Реализация товаров и услуг 00000000094 от 05.03.2019 13:00:04</t>
  </si>
  <si>
    <t>Акт об оказании производственных услуг 00000000174 от 21.10.2019 11:49:55</t>
  </si>
  <si>
    <t>Реализация товаров и услуг 00000000044 от 10.02.2020 15:52:55</t>
  </si>
  <si>
    <t>Реализация товаров и услуг 00000000017 от 28.01.2020 10:47:10</t>
  </si>
  <si>
    <t>Акт об оказании производственных услуг 00000000092 от 28.05.2019 10:35:53</t>
  </si>
  <si>
    <t>Реализация товаров и услуг 00000000778 от 24.12.2019 17:15:31</t>
  </si>
  <si>
    <t>Реализация товаров и услуг 00000000114 от 14.03.2019 15:51:37</t>
  </si>
  <si>
    <t>Реализация товаров и услуг 00000000222 от 29.04.2019 9:36:53</t>
  </si>
  <si>
    <t>Реализация товаров и услуг 00000000263 от 03.06.2019 12:35:43</t>
  </si>
  <si>
    <t>Реализация товаров и услуг 00000000323 от 25.06.2019 11:19:43</t>
  </si>
  <si>
    <t>Реализация товаров и услуг 00000000580 от 15.10.2019 11:33:38</t>
  </si>
  <si>
    <t>Реализация товаров и услуг 00000000170 от 09.04.2019 11:55:49</t>
  </si>
  <si>
    <t>Реализация товаров и услуг 00000000722 от 05.12.2019 13:15:43</t>
  </si>
  <si>
    <t>Реализация товаров и услуг 00000000352 от 11.07.2019 14:48:41</t>
  </si>
  <si>
    <t>Реализация товаров и услуг 00000000136 от 27.03.2019 11:18:13</t>
  </si>
  <si>
    <t>Реализация товаров и услуг 00000000608 от 22.10.2019 13:43:50</t>
  </si>
  <si>
    <t>Реализация товаров и услуг 00000000609 от 22.10.2019 13:44:36</t>
  </si>
  <si>
    <t>Реализация товаров и услуг 00000000705 от 02.12.2019 10:24:09</t>
  </si>
  <si>
    <t>Реализация товаров и услуг 00000000677 от 19.11.2019 13:41:43</t>
  </si>
  <si>
    <t>Реализация товаров и услуг 00000000712 от 02.12.2019 10:44:43</t>
  </si>
  <si>
    <t>Реализация товаров и услуг 00000000452 от 20.08.2019 10:27:30</t>
  </si>
  <si>
    <t>Реализация товаров и услуг 00000000564 от 08.10.2019 10:59:55</t>
  </si>
  <si>
    <t>Реализация товаров и услуг 00000000524 от 24.09.2019 9:42:06</t>
  </si>
  <si>
    <t>Реализация товаров и услуг 00000000382 от 18.07.2019 10:03:40</t>
  </si>
  <si>
    <t>Реализация товаров и услуг 00000000256 от 29.05.2019 13:43:36</t>
  </si>
  <si>
    <t>Реализация товаров и услуг 00000000756 от 17.12.2019 11:21:12</t>
  </si>
  <si>
    <t>Реализация товаров и услуг 00000000617 от 29.10.2019 11:08:12</t>
  </si>
  <si>
    <t>Реализация товаров и услуг 00000000707 от 02.12.2019 10:30:40</t>
  </si>
  <si>
    <t>Реализация товаров и услуг 00000000203 от 22.04.2019 9:43:46</t>
  </si>
  <si>
    <t>Реализация товаров и услуг 00000000307 от 18.06.2019 11:40:22</t>
  </si>
  <si>
    <t>Реализация товаров и услуг 00000000293 от 17.06.2019 12:53:04</t>
  </si>
  <si>
    <t>Реализация товаров и услуг 00000000426 от 06.08.2019 10:52:34</t>
  </si>
  <si>
    <t>Реализация товаров и услуг 00000000241 от 21.05.2019 12:37:26</t>
  </si>
  <si>
    <t>Акт об оказании производственных услуг 00000000053 от 09.04.2019 11:53:22</t>
  </si>
  <si>
    <t>Реализация товаров и услуг 00000000690 от 25.11.2019 12:44:36</t>
  </si>
  <si>
    <t>Реализация товаров и услуг 00000000553 от 01.10.2019 12:57:53</t>
  </si>
  <si>
    <t>Акт об оказании производственных услуг 00000000142 от 07.08.2019 10:37:06</t>
  </si>
  <si>
    <t>Акт об оказании производственных услуг 00000000095 от 30.05.2019 15:53:33</t>
  </si>
  <si>
    <t>Реализация товаров и услуг 00000000343 от 08.07.2019 15:44:21</t>
  </si>
  <si>
    <t>Реализация товаров и услуг 00000000405 от 25.07.2019 10:37:51</t>
  </si>
  <si>
    <t>Реализация товаров и услуг 00000000710 от 02.12.2019 10:39:22</t>
  </si>
  <si>
    <t>Реализация товаров и услуг 00000000674 от 19.11.2019 13:34:41</t>
  </si>
  <si>
    <t>Реализация товаров и услуг 00000000724 от 05.12.2019 13:26:40</t>
  </si>
  <si>
    <t>Реализация товаров и услуг 00000000717 от 04.12.2019 13:28:26</t>
  </si>
  <si>
    <t>Реализация товаров и услуг 00000000526 от 24.09.2019 9:44:51</t>
  </si>
  <si>
    <t>Реализация товаров и услуг 00000000419 от 06.08.2019 10:41:01</t>
  </si>
  <si>
    <t>Реализация товаров и услуг 00000000303 от 18.06.2019 10:26:12</t>
  </si>
  <si>
    <t>Реализация товаров и услуг 00000000351 от 11.07.2019 14:26:47</t>
  </si>
  <si>
    <t>Реализация товаров и услуг 00000000421 от 06.08.2019 10:43:19</t>
  </si>
  <si>
    <t>Реализация товаров и услуг 00000000407 от 29.07.2019 10:13:08</t>
  </si>
  <si>
    <t>Реализация товаров и услуг 00000000475 от 29.08.2019 9:09:48</t>
  </si>
  <si>
    <t>Реализация товаров и услуг 00000000571 от 09.10.2019 13:42:51</t>
  </si>
  <si>
    <t>Реализация товаров и услуг 00000000513 от 18.09.2019 9:53:43</t>
  </si>
  <si>
    <t>Реализация товаров и услуг 00000000709 от 02.12.2019 10:38:13</t>
  </si>
  <si>
    <t>Реализация товаров и услуг 00000000137 от 27.03.2019 11:19:07</t>
  </si>
  <si>
    <t>Реализация товаров и услуг 00000000019 от 29.01.2019 11:43:33</t>
  </si>
  <si>
    <t>Реализация товаров и услуг 00000000029 от 31.01.2019 12:57:45</t>
  </si>
  <si>
    <t>Реализация товаров и услуг 00000000109 от 12.03.2019 10:09:56</t>
  </si>
  <si>
    <t>Реализация товаров и услуг 00000000108 от 12.03.2019 10:09:08</t>
  </si>
  <si>
    <t>Реализация товаров и услуг 00000000097 от 05.03.2019 13:03:48</t>
  </si>
  <si>
    <t>Реализация товаров и услуг 00000000184 от 16.04.2019 12:03:33</t>
  </si>
  <si>
    <t>Реализация товаров и услуг 00000000207 от 23.04.2019 10:33:05</t>
  </si>
  <si>
    <t>Реализация товаров и услуг 00000000216 от 25.04.2019 14:59:55</t>
  </si>
  <si>
    <t>Реализация товаров и услуг 00000000249 от 23.05.2019 9:54:27</t>
  </si>
  <si>
    <t>Реализация товаров и услуг 00000000368 от 16.07.2019 10:53:20</t>
  </si>
  <si>
    <t>Реализация товаров и услуг 00000000286 от 11.06.2019 13:15:11</t>
  </si>
  <si>
    <t>Реализация товаров и услуг 00000000342 от 08.07.2019 15:43:11</t>
  </si>
  <si>
    <t>Реализация товаров и услуг 00000000002 от 09.01.2020 10:42:48</t>
  </si>
  <si>
    <t>Реализация товаров и услуг 00000000774 от 24.12.2019 10:36:00</t>
  </si>
  <si>
    <t>Реализация товаров и услуг 00000000499 от 12.09.2019 14:10:27</t>
  </si>
  <si>
    <t>Реализация товаров и услуг 00000000516 от 18.09.2019 14:20:35</t>
  </si>
  <si>
    <t>Реализация товаров и услуг 00000000664 от 13.11.2019 9:28:26</t>
  </si>
  <si>
    <t>Реализация товаров и услуг 00000000030 от 31.01.2019 14:09:04</t>
  </si>
  <si>
    <t>Реализация товаров и услуг 00000000240 от 21.05.2019 12:35:31</t>
  </si>
  <si>
    <t>Реализация товаров и услуг 00000000394 от 23.07.2019 11:21:09</t>
  </si>
  <si>
    <t>Реализация товаров и услуг 00000000054 от 17.02.2020 10:14:58</t>
  </si>
  <si>
    <t>ОЛДИС ООО ТК</t>
  </si>
  <si>
    <t>Реализация товаров и услуг 00000000684 от 20.11.2019 13:18:20</t>
  </si>
  <si>
    <t>Акт об оказании производственных услуг 00000000196 от 14.11.2019 11:04:13</t>
  </si>
  <si>
    <t>Реализация товаров и услуг 00000000295 от 17.06.2019 14:15:34</t>
  </si>
  <si>
    <t>Реализация товаров и услуг 00000000649 от 11.11.2019 14:09:13</t>
  </si>
  <si>
    <t>Акт об оказании производственных услуг 00000000094 от 28.05.2019 11:38:30</t>
  </si>
  <si>
    <t>Реализация товаров и услуг 00000000078 от 26.02.2019 11:17:37</t>
  </si>
  <si>
    <t>Реализация товаров и услуг 00000000766 от 18.12.2019 14:44:10</t>
  </si>
  <si>
    <t>Реализация товаров и услуг 00000000015 от 24.01.2019 12:54:32</t>
  </si>
  <si>
    <t>Реализация товаров и услуг 00000000014 от 24.01.2019 12:38:16</t>
  </si>
  <si>
    <t>Реализация товаров и услуг 00000000366 от 16.07.2019 10:50:22</t>
  </si>
  <si>
    <t>Реализация товаров и услуг 00000000139 от 27.03.2019 13:21:58</t>
  </si>
  <si>
    <t>Реализация товаров и услуг 00000000195 от 18.04.2019 13:52:24</t>
  </si>
  <si>
    <t>Реализация товаров и услуг 00000000549 от 01.10.2019 12:52:41</t>
  </si>
  <si>
    <t>Реализация товаров и услуг 00000000161 от 09.04.2019 10:08:36</t>
  </si>
  <si>
    <t>Реализация товаров и услуг 00000000542 от 27.09.2019 12:18:45</t>
  </si>
  <si>
    <t>Акт об оказании производственных услуг 00000000019 от 13.02.2020 14:31:05</t>
  </si>
  <si>
    <t>Реализация товаров и услуг 00000000217 от 25.04.2019 16:07:16</t>
  </si>
  <si>
    <t>Реализация товаров и услуг 00000000262 от 03.06.2019 11:53:08</t>
  </si>
  <si>
    <t>Акт об оказании производственных услуг 00000000017 от 07.02.2020 10:57:09</t>
  </si>
  <si>
    <t>Реализация товаров и услуг 00000000098 от 05.03.2019 13:06:55</t>
  </si>
  <si>
    <t>Реализация товаров и услуг 00000000656 от 12.11.2019 10:46:00</t>
  </si>
  <si>
    <t>Акт об оказании производственных услуг 00000000228 от 25.12.2019 11:27:51</t>
  </si>
  <si>
    <t>Реализация товаров и услуг 00000000036 от 04.02.2020 11:18:22</t>
  </si>
  <si>
    <t>Реализация товаров и услуг 00000000118 от 18.03.2019 9:37:48</t>
  </si>
  <si>
    <t>Реализация товаров и услуг 00000000261 от 03.06.2019 11:52:16</t>
  </si>
  <si>
    <t>Реализация товаров и услуг 00000000157 от 08.04.2019 9:27:08</t>
  </si>
  <si>
    <t>Реализация товаров и услуг 00000000514 от 18.09.2019 11:22:13</t>
  </si>
  <si>
    <t>Реализация товаров и услуг 00000000659 от 12.11.2019 11:54:45</t>
  </si>
  <si>
    <t>Акт об оказании производственных услуг 00000000079 от 21.05.2019 10:32:20</t>
  </si>
  <si>
    <t>Акт об оказании производственных услуг 00000000012 от 05.02.2019 9:57:10</t>
  </si>
  <si>
    <t>Акт об оказании производственных услуг 00000000157 от 09.09.2019 11:13:26</t>
  </si>
  <si>
    <t>Акт об оказании производственных услуг 00000000152 от 26.08.2019 14:10:30</t>
  </si>
  <si>
    <t>Акт об оказании производственных услуг 00000000137 от 31.07.2019 11:30:45</t>
  </si>
  <si>
    <t>Акт об оказании производственных услуг 00000000029 от 07.03.2019 9:26:26</t>
  </si>
  <si>
    <t>Акт об оказании производственных услуг 00000000022 от 26.02.2019 11:26:06</t>
  </si>
  <si>
    <t>Акт об оказании производственных услуг 00000000105 от 18.06.2019 13:06:31</t>
  </si>
  <si>
    <t>Реализация товаров и услуг 00000000233 от 13.05.2019 16:19:53</t>
  </si>
  <si>
    <t>Акт об оказании производственных услуг 00000000032 от 12.03.2019 10:21:28</t>
  </si>
  <si>
    <t>Реализация товаров и услуг 00000000010 от 20.01.2020 13:05:43</t>
  </si>
  <si>
    <t>Реализация товаров и услуг 00000000691 от 25.11.2019 17:29:05</t>
  </si>
  <si>
    <t>Реализация товаров и услуг 00000000088 от 01.03.2019 13:50:20</t>
  </si>
  <si>
    <t>Реализация товаров и услуг 00000000420 от 06.08.2019 10:42:10</t>
  </si>
  <si>
    <t>Реализация товаров и услуг 00000000127 от 19.03.2019 12:58:00</t>
  </si>
  <si>
    <t>Реализация товаров и услуг 00000000551 от 01.10.2019 12:56:16</t>
  </si>
  <si>
    <t>Реализация товаров и услуг 00000000557 от 03.10.2019 9:42:23</t>
  </si>
  <si>
    <t>Реализация товаров и услуг 00000000250 от 23.05.2019 14:49:37</t>
  </si>
  <si>
    <t>Реализация товаров и услуг 00000000281 от 10.06.2019 17:05:09</t>
  </si>
  <si>
    <t>Реализация товаров и услуг 00000000463 от 28.08.2019 11:58:14</t>
  </si>
  <si>
    <t>Реализация товаров и услуг 00000000377 от 16.07.2019 13:11:43</t>
  </si>
  <si>
    <t>Реализация товаров и услуг 00000000458 от 23.08.2019 11:43:06</t>
  </si>
  <si>
    <t>Реализация товаров и услуг 00000000424 от 06.08.2019 10:49:46</t>
  </si>
  <si>
    <t>Реализация товаров и услуг 00000000057 от 18.02.2019 12:55:03</t>
  </si>
  <si>
    <t>Реализация товаров и услуг 00000000058 от 19.02.2019 11:52:44</t>
  </si>
  <si>
    <t>Реализация товаров и услуг 00000000036 от 05.02.2019 12:04:50</t>
  </si>
  <si>
    <t>Реализация товаров и услуг 00000000024 от 30.01.2019 13:27:08</t>
  </si>
  <si>
    <t>Реализация товаров и услуг 00000000043 от 10.02.2020 15:49:29</t>
  </si>
  <si>
    <t>Реализация товаров и услуг 00000000044 от 06.02.2019 9:44:10</t>
  </si>
  <si>
    <t>Реализация товаров и услуг 00000000085 от 28.02.2019 11:50:29</t>
  </si>
  <si>
    <t>Реализация товаров и услуг 00000000755 от 17.12.2019 11:19:41</t>
  </si>
  <si>
    <t>Реализация товаров и услуг 00000000788 от 25.12.2019 12:30:31</t>
  </si>
  <si>
    <t>Акт об оказании производственных услуг 00000000042 от 28.03.2019 15:14:43</t>
  </si>
  <si>
    <t>Реализация товаров и услуг 00000000612 от 23.10.2019 15:21:36</t>
  </si>
  <si>
    <t>Реализация товаров и услуг 00000000671 от 18.11.2019 14:58:38</t>
  </si>
  <si>
    <t>Реализация товаров и услуг 00000000498 от 12.09.2019 13:54:13</t>
  </si>
  <si>
    <t>Реализация товаров и услуг 00000000285 от 11.06.2019 13:12:01</t>
  </si>
  <si>
    <t>Реализация товаров и услуг 00000000056 от 18.02.2019 9:56:32</t>
  </si>
  <si>
    <t>Реализация товаров и услуг 00000000460 от 26.08.2019 14:07:26</t>
  </si>
  <si>
    <t>Реализация товаров и услуг 00000000603 от 21.10.2019 12:09:43</t>
  </si>
  <si>
    <t>Реализация товаров и услуг 00000000527 от 24.09.2019 9:45:47</t>
  </si>
  <si>
    <t>Реализация товаров и услуг 00000000067 от 20.02.2019 12:22:09</t>
  </si>
  <si>
    <t>Реализация товаров и услуг 00000000112 от 13.03.2019 12:55:50</t>
  </si>
  <si>
    <t>Реализация товаров и услуг 00000000340 от 08.07.2019 8:16:50</t>
  </si>
  <si>
    <t>Реализация товаров и услуг 00000000494 от 11.09.2019 15:17:59</t>
  </si>
  <si>
    <t>Реализация товаров и услуг 00000000008 от 17.01.2019 10:27:56</t>
  </si>
  <si>
    <t>Реализация товаров и услуг 00000000004 от 14.01.2019 10:16:10</t>
  </si>
  <si>
    <t>Реализация товаров и услуг 00000000156 от 04.04.2019 11:43:43</t>
  </si>
  <si>
    <t>Реализация товаров и услуг 00000000095 от 05.03.2019 13:01:55</t>
  </si>
  <si>
    <t>Акт об оказании производственных услуг 00000000146 от 15.08.2019 9:39:09</t>
  </si>
  <si>
    <t>Реализация товаров и услуг 00000000515 от 18.09.2019 14:14:22</t>
  </si>
  <si>
    <t>Акт об оказании производственных услуг 00000000040 от 21.03.2019 11:00:04</t>
  </si>
  <si>
    <t>Реализация товаров и услуг 00000000107 от 12.03.2019 10:08:21</t>
  </si>
  <si>
    <t>Акт об оказании производственных услуг 00000000006 от 29.01.2019 11:40:15</t>
  </si>
  <si>
    <t>Реализация товаров и услуг 00000000451 от 20.08.2019 10:22:19</t>
  </si>
  <si>
    <t>Реализация товаров и услуг 00000000528 от 24.09.2019 9:46:38</t>
  </si>
  <si>
    <t>Реализация товаров и услуг 00000000322 от 25.06.2019 11:18:21</t>
  </si>
  <si>
    <t>Реализация товаров и услуг 00000000104 от 11.03.2019 10:05:34</t>
  </si>
  <si>
    <t>Реализация товаров и услуг 00000000560 от 07.10.2019 14:48:51</t>
  </si>
  <si>
    <t>Реализация товаров и услуг 00000000661 от 12.11.2019 13:45:33</t>
  </si>
  <si>
    <t>Реализация товаров и услуг 00000000752 от 17.12.2019 11:10:04</t>
  </si>
  <si>
    <t>Акт об оказании производственных услуг 00000000018 от 11.02.2020 10:05:38</t>
  </si>
  <si>
    <t>Реализация товаров и услуг 00000000493 от 11.09.2019 9:59:22</t>
  </si>
  <si>
    <t>Реализация товаров и услуг 00000000578 от 14.10.2019 11:47:51</t>
  </si>
  <si>
    <t>Реализация товаров и услуг 00000000733 от 10.12.2019 11:59:32</t>
  </si>
  <si>
    <t>Реализация товаров и услуг 00000000050 от 11.02.2020 15:26:39</t>
  </si>
  <si>
    <t>Реализация товаров и услуг 00000000433 от 08.08.2019 13:20:20</t>
  </si>
  <si>
    <t>Акт об оказании производственных услуг 00000000008 от 29.01.2019 12:23:39</t>
  </si>
  <si>
    <t>Акт об оказании производственных услуг 00000000207 от 25.11.2019 9:45:29</t>
  </si>
  <si>
    <t>Реализация товаров и услуг 00000000365 от 16.07.2019 10:49:04</t>
  </si>
  <si>
    <t>Реализация товаров и услуг 00000000550 от 01.10.2019 12:55:29</t>
  </si>
  <si>
    <t>Реализация товаров и услуг 00000000148 от 01.04.2019 15:12:02</t>
  </si>
  <si>
    <t>Реализация товаров и услуг 00000000472 от 28.08.2019 17:13:53</t>
  </si>
  <si>
    <t>Реализация товаров и услуг 00000000030 от 03.02.2020 14:47:09</t>
  </si>
  <si>
    <t>Реализация товаров и услуг 00000000018 от 28.01.2020 10:39:26</t>
  </si>
  <si>
    <t>Реализация товаров и услуг 00000000446 от 13.08.2019 14:32:25</t>
  </si>
  <si>
    <t>Реализация товаров и услуг 00000000298 от 18.06.2019 9:34:19</t>
  </si>
  <si>
    <t>Реализация товаров и услуг 00000000615 от 25.10.2019 12:51:52</t>
  </si>
  <si>
    <t>Акт об оказании производственных услуг 00000000108 от 25.06.2019 11:22:12</t>
  </si>
  <si>
    <t>Акт об оказании производственных услуг 00000000173 от 15.10.2019 10:46:29</t>
  </si>
  <si>
    <t>Акт об оказании производственных услуг 00000000168 от 01.10.2019 12:51:24</t>
  </si>
  <si>
    <t>Акт об оказании производственных услуг 00000000154 от 04.09.2019 13:05:25</t>
  </si>
  <si>
    <t>Акт об оказании производственных услуг 00000000071 от 30.04.2019 12:05:12</t>
  </si>
  <si>
    <t>Реализация товаров и услуг 00000000384 от 18.07.2019 12:49:26</t>
  </si>
  <si>
    <t>Акт об оказании производственных услуг 00000000033 от 14.03.2019 14:03:10</t>
  </si>
  <si>
    <t>Реализация товаров и услуг 00000000290 от 11.06.2019 14:13:15</t>
  </si>
  <si>
    <t>Реализация товаров и услуг 00000000133 от 25.03.2019 11:28:26</t>
  </si>
  <si>
    <t>Реализация товаров и услуг 00000000675 от 19.11.2019 13:40:02</t>
  </si>
  <si>
    <t>Реализация товаров и услуг 00000000582 от 15.10.2019 11:35:55</t>
  </si>
  <si>
    <t>Реализация товаров и услуг 00000000018 от 29.01.2019 11:42:29</t>
  </si>
  <si>
    <t>Реализация товаров и услуг 00000000692 от 27.11.2019 10:01:26</t>
  </si>
  <si>
    <t>Реализация товаров и услуг 00000000618 от 29.10.2019 11:10:28</t>
  </si>
  <si>
    <t>Реализация товаров и услуг 00000000123 от 19.03.2019 11:47:23</t>
  </si>
  <si>
    <t>Реализация товаров и услуг 00000000273 от 04.06.2019 12:42:22</t>
  </si>
  <si>
    <t>Реализация товаров и услуг 00000000344 от 08.07.2019 16:02:35</t>
  </si>
  <si>
    <t>Реализация товаров и услуг 00000000633 от 06.11.2019 9:54:07</t>
  </si>
  <si>
    <t>Реализация товаров и услуг 00000000177 от 12.04.2019 10:58:51</t>
  </si>
  <si>
    <t>Реализация товаров и услуг 00000000090 от 01.03.2019 13:54:35</t>
  </si>
  <si>
    <t>Реализация товаров и услуг 00000000151 от 02.04.2019 14:43:27</t>
  </si>
  <si>
    <t>Реализация товаров и услуг 00000000089 от 01.03.2019 13:53:42</t>
  </si>
  <si>
    <t>Реализация товаров и услуг 00000000795 от 26.12.2019 10:44:08</t>
  </si>
  <si>
    <t>Реализация товаров и услуг 00000000435 от 12.08.2019 9:50:24</t>
  </si>
  <si>
    <t>Реализация товаров и услуг 00000000632 от 06.11.2019 9:53:19</t>
  </si>
  <si>
    <t>Реализация товаров и услуг 00000000568 от 08.10.2019 15:59:43</t>
  </si>
  <si>
    <t>Реализация товаров и услуг 00000000694 от 27.11.2019 13:50:01</t>
  </si>
  <si>
    <t>Реализация товаров и услуг 00000000779 от 25.12.2019 9:37:09</t>
  </si>
  <si>
    <t>Реализация товаров и услуг 00000000242 от 21.05.2019 12:38:17</t>
  </si>
  <si>
    <t>Реализация товаров и услуг 00000000444 от 13.08.2019 13:32:03</t>
  </si>
  <si>
    <t>Реализация товаров и услуг 00000000437 от 13.08.2019 13:23:34</t>
  </si>
  <si>
    <t>Реализация товаров и услуг 00000000443 от 13.08.2019 13:31:02</t>
  </si>
  <si>
    <t>Реализация товаров и услуг 00000000547 от 01.10.2019 12:49:36</t>
  </si>
  <si>
    <t>Реализация товаров и услуг 00000000093 от 05.03.2019 12:58:44</t>
  </si>
  <si>
    <t>Реализация товаров и услуг 00000000226 от 30.04.2019 12:06:15</t>
  </si>
  <si>
    <t>Реализация товаров и услуг 00000000204 от 23.04.2019 9:39:39</t>
  </si>
  <si>
    <t>Реализация товаров и услуг 00000000438 от 13.08.2019 13:24:28</t>
  </si>
  <si>
    <t>Реализация товаров и услуг 00000000434 от 12.08.2019 9:39:11</t>
  </si>
  <si>
    <t>Реализация товаров и услуг 00000000045 от 06.02.2019 12:27:35</t>
  </si>
  <si>
    <t>Реализация товаров и услуг 00000000291 от 13.06.2019 15:40:33</t>
  </si>
  <si>
    <t>Реализация товаров и услуг 00000000239 от 21.05.2019 12:33:55</t>
  </si>
  <si>
    <t>Акт об оказании производственных услуг 00000000080 от 21.05.2019 12:36:34</t>
  </si>
  <si>
    <t>Акт об оказании производственных услуг 00000000193 от 21.11.2019 0:00:00</t>
  </si>
  <si>
    <t>Реализация товаров и услуг 00000000790 от 25.12.2019 12:28:35</t>
  </si>
  <si>
    <t>Акт об оказании производственных услуг 00000000208 от 03.12.2019 10:33:43</t>
  </si>
  <si>
    <t>Реализация товаров и услуг 00000000467 от 28.08.2019 16:47:23</t>
  </si>
  <si>
    <t>Акт об оказании производственных услуг 00000000063 от 16.04.2019 12:13:16</t>
  </si>
  <si>
    <t>Реализация товаров и услуг 00000000021 от 28.01.2020 10:58:37</t>
  </si>
  <si>
    <t>Реализация товаров и услуг 00000000714 от 03.12.2019 10:56:45</t>
  </si>
  <si>
    <t>Реализация товаров и услуг 00000000046 от 06.02.2019 12:28:26</t>
  </si>
  <si>
    <t>Акт об оказании производственных услуг 00000000128 от 23.07.2019 11:45:41</t>
  </si>
  <si>
    <t>Акт об оказании производственных услуг 00000000096 от 04.06.2019 12:43:48</t>
  </si>
  <si>
    <t>Акт об оказании производственных услуг 00000000225 от 24.12.2019 10:40:34</t>
  </si>
  <si>
    <t>Акт об оказании производственных услуг 00000000072 от 08.05.2019 9:22:39</t>
  </si>
  <si>
    <t>Акт об оказании производственных услуг 00000000183 от 31.10.2019 10:30:24</t>
  </si>
  <si>
    <t>Реализация товаров и услуг 00000000209 от 23.04.2019 10:36:15</t>
  </si>
  <si>
    <t>Реализация товаров и услуг 00000000277 от 05.06.2019 11:06:05</t>
  </si>
  <si>
    <t>Реализация товаров и услуг 00000000313 от 20.06.2019 14:53:11</t>
  </si>
  <si>
    <t>Реализация товаров и услуг 00000000278 от 05.06.2019 11:06:48</t>
  </si>
  <si>
    <t>Реализация товаров и услуг 00000000668 от 14.11.2019 11:15:08</t>
  </si>
  <si>
    <t>Реализация товаров и услуг 00000000658 от 12.11.2019 10:48:35</t>
  </si>
  <si>
    <t>Реализация товаров и услуг 00000000053 от 13.02.2019 16:28:02</t>
  </si>
  <si>
    <t>Реализация товаров и услуг 00000000115 от 15.03.2019 9:54:01</t>
  </si>
  <si>
    <t>Реализация товаров и услуг 00000000734 от 10.12.2019 14:09:24</t>
  </si>
  <si>
    <t>Акт об оказании производственных услуг 00000000036 от 19.03.2019 12:56:56</t>
  </si>
  <si>
    <t>Реализация товаров и услуг 00000000650 от 11.11.2019 14:18:18</t>
  </si>
  <si>
    <t>Реализация товаров и услуг 00000000770 от 23.12.2019 11:22:58</t>
  </si>
  <si>
    <t>Реализация товаров и услуг 00000000092 от 04.03.2019 9:38:29</t>
  </si>
  <si>
    <t>Реализация товаров и услуг 00000000131 от 20.03.2019 11:18:16</t>
  </si>
  <si>
    <t>Реализация товаров и услуг 00000000220 от 25.04.2019 16:09:58</t>
  </si>
  <si>
    <t>Реализация товаров и услуг 00000000219 от 25.04.2019 16:09:12</t>
  </si>
  <si>
    <t>Реализация товаров и услуг 00000000333 от 28.06.2019 14:20:44</t>
  </si>
  <si>
    <t>Реализация товаров и услуг 00000000054 от 14.02.2019 10:00:14</t>
  </si>
  <si>
    <t>Акт об оказании производственных услуг 00000000087 от 24.05.2019 10:24:10</t>
  </si>
  <si>
    <t>Реализация товаров и услуг 00000000789 от 25.12.2019 12:25:47</t>
  </si>
  <si>
    <t>Реализация товаров и услуг 00000000370 от 16.07.2019 10:56:38</t>
  </si>
  <si>
    <t>Реализация товаров и услуг 00000000479 от 04.09.2019 13:00:55</t>
  </si>
  <si>
    <t>Реализация товаров и услуг 00000000075 от 25.02.2019 10:56:04</t>
  </si>
  <si>
    <t>Реализация товаров и услуг 00000000271 от 04.06.2019 12:40:25</t>
  </si>
  <si>
    <t>Реализация товаров и услуг 00000000800 от 26.12.2019 15:11:58</t>
  </si>
  <si>
    <t>Реализация товаров и услуг 00000000297 от 18.06.2019 9:33:00</t>
  </si>
  <si>
    <t>Акт об оказании производственных услуг 00000000122 от 10.07.2019 11:05:51</t>
  </si>
  <si>
    <t>Акт об оказании производственных услуг 00000000101 от 14.06.2019 9:06:44</t>
  </si>
  <si>
    <t>Реализация товаров и услуг 00000000509 от 17.09.2019 12:58:04</t>
  </si>
  <si>
    <t>Реализация товаров и услуг 00000000708 от 02.12.2019 10:32:23</t>
  </si>
  <si>
    <t>Реализация товаров и услуг 00000000012 от 20.01.2020 16:54:02</t>
  </si>
  <si>
    <t>Реализация товаров и услуг 00000000046 от 10.02.2020 16:13:35</t>
  </si>
  <si>
    <t>Реализация товаров и услуг 00000000045 от 10.02.2020 16:11:11</t>
  </si>
  <si>
    <t>Реализация товаров и услуг 00000000083 от 26.02.2019 16:17:35</t>
  </si>
  <si>
    <t>Реализация товаров и услуг 00000000356 от 15.07.2019 13:00:05</t>
  </si>
  <si>
    <t>Акт об оказании производственных услуг 00000000093 от 28.05.2019 10:47:14</t>
  </si>
  <si>
    <t>Акт об оказании производственных услуг 00000000224 от 24.12.2019 10:34:17</t>
  </si>
  <si>
    <t>Реализация товаров и услуг 00000000535 от 24.09.2019 14:21:12</t>
  </si>
  <si>
    <t>Акт об оказании производственных услуг 00000000130 от 26.07.2019 8:29:54</t>
  </si>
  <si>
    <t>Акт об оказании производственных услуг 00000000116 от 02.07.2019 13:48:56</t>
  </si>
  <si>
    <t>Акт об оказании производственных услуг 00000000150 от 20.08.2019 14:40:40</t>
  </si>
  <si>
    <t>Акт об оказании производственных услуг 00000000155 от 04.09.2019 13:06:19</t>
  </si>
  <si>
    <t>Акт об оказании производственных услуг 00000000010 от 29.01.2019 12:37:34</t>
  </si>
  <si>
    <t>Акт об оказании производственных услуг 00000000009 от 29.01.2019 12:36:47</t>
  </si>
  <si>
    <t>Акт об оказании производственных услуг 00000000104 от 18.06.2019 13:05:43</t>
  </si>
  <si>
    <t>Акт об оказании производственных услуг 00000000056 от 11.04.2019 11:41:48</t>
  </si>
  <si>
    <t>Реализация товаров и услуг 00000000059 от 19.02.2019 14:10:07</t>
  </si>
  <si>
    <t>Реализация товаров и услуг 00000000594 от 16.10.2019 11:19:29</t>
  </si>
  <si>
    <t>Реализация товаров и услуг 00000000187 от 16.04.2019 12:57:11</t>
  </si>
  <si>
    <t>Акт об оказании производственных услуг 00000000008 от 30.01.2020 9:51:17</t>
  </si>
  <si>
    <t>Реализация товаров и услуг 00000000124 от 19.03.2019 12:34:31</t>
  </si>
  <si>
    <t>Реализация товаров и услуг 00000000396 от 23.07.2019 11:23:51</t>
  </si>
  <si>
    <t>Реализация товаров и услуг 00000000134 от 27.03.2019 11:15:10</t>
  </si>
  <si>
    <t>Реализация товаров и услуг 00000000730 от 10.12.2019 10:53:41</t>
  </si>
  <si>
    <t>Реализация товаров и услуг 00000000631 от 06.11.2019 9:52:19</t>
  </si>
  <si>
    <t>Реализация товаров и услуг 00000000436 от 13.08.2019 13:22:20</t>
  </si>
  <si>
    <t>Реализация товаров и услуг 00000000512 от 18.09.2019 9:52:32</t>
  </si>
  <si>
    <t>Реализация товаров и услуг 00000000506 от 17.09.2019 12:39:06</t>
  </si>
  <si>
    <t>Реализация товаров и услуг 00000000474 от 29.08.2019 9:08:34</t>
  </si>
  <si>
    <t>Реализация товаров и услуг 00000000592 от 16.10.2019 8:37:11</t>
  </si>
  <si>
    <t>Акт об оказании производственных услуг 00000000215 от 11.12.2019 11:02:16</t>
  </si>
  <si>
    <t>Реализация товаров и услуг 00000000350 от 11.07.2019 13:24:58</t>
  </si>
  <si>
    <t>Реализация товаров и услуг 00000000781 от 25.12.2019 10:32:59</t>
  </si>
  <si>
    <t>Реализация товаров и услуг 00000000727 от 06.12.2019 14:00:04</t>
  </si>
  <si>
    <t>Реализация товаров и услуг 00000000570 от 09.10.2019 12:17:04</t>
  </si>
  <si>
    <t>Акт об оказании производственных услуг 00000000182 от 30.10.2019 15:22:09</t>
  </si>
  <si>
    <t>Реализация товаров и услуг 00000000042 от 10.02.2020 15:22:47</t>
  </si>
  <si>
    <t>Реализация товаров и услуг 00000000140 от 28.03.2019 10:06:44</t>
  </si>
  <si>
    <t>Реализация товаров и услуг 00000000685 от 21.11.2019 15:32:07</t>
  </si>
  <si>
    <t>Реализация товаров и услуг 00000000584 от 15.10.2019 11:37:44</t>
  </si>
  <si>
    <t>Реализация товаров и услуг 00000000647 от 08.11.2019 13:08:24</t>
  </si>
  <si>
    <t>Реализация товаров и услуг 00000000491 от 10.09.2019 15:09:44</t>
  </si>
  <si>
    <t>Реализация товаров и услуг 00000000626 от 30.10.2019 14:40:34</t>
  </si>
  <si>
    <t>Реализация товаров и услуг 00000000309 от 18.06.2019 14:21:02</t>
  </si>
  <si>
    <t>Реализация товаров и услуг 00000000653 от 12.11.2019 9:37:29</t>
  </si>
  <si>
    <t>Реализация товаров и услуг 00000000020 от 29.01.2019 11:44:40</t>
  </si>
  <si>
    <t>Реализация товаров и услуг 00000000367 от 16.07.2019 10:51:21</t>
  </si>
  <si>
    <t>Реализация товаров и услуг 00000000326 от 25.06.2019 11:23:33</t>
  </si>
  <si>
    <t>Реализация товаров и услуг 00000000270 от 04.06.2019 12:37:25</t>
  </si>
  <si>
    <t>Реализация товаров и услуг 00000000008 от 20.01.2020 13:00:15</t>
  </si>
  <si>
    <t>Реализация товаров и услуг 00000000662 от 12.11.2019 13:46:34</t>
  </si>
  <si>
    <t>Реализация товаров и услуг 00000000132 от 21.03.2019 11:42:04</t>
  </si>
  <si>
    <t>Реализация товаров и услуг 00000000119 от 18.03.2019 10:03:32</t>
  </si>
  <si>
    <t>Реализация товаров и услуг 00000000453 от 20.08.2019 10:28:46</t>
  </si>
  <si>
    <t>Реализация товаров и услуг 00000000431 от 07.08.2019 13:14:34</t>
  </si>
  <si>
    <t>Реализация товаров и услуг 00000000459 от 26.08.2019 9:10:42</t>
  </si>
  <si>
    <t>Реализация товаров и услуг 00000000385 от 22.07.2019 9:39:42</t>
  </si>
  <si>
    <t>Акт об оказании производственных услуг 00000000090 от 28.05.2019 10:34:20</t>
  </si>
  <si>
    <t>Реализация товаров и услуг 00000000536 от 25.09.2019 11:31:54</t>
  </si>
  <si>
    <t>Акт об оказании производственных услуг 00000000151 от 21.08.2019 15:14:06</t>
  </si>
  <si>
    <t>Акт об оказании производственных услуг 00000000051 от 09.04.2019 11:50:22</t>
  </si>
  <si>
    <t>Акт об оказании производственных услуг 00000000126 от 17.07.2019 9:26:06</t>
  </si>
  <si>
    <t>Реализация товаров и услуг 00000000466 от 28.08.2019 16:46:32</t>
  </si>
  <si>
    <t>Реализация товаров и услуг 00000000672 от 19.11.2019 10:12:16</t>
  </si>
  <si>
    <t>Реализация товаров и услуг 00000000775 от 24.12.2019 10:40:29</t>
  </si>
  <si>
    <t>Реализация товаров и услуг 00000000021 от 29.01.2019 11:45:44</t>
  </si>
  <si>
    <t>Акт об оказании производственных услуг 00000000062 от 16.04.2019 12:04:46</t>
  </si>
  <si>
    <t>Реализация товаров и услуг 00000000455 от 21.08.2019 15:07:39</t>
  </si>
  <si>
    <t>Реализация товаров и услуг 00000000324 от 25.06.2019 11:20:33</t>
  </si>
  <si>
    <t>Реализация товаров и услуг 00000000354 от 15.07.2019 9:43:14</t>
  </si>
  <si>
    <t>Реализация товаров и услуг 00000000529 от 24.09.2019 9:47:44</t>
  </si>
  <si>
    <t>Реализация товаров и услуг 00000000447 от 13.08.2019 15:40:51</t>
  </si>
  <si>
    <t>Реализация товаров и услуг 00000000696 от 28.11.2019 9:41:32</t>
  </si>
  <si>
    <t>Реализация товаров и услуг 00000000695 от 28.11.2019 9:22:23</t>
  </si>
  <si>
    <t>Акт об оказании производственных услуг 00000000125 от 16.07.2019 10:52:14</t>
  </si>
  <si>
    <t>Реализация товаров и услуг 00000000062 от 20.02.2019 11:39:23</t>
  </si>
  <si>
    <t>Реализация товаров и услуг 00000000284 от 11.06.2019 13:08:48</t>
  </si>
  <si>
    <t>Реализация товаров и услуг 00000000620 от 29.10.2019 11:12:30</t>
  </si>
  <si>
    <t>Реализация товаров и услуг 00000000585 от 15.10.2019 11:39:26</t>
  </si>
  <si>
    <t>Реализация товаров и услуг 00000000586 от 15.10.2019 11:40:15</t>
  </si>
  <si>
    <t>Реализация товаров и услуг 00000000416 от 01.08.2019 14:42:23</t>
  </si>
  <si>
    <t>Реализация товаров и услуг 00000000401 от 23.07.2019 14:24:30</t>
  </si>
  <si>
    <t>Реализация товаров и услуг 00000000797 от 26.12.2019 12:55:44</t>
  </si>
  <si>
    <t>Реализация товаров и услуг 00000000507 от 17.09.2019 12:40:24</t>
  </si>
  <si>
    <t>Реализация товаров и услуг 00000000637 от 06.11.2019 10:00:23</t>
  </si>
  <si>
    <t>Реализация товаров и услуг 00000000718 от 05.12.2019 8:26:15</t>
  </si>
  <si>
    <t>Реализация товаров и услуг 00000000533 от 24.09.2019 9:52:02</t>
  </si>
  <si>
    <t>Акт об оказании производственных услуг 00000000011 от 03.02.2020 15:25:30</t>
  </si>
  <si>
    <t>Реализация товаров и услуг 00000000558 от 03.10.2019 14:30:14</t>
  </si>
  <si>
    <t>Реализация товаров и услуг 00000000051 от 11.02.2020 15:29:46</t>
  </si>
  <si>
    <t>Реализация товаров и услуг 00000000225 от 29.04.2019 11:12:02</t>
  </si>
  <si>
    <t>Реализация товаров и услуг 00000000741 от 12.12.2019 11:24:53</t>
  </si>
  <si>
    <t>Акт об оказании производственных услуг 00000000045 от 04.04.2019 9:41:27</t>
  </si>
  <si>
    <t>Реализация товаров и услуг 00000000035 от 04.02.2020 9:09:28</t>
  </si>
  <si>
    <t>Реализация товаров и услуг 00000000402 от 24.07.2019 9:41:35</t>
  </si>
  <si>
    <t>Акт об оказании производственных услуг 00000000159 от 23.09.2019 13:39:10</t>
  </si>
  <si>
    <t>Акт об оказании производственных услуг 00000000044 от 02.04.2019 11:08:20</t>
  </si>
  <si>
    <t>Акт об оказании производственных услуг 00000000007 от 29.01.2020 12:37:53</t>
  </si>
  <si>
    <t>Акт об оказании производственных услуг 00000000178 от 24.10.2019 12:35:09</t>
  </si>
  <si>
    <t>Реализация товаров и услуг 00000000360 от 16.07.2019 9:36:31</t>
  </si>
  <si>
    <t>Реализация товаров и услуг 00000000388 от 22.07.2019 11:44:06</t>
  </si>
  <si>
    <t>Реализация товаров и услуг 00000000545 от 30.09.2019 12:12:26</t>
  </si>
  <si>
    <t>Реализация товаров и услуг 00000000268 от 04.06.2019 12:35:52</t>
  </si>
  <si>
    <t>Реализация товаров и услуг 00000000490 от 10.09.2019 11:45:20</t>
  </si>
  <si>
    <t>Реализация товаров и услуг 00000000559 от 07.10.2019 9:54:20</t>
  </si>
  <si>
    <t>Реализация товаров и услуг 00000000296 от 18.06.2019 9:23:56</t>
  </si>
  <si>
    <t>Реализация товаров и услуг 00000000308 от 18.06.2019 11:41:24</t>
  </si>
  <si>
    <t>Акт об оказании производственных услуг 00000000081 от 22.05.2019 9:48:35</t>
  </si>
  <si>
    <t>Акт об оказании производственных услуг 00000000065 от 23.04.2019 10:34:44</t>
  </si>
  <si>
    <t>Акт об оказании производственных услуг 00000000061 от 16.04.2019 12:01:38</t>
  </si>
  <si>
    <t>Акт об оказании производственных услуг 00000000014 от 20.02.2019 12:18:59</t>
  </si>
  <si>
    <t>Реализация товаров и услуг 00000000689 от 22.11.2019 15:35:00</t>
  </si>
  <si>
    <t>Акт об оказании производственных услуг 00000000139 от 06.08.2019 10:57:43</t>
  </si>
  <si>
    <t>Реализация товаров и услуг 00000000681 от 19.11.2019 15:13:55</t>
  </si>
  <si>
    <t>Реализация товаров и услуг 00000000590 от 15.10.2019 12:04:52</t>
  </si>
  <si>
    <t>Реализация товаров и услуг 00000000579 от 15.10.2019 11:16:17</t>
  </si>
  <si>
    <t>Реализация товаров и услуг 00000000159 от 08.04.2019 10:28:46</t>
  </si>
  <si>
    <t>Реализация товаров и услуг 00000000760 от 17.12.2019 12:47:46</t>
  </si>
  <si>
    <t>Реализация товаров и услуг 00000000211 от 23.04.2019 13:04:30</t>
  </si>
  <si>
    <t>Реализация товаров и услуг 00000000464 от 28.08.2019 16:44:07</t>
  </si>
  <si>
    <t>Реализация товаров и услуг 00000000076 от 25.02.2019 11:28:23</t>
  </si>
  <si>
    <t>Акт об оказании производственных услуг 00000000203 от 19.11.2019 13:20:57</t>
  </si>
  <si>
    <t>Реализация товаров и услуг 00000000029 от 03.02.2020 13:02:03</t>
  </si>
  <si>
    <t>Реализация товаров и услуг 00000000562 от 08.10.2019 10:58:07</t>
  </si>
  <si>
    <t>Акт об оказании производственных услуг 00000000214 от 10.12.2019 11:15:52</t>
  </si>
  <si>
    <t>Акт об оказании производственных услуг 00000000049 от 08.04.2019 15:41:46</t>
  </si>
  <si>
    <t>Акт об оказании производственных услуг 00000000210 от 04.12.2019 10:53:40</t>
  </si>
  <si>
    <t>Акт об оказании производственных услуг 00000000185 от 06.11.2019 10:51:24</t>
  </si>
  <si>
    <t>Акт об оказании производственных услуг 00000000162 от 26.09.2019 9:07:28</t>
  </si>
  <si>
    <t>Акт об оказании производственных услуг 00000000136 от 31.07.2019 9:30:16</t>
  </si>
  <si>
    <t>Акт об оказании производственных услуг 00000000140 от 06.08.2019 12:55:45</t>
  </si>
  <si>
    <t>Акт об оказании производственных услуг 00000000143 от 07.08.2019 15:04:08</t>
  </si>
  <si>
    <t>Акт об оказании производственных услуг 00000000206 от 20.11.2019 16:34:50</t>
  </si>
  <si>
    <t>Реализация товаров и услуг 00000000546 от 01.10.2019 10:03:22</t>
  </si>
  <si>
    <t>Акт об оказании производственных услуг 00000000024 от 05.03.2019 13:00:56</t>
  </si>
  <si>
    <t>Акт об оказании производственных услуг 00000000043 от 01.04.2019 14:45:34</t>
  </si>
  <si>
    <t>Акт об оказании производственных услуг 00000000069 от 25.04.2019 14:14:21</t>
  </si>
  <si>
    <t>Акт об оказании производственных услуг 00000000078 от 21.05.2019 10:31:34</t>
  </si>
  <si>
    <t>Реализация товаров и услуг 00000000314 от 21.06.2019 8:36:32</t>
  </si>
  <si>
    <t>Реализация товаров и услуг 00000000052 от 11.02.2020 15:37:02</t>
  </si>
  <si>
    <t>Акт об оказании производственных услуг 00000000055 от 10.04.2019 9:33:43</t>
  </si>
  <si>
    <t>Акт об оказании производственных услуг 00000000163 от 26.09.2019 10:03:10</t>
  </si>
  <si>
    <t>Акт об оказании производственных услуг 00000000002 от 20.01.2020 13:14:56</t>
  </si>
  <si>
    <t>Акт об оказании производственных услуг 00000000041 от 27.03.2019 11:20:43</t>
  </si>
  <si>
    <t>Акт об оказании производственных услуг 00000000153 от 04.09.2019 13:01:44</t>
  </si>
  <si>
    <t>Акт об оказании производственных услуг 00000000026 от 05.03.2019 13:05:52</t>
  </si>
  <si>
    <t>Реализация товаров и услуг 00000000002 от 10.01.2019 0:00:00</t>
  </si>
  <si>
    <t>Реализация товаров и услуг 00000000645 от 07.11.2019 13:27:27</t>
  </si>
  <si>
    <t>Реализация товаров и услуг 00000000739 от 11.12.2019 15:52:43</t>
  </si>
  <si>
    <t>Реализация товаров и услуг 00000000346 от 08.07.2019 16:04:16</t>
  </si>
  <si>
    <t>Реализация товаров и услуг 00000000406 от 29.07.2019 10:11:42</t>
  </si>
  <si>
    <t>Реализация товаров и услуг 00000000477 от 03.09.2019 12:50:01</t>
  </si>
  <si>
    <t>Реализация товаров и услуг 00000000349 от 11.07.2019 11:10:37</t>
  </si>
  <si>
    <t>Реализация товаров и услуг 00000000339 от 05.07.2019 11:14:08</t>
  </si>
  <si>
    <t>Реализация товаров и услуг 00000000387 от 22.07.2019 11:29:24</t>
  </si>
  <si>
    <t>Акт об оказании производственных услуг 00000000098 от 11.06.2019 13:05:08</t>
  </si>
  <si>
    <t>Акт об оказании производственных услуг 00000000097 от 11.06.2019 13:02:30</t>
  </si>
  <si>
    <t>Реализация товаров и услуг 00000000754 от 17.12.2019 11:17:17</t>
  </si>
  <si>
    <t>Реализация товаров и услуг 00000000758 от 17.12.2019 11:24:55</t>
  </si>
  <si>
    <t>Реализация товаров и услуг 00000000701 от 02.12.2019 10:11:02</t>
  </si>
  <si>
    <t>Реализация товаров и услуг 00000000017 от 28.01.2019 9:50:55</t>
  </si>
  <si>
    <t>Реализация товаров и услуг 00000000208 от 23.04.2019 10:33:57</t>
  </si>
  <si>
    <t>Реализация товаров и услуг 00000000505 от 17.09.2019 11:57:41</t>
  </si>
  <si>
    <t>Реализация товаров и услуг 00000000622 от 29.10.2019 15:01:35</t>
  </si>
  <si>
    <t>Реализация товаров и услуг 00000000294 от 17.06.2019 12:54:08</t>
  </si>
  <si>
    <t>Акт об оказании производственных услуг 00000000035 от 15.03.2019 13:19:41</t>
  </si>
  <si>
    <t>Акт об оказании производственных услуг 00000000020 от 17.02.2020 9:38:21</t>
  </si>
  <si>
    <t>Замена платы искрозащиты блока</t>
  </si>
  <si>
    <t>Акт об оказании производственных услуг 00000000200 от 15.11.2019 12:34:54</t>
  </si>
  <si>
    <t>Реализация товаров и услуг 00000000040 от 07.02.2020 9:15:50</t>
  </si>
  <si>
    <t>Реализация товаров и услуг 00000000138 от 27.03.2019 11:31:19</t>
  </si>
  <si>
    <t>Акт об оказании производственных услуг 00000000020 от 26.02.2019 11:18:50</t>
  </si>
  <si>
    <t>Акт об оказании производственных услуг 00000000165 от 26.09.2019 13:47:35</t>
  </si>
  <si>
    <t>Акт об оказании производственных услуг 00000000181 от 30.10.2019 15:21:04</t>
  </si>
  <si>
    <t>Акт об оказании производственных услуг 00000000031 от 12.03.2019 10:13:19</t>
  </si>
  <si>
    <t>Акт об оказании производственных услуг 00000000003 от 22.01.2020 12:59:09</t>
  </si>
  <si>
    <t>Акт об оказании производственных услуг 00000000007 от 29.01.2019 11:41:29</t>
  </si>
  <si>
    <t>Акт об оказании производственных услуг 00000000133 от 30.07.2019 10:14:26</t>
  </si>
  <si>
    <t>Акт об оказании производственных услуг 00000000132 от 30.07.2019 10:13:43</t>
  </si>
  <si>
    <t>Акт об оказании производственных услуг 00000000100 от 13.06.2019 11:00:00</t>
  </si>
  <si>
    <t>Акт об оказании производственных услуг 00000000202 от 19.11.2019 10:37:33</t>
  </si>
  <si>
    <t>Акт об оказании производственных услуг 00000000160 от 24.09.2019 9:43:56</t>
  </si>
  <si>
    <t>Акт об оказании производственных услуг 00000000216 от 12.12.2019 11:46:05</t>
  </si>
  <si>
    <t>Реализация товаров и услуг 00000000461 от 26.08.2019 14:12:33</t>
  </si>
  <si>
    <t>Реализация товаров и услуг 00000000174 от 11.04.2019 9:16:04</t>
  </si>
  <si>
    <t>Реализация товаров и услуг 00000000064 от 20.02.2019 11:45:03</t>
  </si>
  <si>
    <t>Реализация товаров и услуг 00000000532 от 24.09.2019 9:51:07</t>
  </si>
  <si>
    <t>Реализация товаров и услуг 00000000700 от 02.12.2019 10:08:43</t>
  </si>
  <si>
    <t>Реализация товаров и услуг 00000000597 от 17.10.2019 10:19:37</t>
  </si>
  <si>
    <t>Реализация товаров и услуг 00000000135 от 27.03.2019 11:17:22</t>
  </si>
  <si>
    <t>Акт об оказании производственных услуг 00000000145 от 13.08.2019 13:21:02</t>
  </si>
  <si>
    <t>Акт об оказании производственных услуг 00000000085 от 22.05.2019 11:29:41</t>
  </si>
  <si>
    <t>Акт об оказании производственных услуг 00000000212 от 05.12.2019 12:22:26</t>
  </si>
  <si>
    <t>Акт об оказании производственных услуг 00000000219 от 18.12.2019 13:41:37</t>
  </si>
  <si>
    <t>Акт об оказании производственных услуг 00000000103 от 18.06.2019 12:16:51</t>
  </si>
  <si>
    <t>Реализация товаров и услуг 00000000266 от 04.06.2019 12:33:33</t>
  </si>
  <si>
    <t>Акт об оказании производственных услуг 00000000054 от 09.04.2019 11:58:43</t>
  </si>
  <si>
    <t>Акт об оказании производственных услуг 00000000127 от 23.07.2019 9:37:47</t>
  </si>
  <si>
    <t>Акт об оказании производственных услуг 00000000086 от 24.05.2019 9:34:47</t>
  </si>
  <si>
    <t>Реализация товаров и услуг 00000000441 от 13.08.2019 13:27:42</t>
  </si>
  <si>
    <t>Реализация товаров и услуг 00000000023 от 30.01.2019 11:14:44</t>
  </si>
  <si>
    <t>Акт об оказании производственных услуг 00000000006 от 29.01.2020 9:41:43</t>
  </si>
  <si>
    <t>Акт об оказании производственных услуг 00000000164 от 26.09.2019 13:46:51</t>
  </si>
  <si>
    <t>Акт об оказании производственных услуг 00000000192 от 12.11.2019 9:40:14</t>
  </si>
  <si>
    <t>Акт об оказании производственных услуг 00000000073 от 13.05.2019 12:39:51</t>
  </si>
  <si>
    <t>Акт об оказании производственных услуг 00000000134 от 30.07.2019 10:15:09</t>
  </si>
  <si>
    <t>Акт об оказании производственных услуг 00000000068 от 24.04.2019 12:38:50</t>
  </si>
  <si>
    <t>Реализация товаров и услуг 00000000152 от 03.04.2019 9:24:44</t>
  </si>
  <si>
    <t>Акт об оказании производственных услуг 00000000131 от 29.07.2019 9:59:56</t>
  </si>
  <si>
    <t>Акт об оказании производственных услуг 00000000156 от 05.09.2019 15:57:41</t>
  </si>
  <si>
    <t>Акт об оказании производственных услуг 00000000030 от 12.03.2019 10:06:04</t>
  </si>
  <si>
    <t>Акт об оказании производственных услуг 00000000167 от 01.10.2019 12:47:50</t>
  </si>
  <si>
    <t>Акт об оказании производственных услуг 00000000147 от 15.08.2019 9:40:01</t>
  </si>
  <si>
    <t>Реализация товаров и услуг 00000000048 от 12.02.2019 10:43:29</t>
  </si>
  <si>
    <t>Реализация товаров и услуг 00000000676 от 19.11.2019 13:38:44</t>
  </si>
  <si>
    <t>Реализация товаров и услуг 00000000427 от 06.08.2019 10:58:33</t>
  </si>
  <si>
    <t>Реализация товаров и услуг 00000000378 от 16.07.2019 14:16:33</t>
  </si>
  <si>
    <t>Реализация товаров и услуг 00000000081 от 26.02.2019 11:32:48</t>
  </si>
  <si>
    <t>Реализация товаров и услуг 00000000060 от 20.02.2019 11:36:03</t>
  </si>
  <si>
    <t>Реализация товаров и услуг 00000000773 от 24.12.2019 10:32:24</t>
  </si>
  <si>
    <t>Акт об оказании производственных услуг 00000000158 от 10.09.2019 11:40:16</t>
  </si>
  <si>
    <t>Реализация товаров и услуг 00000000012 от 22.01.2019 11:04:06</t>
  </si>
  <si>
    <t>Реализация товаров и услуг 00000000235 от 01.04.2019 16:46:57</t>
  </si>
  <si>
    <t>Акт об оказании производственных услуг 00000000048 от 08.04.2019 13:17:34</t>
  </si>
  <si>
    <t>Акт об оказании производственных услуг 00000000120 от 08.07.2019 16:01:43</t>
  </si>
  <si>
    <t>Акт об оказании производственных услуг 00000000119 от 08.07.2019 15:45:10</t>
  </si>
  <si>
    <t>Акт об оказании производственных услуг 00000000148 от 20.08.2019 10:17:41</t>
  </si>
  <si>
    <t>Реализация товаров и услуг 00000000168 от 09.04.2019 11:54:12</t>
  </si>
  <si>
    <t>Реализация товаров и услуг 00000000302 от 18.06.2019 9:38:02</t>
  </si>
  <si>
    <t>Реализация товаров и услуг 00000000180 от 16.04.2019 11:57:50</t>
  </si>
  <si>
    <t>Замена платы контроллера</t>
  </si>
  <si>
    <t>Реализация товаров и услуг 00000000495 от 12.09.2019 11:08:36</t>
  </si>
  <si>
    <t>Реализация товаров и услуг 00000000720 от 05.12.2019 9:16:05</t>
  </si>
  <si>
    <t>Акт об оказании производственных услуг 00000000009 от 31.01.2020 10:33:11</t>
  </si>
  <si>
    <t>Реализация товаров и услуг 00000000025 от 28.01.2020 13:04:04</t>
  </si>
  <si>
    <t>Реализация товаров и услуг 00000000019 от 28.01.2020 10:43:08</t>
  </si>
  <si>
    <t>Реализация товаров и услуг 00000000160 от 09.04.2019 9:49:57</t>
  </si>
  <si>
    <t>Акт об оказании производственных услуг 00000000004 от 23.01.2020 9:45:01</t>
  </si>
  <si>
    <t>Акт об оказании производственных услуг 00000000091 от 28.05.2019 10:35:08</t>
  </si>
  <si>
    <t>Акт об оказании производственных услуг 00000000107 от 24.06.2019 14:17:25</t>
  </si>
  <si>
    <t>Акт об оказании производственных услуг 00000000114 от 28.06.2019 14:19:14</t>
  </si>
  <si>
    <t>Акт об оказании производственных услуг 00000000170 от 08.10.2019 10:54:43</t>
  </si>
  <si>
    <t>Реализация товаров и услуг 00000000223 от 29.04.2019 9:38:03</t>
  </si>
  <si>
    <t>Реализация товаров и услуг 00000000414 от 31.07.2019 13:51:29</t>
  </si>
  <si>
    <t>Акт об оказании производственных услуг 00000000109 от 26.06.2019 11:31:06</t>
  </si>
  <si>
    <t>Акт об оказании производственных услуг 00000000001 от 13.01.2020 15:16:21</t>
  </si>
  <si>
    <t>Акт об оказании производственных услуг 00000000113 от 28.06.2019 14:18:22</t>
  </si>
  <si>
    <t>Акт об оказании производственных услуг 00000000005 от 23.01.2020 10:53:07</t>
  </si>
  <si>
    <t>Акт об оказании производственных услуг 00000000110 от 26.06.2019 14:22:15</t>
  </si>
  <si>
    <t>Акт об оказании производственных услуг 00000000005 от 24.01.2019 10:12:00</t>
  </si>
  <si>
    <t>Реализация товаров и услуг 00000000456 от 22.08.2019 12:45:17</t>
  </si>
  <si>
    <t>Реализация товаров и услуг 00000000362 от 16.07.2019 10:45:53</t>
  </si>
  <si>
    <t>Реализация товаров и услуг 00000000345 от 08.07.2019 16:03:24</t>
  </si>
  <si>
    <t>Реализация товаров и услуг 00000000181 от 16.04.2019 11:58:45</t>
  </si>
  <si>
    <t>Реализация товаров и услуг 00000000772 от 24.12.2019 10:26:25</t>
  </si>
  <si>
    <t>Акт об оказании производственных услуг 00000000205 от 20.11.2019 14:31:06</t>
  </si>
  <si>
    <t>Реализация товаров и услуг 00000000321 от 25.06.2019 11:17:36</t>
  </si>
  <si>
    <t>Акт об оказании производственных услуг 00000000077 от 21.05.2019 10:17:38</t>
  </si>
  <si>
    <t>Акт об оказании производственных услуг 00000000089 от 28.05.2019 10:33:24</t>
  </si>
  <si>
    <t>Акт об оказании производственных услуг 00000000070 от 29.04.2019 8:51:12</t>
  </si>
  <si>
    <t>Акт об оказании производственных услуг 00000000129 от 24.07.2019 10:56:24</t>
  </si>
  <si>
    <t>Акт об оказании производственных услуг 00000000060 от 16.04.2019 11:59:36</t>
  </si>
  <si>
    <t>Акт об оказании производственных услуг 00000000037 от 19.03.2019 13:19:57</t>
  </si>
  <si>
    <t>Акт об оказании производственных услуг 00000000064 от 18.04.2019 12:34:17</t>
  </si>
  <si>
    <t>Акт об оказании производственных услуг 00000000021 от 26.02.2019 11:25:18</t>
  </si>
  <si>
    <t>Акт об оказании производственных услуг 00000000115 от 02.07.2019 13:38:33</t>
  </si>
  <si>
    <t>Акт об оказании производственных услуг 00000000149 от 20.08.2019 10:24:13</t>
  </si>
  <si>
    <t>Акт об оказании производственных услуг 00000000180 от 29.10.2019 11:09:24</t>
  </si>
  <si>
    <t>Акт об оказании производственных услуг 00000000211 от 05.12.2019 10:25:24</t>
  </si>
  <si>
    <t>Акт об оказании производственных услуг 00000000184 от 06.11.2019 9:59:30</t>
  </si>
  <si>
    <t>Акт об оказании производственных услуг 00000000204 от 19.11.2019 13:30:18</t>
  </si>
  <si>
    <t>Акт об оказании производственных услуг 00000000011 от 30.01.2019 13:26:01</t>
  </si>
  <si>
    <t>Реализация товаров и услуг 00000000429 от 06.08.2019 14:35:55</t>
  </si>
  <si>
    <t>Реализация товаров и услуг 00000000110 от 12.03.2019 10:11:46</t>
  </si>
  <si>
    <t>Реализация товаров и услуг 00000000383 от 18.07.2019 11:55:34</t>
  </si>
  <si>
    <t>Акт об оказании производственных услуг 00000000121 от 09.07.2019 11:17:21</t>
  </si>
  <si>
    <t>Реализация товаров и услуг 00000000082 от 26.02.2019 11:33:44</t>
  </si>
  <si>
    <t>Акт об оказании производственных услуг 00000000217 от 17.12.2019 12:13:48</t>
  </si>
  <si>
    <t>Акт об оказании производственных услуг 00000000195 от 13.11.2019 11:14:47</t>
  </si>
  <si>
    <t>Акт об оказании производственных услуг 00000000050 от 09.04.2019 11:26:39</t>
  </si>
  <si>
    <t>Акт об оказании производственных услуг 00000000015 от 20.02.2019 13:31:45</t>
  </si>
  <si>
    <t>Акт об оказании производственных услуг 00000000227 от 25.12.2019 9:34:38</t>
  </si>
  <si>
    <t>Акт об оказании производственных услуг 00000000106 от 20.06.2019 9:21:12</t>
  </si>
  <si>
    <t>Акт об оказании производственных услуг 00000000002 от 22.01.2019 9:41:37</t>
  </si>
  <si>
    <t>Реализация товаров и услуг 00000000274 от 04.06.2019 14:56:32</t>
  </si>
  <si>
    <t>Реализация товаров и услуг 00000000654 от 12.11.2019 9:38:25</t>
  </si>
  <si>
    <t>Реализация товаров и услуг 00000000016 от 24.01.2019 13:55:49</t>
  </si>
  <si>
    <t>Реализация товаров и услуг 00000000480 от 04.09.2019 13:02:39</t>
  </si>
  <si>
    <t>Акт об оказании производственных услуг 00000000039 от 20.03.2019 13:35:37</t>
  </si>
  <si>
    <t>Акт об оказании производственных услуг 00000000138 от 01.08.2019 15:42:39</t>
  </si>
  <si>
    <t>Акт об оказании производственных услуг 00000000223 от 24.12.2019 8:47:16</t>
  </si>
  <si>
    <t>Акт об оказании производственных услуг 00000000010 от 03.02.2020 9:28:41</t>
  </si>
  <si>
    <t>Реализация товаров и услуг 00000000287 от 11.06.2019 13:16:27</t>
  </si>
  <si>
    <t>Реализация товаров и услуг 00000000635 от 06.11.2019 9:57:53</t>
  </si>
  <si>
    <t>Реализация товаров и услуг 00000000798 от 26.12.2019 12:07:29</t>
  </si>
  <si>
    <t>Реализация товаров и услуг 00000000005 от 16.01.2019 13:05:04</t>
  </si>
  <si>
    <t>Акт об оказании производственных услуг 00000000175 от 22.10.2019 9:13:47</t>
  </si>
  <si>
    <t>Акт об оказании производственных услуг 00000000141 от 07.08.2019 9:47:14</t>
  </si>
  <si>
    <t>Акт об оказании производственных услуг 00000000088 от 28.05.2019 10:32:23</t>
  </si>
  <si>
    <t>Акт об оказании производственных услуг 00000000067 от 23.04.2019 14:22:24</t>
  </si>
  <si>
    <t>Акт об оказании производственных услуг 00000000099 от 11.06.2019 13:24:17</t>
  </si>
  <si>
    <t>Акт об оказании производственных услуг 00000000052 от 09.04.2019 11:51:16</t>
  </si>
  <si>
    <t>Акт об оказании производственных услуг 00000000135 от 30.07.2019 10:17:21</t>
  </si>
  <si>
    <t>Акт об оказании производственных услуг 00000000169 от 01.10.2019 12:54:10</t>
  </si>
  <si>
    <t>Акт об оказании производственных услуг 00000000023 от 26.02.2019 11:36:40</t>
  </si>
  <si>
    <t>Акт об оказании производственных услуг 00000000226 от 24.12.2019 10:42:16</t>
  </si>
  <si>
    <t>Акт об оказании производственных услуг 00000000201 от 18.11.2019 14:49:28</t>
  </si>
  <si>
    <t>Реализация товаров и услуг 00000000371 от 16.07.2019 10:58:43</t>
  </si>
  <si>
    <t>Реализация товаров и услуг 00000000487 от 10.09.2019 11:41:35</t>
  </si>
  <si>
    <t>Реализация товаров и услуг 00000000299 от 18.06.2019 9:35:05</t>
  </si>
  <si>
    <t>Реализация товаров и услуг 00000000583 от 15.10.2019 11:36:53</t>
  </si>
  <si>
    <t>Реализация товаров и услуг 00000000041 от 05.02.2019 12:10:21</t>
  </si>
  <si>
    <t>Акт об оказании производственных услуг 00000000025 от 05.03.2019 13:04:51</t>
  </si>
  <si>
    <t>Реализация товаров и услуг 00000000482 от 05.09.2019 11:05:52</t>
  </si>
  <si>
    <t>Акт об оказании производственных услуг 00000000013 от 05.02.2019 15:59:33</t>
  </si>
  <si>
    <t>Реализация товаров и услуг 00000000301 от 18.06.2019 9:36:43</t>
  </si>
  <si>
    <t>Акт об оказании производственных услуг 00000000117 от 02.07.2019 13:49:46</t>
  </si>
  <si>
    <t>Реализация товаров и услуг 00000000566 от 08.10.2019 15:07:51</t>
  </si>
  <si>
    <t>Реализация товаров и услуг 00000000531 от 24.09.2019 9:49:41</t>
  </si>
  <si>
    <t>Реализация товаров и услуг 00000000454 от 20.08.2019 10:52:34</t>
  </si>
  <si>
    <t>Акт об оказании производственных услуг 00000000001 от 15.01.2019 12:13:24</t>
  </si>
  <si>
    <t>Реализация товаров и услуг 00000000260 от 03.06.2019 9:59:10</t>
  </si>
  <si>
    <t>Реализация товаров и услуг 00000000577 от 14.10.2019 10:26:32</t>
  </si>
  <si>
    <t>Реализация товаров и услуг 00000000386 от 22.07.2019 9:58:52</t>
  </si>
  <si>
    <t>Реализация товаров и услуг 00000000224 от 29.04.2019 9:48:07</t>
  </si>
  <si>
    <t>Реализация товаров и услуг 00000000389 от 22.07.2019 11:45:04</t>
  </si>
  <si>
    <t>Реализация товаров и услуг 00000000068 от 20.02.2019 13:38:31</t>
  </si>
  <si>
    <t>Реализация товаров и услуг 00000000006 от 16.01.2019 13:06:15</t>
  </si>
  <si>
    <t>Реализация товаров и услуг 00000000304 от 18.06.2019 10:26:59</t>
  </si>
  <si>
    <t>Реализация товаров и услуг 00000000413 от 31.07.2019 9:31:09</t>
  </si>
  <si>
    <t>Реализация товаров и услуг 00000000194 от 18.04.2019 10:10:40</t>
  </si>
  <si>
    <t>Реализация товаров и услуг 00000000267 от 04.06.2019 12:34:57</t>
  </si>
  <si>
    <t>Реализация товаров и услуг 00000000062 от 17.02.2020 15:52:31</t>
  </si>
  <si>
    <t>Реализация товаров и услуг 00000000059 от 17.02.2020 13:47:13</t>
  </si>
  <si>
    <t xml:space="preserve">Домнин Алексей </t>
  </si>
  <si>
    <t>Реализация товаров и услуг 00000000056 от 17.02.2020 13:01:35</t>
  </si>
  <si>
    <t>Псковнефтепродукт (Филиал)</t>
  </si>
  <si>
    <t>Реализация товаров и услуг 00000000055 от 17.02.2020 12:56:20</t>
  </si>
  <si>
    <t>ПромТехЭнерго ООО</t>
  </si>
  <si>
    <t>Реализация товаров и услуг 00000000057 от 17.02.2020 13:04:50</t>
  </si>
  <si>
    <t>Реализация товаров и услуг 00000000060 от 17.02.2020 13:48:57</t>
  </si>
  <si>
    <t>Реализация товаров и услуг 00000000058 от 17.02.2020 13:14:39</t>
  </si>
  <si>
    <t>Реализация товаров и услуг 00000000061 от 17.02.2020 15:01:53</t>
  </si>
  <si>
    <t>ОКИС-С ООО</t>
  </si>
  <si>
    <t>Акт об оказании производственных услуг 00000000021 от 17.02.2020 13:33:47</t>
  </si>
  <si>
    <t>Акт об оказании производственных услуг 00000000022 от 17.02.2020 14:05:54</t>
  </si>
  <si>
    <t>Реализация товаров и услуг 00000000067 от 20.02.2020 10:38:40</t>
  </si>
  <si>
    <t>Реализация товаров и услуг 00000000066 от 20.02.2020 10:07:51</t>
  </si>
  <si>
    <t>1А ООО</t>
  </si>
  <si>
    <t>Датчик Д1ИБ исп.1 (авиационный керосин)</t>
  </si>
  <si>
    <t>Реализация товаров и услуг 00000000065 от 19.02.2020 14:57:50</t>
  </si>
  <si>
    <t>Транзит-Сервис</t>
  </si>
  <si>
    <t>Реализация товаров и услуг 00000000069 от 20.02.2020 13:27:04</t>
  </si>
  <si>
    <t>Реализация товаров и услуг 00000000063 от 19.02.2020 14:31:50</t>
  </si>
  <si>
    <t>Плата датчика ГКПС63.04.01.000-12 ( с ТКС ) на бензин, спирт, ацетон, гексан, пропан</t>
  </si>
  <si>
    <t>Реализация товаров и услуг 00000000064 от 19.02.2020 14:37:11</t>
  </si>
  <si>
    <t>Реализация товаров и услуг 00000000068 от 20.02.2020 13:16:47</t>
  </si>
  <si>
    <t>ВОЛГАТОН ООО</t>
  </si>
  <si>
    <t>Акт об оказании производственных услуг 00000000023 от 20.02.2020 12:09:48</t>
  </si>
  <si>
    <t>Ремонт БДМГ-101</t>
  </si>
  <si>
    <t>Плата датчика ГКПС63.04.01.000-11 ( с ТКС ) на дизтопливо</t>
  </si>
  <si>
    <t>Реализация товаров и услуг 00000000071 от 21.02.2020 9:33:01</t>
  </si>
  <si>
    <t>СИБГАЗОЙЛ + ООО</t>
  </si>
  <si>
    <t>факт/план год прогноз</t>
  </si>
  <si>
    <t>факт/план год текущий</t>
  </si>
  <si>
    <t>итого год</t>
  </si>
  <si>
    <t>факт Год</t>
  </si>
  <si>
    <t>дата</t>
  </si>
  <si>
    <t>клиент</t>
  </si>
  <si>
    <t>модель доза</t>
  </si>
  <si>
    <t>модель газ</t>
  </si>
  <si>
    <t>Газоанализатор Сигнал-03.4.1 датчик Сигнал 03.ДБ исп.1 (бензин) -4 шт.</t>
  </si>
  <si>
    <t>ЛИДЕРСТРОЙ ООО</t>
  </si>
  <si>
    <t>ОДК-АВИАДВИГАТЕЛЬ АО</t>
  </si>
  <si>
    <t>ТехСервис (Чебоксары)</t>
  </si>
  <si>
    <t>Реализация товаров и услуг 00000000072 от 25.02.2020 10:07:44</t>
  </si>
  <si>
    <t>Реализация товаров и услуг 00000000083 от 26.02.2020 10:27:06</t>
  </si>
  <si>
    <t>Реализация товаров и услуг 00000000070 от 26.02.2020 0:00:00</t>
  </si>
  <si>
    <t>Реализация товаров и услуг 00000000078 от 25.02.2020 16:59:08</t>
  </si>
  <si>
    <t>Реализация товаров и услуг 00000000077 от 25.02.2020 15:34:41</t>
  </si>
  <si>
    <t>Реализация товаров и услуг 00000000074 от 25.02.2020 12:46:26</t>
  </si>
  <si>
    <t>Реализация товаров и услуг 00000000081 от 25.02.2020 16:04:05</t>
  </si>
  <si>
    <t>Реализация товаров и услуг 00000000075 от 25.02.2020 13:06:15</t>
  </si>
  <si>
    <t>Реализация товаров и услуг 00000000076 от 25.02.2020 13:08:25</t>
  </si>
  <si>
    <t>Реализация товаров и услуг 00000000073 от 25.02.2020 12:38:47</t>
  </si>
  <si>
    <t>Акт об оказании производственных услуг 00000000024 от 25.02.2020 15:31:23</t>
  </si>
  <si>
    <t>Доза</t>
  </si>
  <si>
    <t>кол-во</t>
  </si>
  <si>
    <t>УЭХК</t>
  </si>
  <si>
    <t>ССТ ООО</t>
  </si>
  <si>
    <t>ОРКК АО</t>
  </si>
  <si>
    <t>НИИТФА АО</t>
  </si>
  <si>
    <t>Газпромгазораспределение Липецк</t>
  </si>
  <si>
    <t>Московский ПСЦ</t>
  </si>
  <si>
    <t>Мелстон</t>
  </si>
  <si>
    <t>ДОЗА</t>
  </si>
  <si>
    <t>Реализация товаров и услуг 00000000086 от 27.02.2020 9:22:07</t>
  </si>
  <si>
    <t>АЛЬФА-КРАН СЕРВИС ООО</t>
  </si>
  <si>
    <t>Реализация товаров и услуг 00000000087 от 27.02.2020 10:29:44</t>
  </si>
  <si>
    <t>Акт об оказании производственных услуг 00000000025 от 26.02.2020 14:16:21</t>
  </si>
  <si>
    <t>НАВИНА ООО</t>
  </si>
  <si>
    <t>ГАЗПРОМНЕФТЬ - ЦЕНТР ООО</t>
  </si>
  <si>
    <t>КХК №1 ООО</t>
  </si>
  <si>
    <t>Ионизационная камера БМК-50 ГКПС13.07.00.000</t>
  </si>
  <si>
    <t>Акт об оказании производственных услуг 00000000026 от 02.03.2020 8:09:53</t>
  </si>
  <si>
    <t>№ заказа</t>
  </si>
  <si>
    <t>Реализация товаров и услуг 00000000101 от 06.03.2020 10:51:27</t>
  </si>
  <si>
    <t>Реализация товаров и услуг 00000000098 от 05.03.2020 10:06:34</t>
  </si>
  <si>
    <t>КАМАЗ ПАО</t>
  </si>
  <si>
    <t>Универсальный прибор газового контроля УПГК-ЛИМБ с БОВ</t>
  </si>
  <si>
    <t>Реализация товаров и услуг 00000000801 от 03.09.2019 22:35:35</t>
  </si>
  <si>
    <t>KIEL MARKETING</t>
  </si>
  <si>
    <t>Monoblock Gamma-E</t>
  </si>
  <si>
    <t>Иблеминов Анатолий</t>
  </si>
  <si>
    <t>Реализация товаров и услуг 00000000099 от 05.03.2020 17:16:30</t>
  </si>
  <si>
    <t>Реализация товаров и услуг 00000000100 от 05.03.2020 12:19:46</t>
  </si>
  <si>
    <t>Реализация товаров и услуг 00000000093 от 02.03.2020 14:53:55</t>
  </si>
  <si>
    <t>Реализация товаров и услуг 00000000090 от 02.03.2020 14:29:17</t>
  </si>
  <si>
    <t>ТС НГРЭИС ОАО</t>
  </si>
  <si>
    <t>Акт об оказании производственных услуг 00000000029 от 02.03.2020 14:24:45</t>
  </si>
  <si>
    <t>Акт об оказании производственных услуг 00000000034 от 03.03.2020 10:54:40</t>
  </si>
  <si>
    <t>Реализация товаров и услуг 00000000096 от 03.03.2020 12:13:43</t>
  </si>
  <si>
    <t>Устройство считывания УС-05-01</t>
  </si>
  <si>
    <t>Реализация товаров и услуг 00000000092 от 02.03.2020 14:37:53</t>
  </si>
  <si>
    <t>СТРОЙТРЕСТ ООО</t>
  </si>
  <si>
    <t>Акт об оказании производственных услуг 00000000028 от 02.03.2020 13:41:28</t>
  </si>
  <si>
    <t>Реализация товаров и услуг 00000000097 от 03.03.2020 13:33:14</t>
  </si>
  <si>
    <t>ЮТИЛИКО ООО</t>
  </si>
  <si>
    <t>Акт об оказании производственных услуг 00000000038 от 05.03.2020 13:11:00</t>
  </si>
  <si>
    <t>Акт об оказании производственных услуг 00000000035 от 04.03.2020 8:57:44</t>
  </si>
  <si>
    <t>Акт об оказании производственных услуг 00000000027 от 02.03.2020 13:10:45</t>
  </si>
  <si>
    <t>ТСК МЕТРОЛОГИЯ ООО</t>
  </si>
  <si>
    <t>Ремонт Сигнал-033</t>
  </si>
  <si>
    <t>Реализация товаров и услуг 00000000095 от 02.03.2020 15:55:31</t>
  </si>
  <si>
    <t>ПРОМЭКОПРИБОР ООО</t>
  </si>
  <si>
    <t>Акт об оказании производственных услуг 00000000033 от 02.03.2020 14:39:02</t>
  </si>
  <si>
    <t>ТЕХНОЛОГИЯ ООО</t>
  </si>
  <si>
    <t>Акт об оказании производственных услуг 00000000036 от 04.03.2020 12:47:25</t>
  </si>
  <si>
    <t>ЯР-ЯХТИНГ ООО</t>
  </si>
  <si>
    <t>Акт об оказании производственных услуг 00000000032 от 02.03.2020 14:36:21</t>
  </si>
  <si>
    <t>Акт об оказании производственных услуг 00000000037 от 04.03.2020 13:42:16</t>
  </si>
  <si>
    <t>Акт об оказании производственных услуг 00000000031 от 02.03.2020 14:34:21</t>
  </si>
  <si>
    <t>Реализация товаров и услуг 00000000094 от 02.03.2020 15:50:21</t>
  </si>
  <si>
    <t>АМУР-АНТИКОР ООО</t>
  </si>
  <si>
    <t>Акт об оказании производственных услуг 00000000030 от 02.03.2020 14:27:04</t>
  </si>
  <si>
    <t>Реализация товаров и услуг 00000000091 от 02.03.2020 14:32:19</t>
  </si>
  <si>
    <t>Сторонние_приборы</t>
  </si>
  <si>
    <t>Реализация товаров и услуг 00000000102 от 10.03.2020 9:24:45</t>
  </si>
  <si>
    <t>Дозиметр универсальный ДКС-101 ГКПС13.00.00.000</t>
  </si>
  <si>
    <t>Реализация товаров и услуг 00000000103 от 10.03.2020 11:19:13</t>
  </si>
  <si>
    <t>ТПК СОЮЗ ООО</t>
  </si>
  <si>
    <t>Реализация товаров и услуг 00000000105 от 10.03.2020 11:27:26</t>
  </si>
  <si>
    <t>Реализация товаров и услуг 00000000111 от 13.03.2020 10:05:38</t>
  </si>
  <si>
    <t>ДДК ГКПС68.00.00.000-11 (пропан, сплав АМг6; сплав Д16.Т, металлорукав РЗ-ЦХ 15)</t>
  </si>
  <si>
    <t>Реализация товаров и услуг 00000000104 от 10.03.2020 11:25:45</t>
  </si>
  <si>
    <t>ЮМАРТ-ОЙЛ ООО</t>
  </si>
  <si>
    <t>Реализация товаров и услуг 00000000108 от 11.03.2020 14:32:33</t>
  </si>
  <si>
    <t>РУСТЕХ ПРО ООО</t>
  </si>
  <si>
    <t>Удлинитель электрометрический ГКПС13.12.00.000</t>
  </si>
  <si>
    <t>Акт об оказании производственных услуг 00000000040 от 10.03.2020 15:01:00</t>
  </si>
  <si>
    <t>БАЛТИЙСКИЙ ЗАВОД АО</t>
  </si>
  <si>
    <t>Ремонт ДКГ-07БС</t>
  </si>
  <si>
    <t>Реализация товаров и услуг 00000000106 от 11.03.2020 11:58:45</t>
  </si>
  <si>
    <t>Акт об оказании производственных услуг 00000000039 от 10.03.2020 11:23:16</t>
  </si>
  <si>
    <t>АНХИМ ООО</t>
  </si>
  <si>
    <t>Реализация товаров и услуг 00000000109 от 11.03.2020 16:39:04</t>
  </si>
  <si>
    <t>Акт об оказании производственных услуг 00000000041 от 12.03.2020 16:51:49</t>
  </si>
  <si>
    <t>Реализация товаров и услуг 00000000107 от 11.03.2020 12:54:43</t>
  </si>
  <si>
    <t>АВАЛОН ООО</t>
  </si>
  <si>
    <t>Реализация товаров и услуг 00000000110 от 12.03.2020 15:07:22</t>
  </si>
  <si>
    <t>Индивидуальный предприниматель Струк Валерий Аркадьевич</t>
  </si>
  <si>
    <t>Акт об оказании производственных услуг 00000000042 от 13.03.2020 9:40:27</t>
  </si>
  <si>
    <t xml:space="preserve">Комплект монтажных частей №3 </t>
  </si>
  <si>
    <t xml:space="preserve">Комплект инструмента и принадлежностей </t>
  </si>
  <si>
    <t>Вакансия</t>
  </si>
  <si>
    <t>ННК-АМУРНЕФТЕПРОДУКТ АО</t>
  </si>
  <si>
    <t>Алексей</t>
  </si>
  <si>
    <t>План (млн. руб.)</t>
  </si>
  <si>
    <t>Факт (млн. руб.)</t>
  </si>
  <si>
    <t>Реализация товаров и услуг 00000000116 от 17.03.2020 13:52:58</t>
  </si>
  <si>
    <t>Реализация товаров и услуг 00000000114 от 16.03.2020 14:31:01</t>
  </si>
  <si>
    <t>Реализация товаров и услуг 00000000120 от 19.03.2020 17:42:34</t>
  </si>
  <si>
    <t>Реализация товаров и услуг 00000000113 от 16.03.2020 13:59:12</t>
  </si>
  <si>
    <t>Реализация товаров и услуг 00000000119 от 19.03.2020 13:02:22</t>
  </si>
  <si>
    <t>ЭЛЕКТРОНПРИБОР ООО</t>
  </si>
  <si>
    <t>Акт об оказании производственных услуг 00000000045 от 23.03.2020 14:27:42</t>
  </si>
  <si>
    <t>ПК ПЕНТА ООО</t>
  </si>
  <si>
    <t>Реализация товаров и услуг 00000000124 от 23.03.2020 14:37:23</t>
  </si>
  <si>
    <t>Реализация товаров и услуг 00000000122 от 23.03.2020 14:34:15</t>
  </si>
  <si>
    <t>Реализация товаров и услуг 00000000115 от 16.03.2020 14:34:16</t>
  </si>
  <si>
    <t>ЭКОСФЕРА ООО</t>
  </si>
  <si>
    <t>Удлинитель электрометрический 30м</t>
  </si>
  <si>
    <t>Реализация товаров и услуг 00000000121 от 20.03.2020 11:47:55</t>
  </si>
  <si>
    <t>Реализация товаров и услуг 00000000123 от 23.03.2020 15:15:19</t>
  </si>
  <si>
    <t>СИСТЕМЫ БЕЗОПАСНОСТИ ООО</t>
  </si>
  <si>
    <t>Реализация товаров и услуг 00000000112 от 16.03.2020 13:41:50</t>
  </si>
  <si>
    <t>Реализация товаров и услуг 00000000117 от 18.03.2020 14:55:36</t>
  </si>
  <si>
    <t>Реализация товаров и услуг 00000000118 от 19.03.2020 10:38:48</t>
  </si>
  <si>
    <t>Акт об оказании производственных услуг 00000000044 от 19.03.2020 12:52:34</t>
  </si>
  <si>
    <t>Акт об оказании производственных услуг 00000000043 от 16.03.2020 14:15:55</t>
  </si>
  <si>
    <t>В-СИБПРОМТРАНС АО</t>
  </si>
  <si>
    <t>Акт об оказании производственных услуг 00000000046 от 24.03.2020 9:11:48</t>
  </si>
  <si>
    <t>АЛЬЯНС-СЕРВИС ООО</t>
  </si>
  <si>
    <t>Акт об оказании производственных услуг 00000000047 от 24.03.2020 11:16:36</t>
  </si>
  <si>
    <t>ЛВЗВОРОНЕЦКИЙ ООО</t>
  </si>
  <si>
    <t>Розетка 2РМ14КПН4Г1В1 Россия *</t>
  </si>
  <si>
    <t>Розетка 2РМТ14БПН4Г1В1 Элекон</t>
  </si>
  <si>
    <t>ВЧ</t>
  </si>
  <si>
    <t>Реализация товаров и услуг 00000000130 от 25.03.2020 17:35:25</t>
  </si>
  <si>
    <t>Изготовление опытных образцов ИМД-70М по ведомости исполнения к Дог. №1521187326991010104000118/2669</t>
  </si>
  <si>
    <t>Реализация товаров и услуг 00000000417 от 02.08.2019 11:46:04</t>
  </si>
  <si>
    <t>Акт об оказании производственных услуг 00000000050 от 25.03.2020 11:08:53</t>
  </si>
  <si>
    <t>Реализация товаров и услуг 00000000131 от 26.03.2020 13:16:59</t>
  </si>
  <si>
    <t>Реализация товаров и услуг 00000000132 от 26.03.2020 13:21:31</t>
  </si>
  <si>
    <t xml:space="preserve">Индивидуальный предприниматель Ланг Сергей Гарольдович                       </t>
  </si>
  <si>
    <t>Реализация товаров и услуг 00000000125 от 25.03.2020 11:27:36</t>
  </si>
  <si>
    <t>ТКЭДЕЛЬВЕЙС ООО</t>
  </si>
  <si>
    <t>Реализация товаров и услуг 00000000129 от 25.03.2020 16:57:21</t>
  </si>
  <si>
    <t>СИТИКОМ ООО</t>
  </si>
  <si>
    <t>Реализация товаров и услуг 00000000133 от 26.03.2020 14:06:45</t>
  </si>
  <si>
    <t>ИЖЕВСКИЙ КОТЕЛЬНЫЙ ЗАВОД ООО</t>
  </si>
  <si>
    <t>Реализация товаров и услуг 00000000127 от 25.03.2020 13:47:33</t>
  </si>
  <si>
    <t>ЭКОСТАНДАРТ ТЕХНИЧЕСКИЕ РЕШЕНИЯ ООО</t>
  </si>
  <si>
    <t>Акт об оказании производственных услуг 00000000049 от 25.03.2020 10:49:05</t>
  </si>
  <si>
    <t>ЛАДУШКИНСКОЕ ЗАО</t>
  </si>
  <si>
    <t>Реализация товаров и услуг 00000000126 от 25.03.2020 11:35:41</t>
  </si>
  <si>
    <t>МПЗ РУБЛЕВСКИЙ ООО</t>
  </si>
  <si>
    <t>Акт об оказании производственных услуг 00000000048 от 25.03.2020 10:14:37</t>
  </si>
  <si>
    <t>Реализация товаров и услуг 00000000128 от 25.03.2020 16:13:06</t>
  </si>
  <si>
    <t>ТЕХНОЛИНК ООО</t>
  </si>
  <si>
    <t>Кейс TEKNO 2011 синий с серыми защелками (RAL 5002 + RAL 2011) (ДРБП-03) ***</t>
  </si>
  <si>
    <t>Ложемент ДРБП-03 ППЭ</t>
  </si>
  <si>
    <t>сезонность</t>
  </si>
  <si>
    <t>Дата отгрузки</t>
  </si>
  <si>
    <t>Заказ покупателя</t>
  </si>
  <si>
    <t>28.05.2020 0:00:00</t>
  </si>
  <si>
    <t>Заказ покупателя 00000000249 от 02.03.2020 11:16:55</t>
  </si>
  <si>
    <t>30.06.2020 0:00:00</t>
  </si>
  <si>
    <t>Заказ покупателя 00000000250 от 02.03.2020 11:19:52</t>
  </si>
  <si>
    <t>22.07.2020 0:00:00</t>
  </si>
  <si>
    <t>Заказ покупателя 00000000251 от 02.03.2020 11:21:34</t>
  </si>
  <si>
    <t>21.10.2020 0:00:00</t>
  </si>
  <si>
    <t>Заказ покупателя 00000000254 от 02.03.2020 11:26:32</t>
  </si>
  <si>
    <t>20.08.2020 0:00:00</t>
  </si>
  <si>
    <t>Заказ покупателя 00000000252 от 02.03.2020 11:23:06</t>
  </si>
  <si>
    <t>19.11.2020 0:00:00</t>
  </si>
  <si>
    <t>Заказ покупателя 00000000255 от 02.03.2020 11:28:27</t>
  </si>
  <si>
    <t>17.09.2020 0:00:00</t>
  </si>
  <si>
    <t>Заказ покупателя 00000000253 от 02.03.2020 11:25:05</t>
  </si>
  <si>
    <t>23.12.2020 0:00:00</t>
  </si>
  <si>
    <t>Заказ покупателя 00000000256 от 02.03.2020 11:29:55</t>
  </si>
  <si>
    <t>24.12.2020 0:00:00</t>
  </si>
  <si>
    <t>Заказ покупателя 00000000257 от 02.03.2020 11:31:38</t>
  </si>
  <si>
    <t>24.04.2020 0:00:00</t>
  </si>
  <si>
    <t>Заказ покупателя 00000000113 от 16.03.2020 0:00:00</t>
  </si>
  <si>
    <t>29.05.2020 0:00:00</t>
  </si>
  <si>
    <t>Заказ покупателя 00000000088 от 03.02.2020 15:24:45</t>
  </si>
  <si>
    <t>ММЗ АО</t>
  </si>
  <si>
    <t>09.04.2020 0:00:00</t>
  </si>
  <si>
    <t>Заказ покупателя 00000000297 от 13.03.2020 16:43:05</t>
  </si>
  <si>
    <t>Датчик Д1БФ исп.1 (авиационный керосин)</t>
  </si>
  <si>
    <t>15.04.2020 0:00:00</t>
  </si>
  <si>
    <t>Заказ покупателя 00000000326 от 19.03.2020 16:36:25</t>
  </si>
  <si>
    <t>ТЗК ЕНИСЕЙ ООО</t>
  </si>
  <si>
    <t>31.07.2020 0:00:00</t>
  </si>
  <si>
    <t>Заказ покупателя 00000000225 от 28.02.2020 11:46:19</t>
  </si>
  <si>
    <t>17.04.2020 0:00:00</t>
  </si>
  <si>
    <t>Заказ покупателя 00000000352 от 27.03.2020 11:06:16</t>
  </si>
  <si>
    <t>10.04.2020 0:00:00</t>
  </si>
  <si>
    <t>Заказ покупателя 00000000341 от 25.03.2020 15:36:30</t>
  </si>
  <si>
    <t>ГОРТЕЛЕКОМ ООО</t>
  </si>
  <si>
    <t>Заказ покупателя 00000000342 от 25.03.2020 15:37:28</t>
  </si>
  <si>
    <t>Заказ покупателя 00000000343 от 25.03.2020 15:38:21</t>
  </si>
  <si>
    <t>Заказ покупателя 00000000340 от 25.03.2020 15:35:13</t>
  </si>
  <si>
    <t>Заказ покупателя 00000000129 от 11.02.2020 13:55:52</t>
  </si>
  <si>
    <t>Заказ покупателя 00000000070 от 23.03.2020 10:18:12</t>
  </si>
  <si>
    <t>Датчик Сигнал-03.ДБФ исп.1 (гексан)</t>
  </si>
  <si>
    <t>23.06.2020 0:00:00</t>
  </si>
  <si>
    <t>Заказ покупателя 00000000351 от 27.03.2020 11:03:02</t>
  </si>
  <si>
    <t>ДИАСС ООО</t>
  </si>
  <si>
    <t>08.04.2020 0:00:00</t>
  </si>
  <si>
    <t>Заказ покупателя 00000000334 от 23.03.2020 11:34:50</t>
  </si>
  <si>
    <t>30.04.2020 0:00:00</t>
  </si>
  <si>
    <t>Заказ покупателя 00000001402 от 02.10.2019 11:38:12</t>
  </si>
  <si>
    <t>Заказ покупателя 00000000053 от 28.01.2020 11:36:40</t>
  </si>
  <si>
    <t>01.06.2020 0:00:00</t>
  </si>
  <si>
    <t>Заказ покупателя 00000000175 от 18.02.2020 16:14:38</t>
  </si>
  <si>
    <t>УЭХК АО</t>
  </si>
  <si>
    <t>30.07.2020 0:00:00</t>
  </si>
  <si>
    <t>Заказ покупателя 00000000173 от 18.02.2020 15:18:16</t>
  </si>
  <si>
    <t>29.04.2020 0:00:00</t>
  </si>
  <si>
    <t>Заказ покупателя 00000000212 от 27.02.2020 13:08:16</t>
  </si>
  <si>
    <t>11.06.2020 0:00:00</t>
  </si>
  <si>
    <t>Заказ покупателя 00000000213 от 27.02.2020 13:09:10</t>
  </si>
  <si>
    <t>20.05.2020 0:00:00</t>
  </si>
  <si>
    <t>Заказ покупателя 00000000230 от 02.03.2020 9:12:37</t>
  </si>
  <si>
    <t>Заказ покупателя 00000000234 от 02.03.2020 10:12:20</t>
  </si>
  <si>
    <t>08.06.2020 0:00:00</t>
  </si>
  <si>
    <t>Заказ покупателя 00000000227 от 28.02.2020 13:28:35</t>
  </si>
  <si>
    <t>Заказ покупателя 00000000350 от 27.03.2020 10:10:43</t>
  </si>
  <si>
    <t>ПЕТЕРБУРГ ГРУПП ООО</t>
  </si>
  <si>
    <t>30.10.2020 0:00:00</t>
  </si>
  <si>
    <t>Заказ покупателя 00000000231 от 02.03.2020 10:03:10</t>
  </si>
  <si>
    <t>26.11.2020 0:00:00</t>
  </si>
  <si>
    <t>Заказ покупателя 00000000232 от 02.03.2020 10:08:01</t>
  </si>
  <si>
    <t>08.07.2020 0:00:00</t>
  </si>
  <si>
    <t>Заказ покупателя 00000000214 от 27.02.2020 13:10:17</t>
  </si>
  <si>
    <t>11.08.2020 0:00:00</t>
  </si>
  <si>
    <t>Заказ покупателя 00000000215 от 27.02.2020 13:11:38</t>
  </si>
  <si>
    <t>15.09.2020 0:00:00</t>
  </si>
  <si>
    <t>Заказ покупателя 00000000216 от 27.02.2020 13:14:51</t>
  </si>
  <si>
    <t>22.12.2020 0:00:00</t>
  </si>
  <si>
    <t>Заказ покупателя 00000000233 от 02.03.2020 10:10:34</t>
  </si>
  <si>
    <t>Заказ покупателя 00000000217 от 27.02.2020 13:27:32</t>
  </si>
  <si>
    <t>12.06.2020 0:00:00</t>
  </si>
  <si>
    <t>Заказ покупателя 00000000235 от 02.03.2020 10:26:44</t>
  </si>
  <si>
    <t>16.07.2020 0:00:00</t>
  </si>
  <si>
    <t>Заказ покупателя 00000000236 от 02.03.2020 10:29:08</t>
  </si>
  <si>
    <t>Заказ покупателя 00000000238 от 02.03.2020 10:40:18</t>
  </si>
  <si>
    <t>Заказ покупателя 00000000239 от 02.03.2020 10:42:39</t>
  </si>
  <si>
    <t>17.12.2020 0:00:00</t>
  </si>
  <si>
    <t>Заказ покупателя 00000000241 от 02.03.2020 10:47:08</t>
  </si>
  <si>
    <t>30.12.2020 0:00:00</t>
  </si>
  <si>
    <t>Заказ покупателя 00000000242 от 02.03.2020 10:49:12</t>
  </si>
  <si>
    <t>Заказ покупателя 00000000237 от 02.03.2020 10:34:04</t>
  </si>
  <si>
    <t>22.10.2020 0:00:00</t>
  </si>
  <si>
    <t>Заказ покупателя 00000000240 от 02.03.2020 10:45:33</t>
  </si>
  <si>
    <t>Заказ покупателя 00000000209 от 27.02.2020 12:59:18</t>
  </si>
  <si>
    <t>Заказ покупателя 00000000210 от 27.02.2020 13:00:03</t>
  </si>
  <si>
    <t>15.05.2020 0:00:00</t>
  </si>
  <si>
    <t>Заказ покупателя 00000000208 от 27.02.2020 12:55:53</t>
  </si>
  <si>
    <t>15.12.2020 0:00:00</t>
  </si>
  <si>
    <t>Заказ покупателя 00000000211 от 27.02.2020 13:05:45</t>
  </si>
  <si>
    <t>Заказ покупателя 00000000330 от 23.03.2020 10:43:10</t>
  </si>
  <si>
    <t>20.04.2020 0:00:00</t>
  </si>
  <si>
    <t>Заказ покупателя 00000000346 от 26.03.2020 12:41:13</t>
  </si>
  <si>
    <t>Заказ покупателя 00000000332 от 23.03.2020 10:42:09</t>
  </si>
  <si>
    <t>21.05.2020 0:00:00</t>
  </si>
  <si>
    <t>Заказ покупателя 00000000218 от 27.02.2020 13:55:11</t>
  </si>
  <si>
    <t>19.08.2020 0:00:00</t>
  </si>
  <si>
    <t>Заказ покупателя 00000000244 от 02.03.2020 11:01:27</t>
  </si>
  <si>
    <t>Заказ покупателя 00000000243 от 02.03.2020 10:58:58</t>
  </si>
  <si>
    <t>12.11.2020 0:00:00</t>
  </si>
  <si>
    <t>Заказ покупателя 00000000247 от 02.03.2020 11:07:12</t>
  </si>
  <si>
    <t>16.09.2020 0:00:00</t>
  </si>
  <si>
    <t>Заказ покупателя 00000000245 от 02.03.2020 11:03:23</t>
  </si>
  <si>
    <t>15.10.2020 0:00:00</t>
  </si>
  <si>
    <t>Заказ покупателя 00000000246 от 02.03.2020 11:05:16</t>
  </si>
  <si>
    <t>Заказ покупателя 00000000248 от 02.03.2020 11:09:11</t>
  </si>
  <si>
    <t>Заказ покупателя 00000000090 от 04.02.2020 8:51:31</t>
  </si>
  <si>
    <t>12.10.2020 0:00:00</t>
  </si>
  <si>
    <t>Заказ покупателя 00000000178 от 18.02.2020 17:54:43</t>
  </si>
  <si>
    <t>Удлинитель электрометрический 20м</t>
  </si>
  <si>
    <t>Кейс Peli 1470 для ноутбука</t>
  </si>
  <si>
    <t>Месячный коэффициент</t>
  </si>
  <si>
    <t>% роста месяц к месяцу</t>
  </si>
  <si>
    <t>месяц 1</t>
  </si>
  <si>
    <t>месяц 2</t>
  </si>
  <si>
    <t>месяц 3</t>
  </si>
  <si>
    <t>месяц 4</t>
  </si>
  <si>
    <t>месяц 5</t>
  </si>
  <si>
    <t>месяц 6</t>
  </si>
  <si>
    <t>месяц 7</t>
  </si>
  <si>
    <t>месяц 8</t>
  </si>
  <si>
    <t>месяц 9</t>
  </si>
  <si>
    <t>месяц 10</t>
  </si>
  <si>
    <t>месяц 11</t>
  </si>
  <si>
    <t>месяц 12</t>
  </si>
  <si>
    <t>Кон. остаток</t>
  </si>
  <si>
    <t>Заказ покупателя 00000000322 от 19.03.2020 10:42:31</t>
  </si>
  <si>
    <t>13.04.2020 0:00:00</t>
  </si>
  <si>
    <t>Заказ покупателя 00000000279 от 10.03.2020 14:21:40</t>
  </si>
  <si>
    <t>КИПТЭП ООО</t>
  </si>
  <si>
    <t>Заказ покупателя 00000000075 от 30.01.2020 11:00:44</t>
  </si>
  <si>
    <t>СибПромРесурс</t>
  </si>
  <si>
    <t>Заказ покупателя 00000000310 от 18.03.2020 9:35:37</t>
  </si>
  <si>
    <t>КОМПАНИЯ НООТЭК ООО</t>
  </si>
  <si>
    <t>14.04.2020 0:00:00</t>
  </si>
  <si>
    <t>Заказ покупателя 00000000349 от 26.03.2020 18:30:20</t>
  </si>
  <si>
    <t>АТПП-ЮГ ООО</t>
  </si>
  <si>
    <t>Заказ покупателя 00000000280 от 10.03.2020 15:00:32</t>
  </si>
  <si>
    <t>Саромотина Елена Владимировна</t>
  </si>
  <si>
    <t xml:space="preserve">Датчик Сигнал-03.ДБФ исп.2 (бензин) </t>
  </si>
  <si>
    <t>Заказ покупателя 00000000348 от 26.03.2020 14:13:42</t>
  </si>
  <si>
    <t>МАРБИОФАРМ ОАО</t>
  </si>
  <si>
    <t>Датчик Сигнал-03.ДМ исп.1 (этанол)</t>
  </si>
  <si>
    <t>Заказ покупателя 00000000306 от 17.03.2020 14:28:31</t>
  </si>
  <si>
    <t>Вантюсов Михаил Алексеевич</t>
  </si>
  <si>
    <t>07.04.2020 0:00:00</t>
  </si>
  <si>
    <t>Заказ покупателя 00000000331 от 23.03.2020 10:28:43</t>
  </si>
  <si>
    <t>Заказ покупателя 00000000354 от 01.04.2020 12:35:21</t>
  </si>
  <si>
    <t>Заказ покупателя 00000000327 от 19.03.2020 16:48:14</t>
  </si>
  <si>
    <t>АВЕНТИН ООО</t>
  </si>
  <si>
    <t>Заказ покупателя 00000000288 от 12.03.2020 9:48:39</t>
  </si>
  <si>
    <t>ООО ФИРМА "ЭНЕРГОКОМПЛЕКТ"</t>
  </si>
  <si>
    <t>04.05.2020 0:00:00</t>
  </si>
  <si>
    <t>Заказ покупателя 00000000203 от 26.02.2020 15:40:55</t>
  </si>
  <si>
    <t>УРАЛКАЛИЙ-РЕМОНТ ООО</t>
  </si>
  <si>
    <t>Заказ покупателя 00000000269 от 04.03.2020 15:21:40</t>
  </si>
  <si>
    <t>ХИМИЧЕСКОЕ ОБЕСПЕЧЕНИЕ ООО</t>
  </si>
  <si>
    <t>Заказ покупателя 00000000281 от 10.03.2020 18:25:35</t>
  </si>
  <si>
    <t>Заказ покупателя 00000000182 от 19.02.2020 10:49:45</t>
  </si>
  <si>
    <t>Кабель "Н" для ДКГ-07БС ГКПС45.08.00.000-01.04 (КММ 20м)</t>
  </si>
  <si>
    <t>Заказ покупателя 00000000172 от 18.02.2020 15:05:20</t>
  </si>
  <si>
    <t>ПРАЙМ ГРУП ООО</t>
  </si>
  <si>
    <t>Заказ покупателя 00000000296 от 13.03.2020 16:45:35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</si>
</sst>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0.000"/>
    <numFmt numFmtId="165" formatCode="dd/mm/yy;@"/>
    <numFmt numFmtId="166" formatCode="mmmm\ yyyy"/>
    <numFmt numFmtId="167" formatCode="#,##0.00&quot;р.&quot;"/>
    <numFmt numFmtId="168" formatCode="#,##0&quot;р.&quot;"/>
    <numFmt numFmtId="169" formatCode="#,##0.0&quot;р.&quot;"/>
    <numFmt numFmtId="170" formatCode="0.0"/>
    <numFmt numFmtId="171" formatCode="#,##0.00\ &quot;₽&quot;"/>
  </numFmts>
  <fonts count="15" x14ac:knownFonts="1">
    <font>
      <sz val="8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b/>
      <sz val="11"/>
      <color theme="1"/>
      <name val="Calibri"/>
      <family val="2"/>
      <charset val="204"/>
      <scheme val="minor"/>
    </font>
    <font>
      <b/>
      <sz val="8"/>
      <color indexed="24"/>
      <name val="Arial"/>
      <family val="2"/>
    </font>
    <font>
      <sz val="8"/>
      <color rgb="FFFF0000"/>
      <name val="Arial"/>
      <family val="2"/>
    </font>
    <font>
      <sz val="8"/>
      <color theme="1"/>
      <name val="Arial"/>
      <family val="2"/>
    </font>
    <font>
      <b/>
      <sz val="8"/>
      <name val="Arial"/>
      <family val="2"/>
      <charset val="204"/>
    </font>
    <font>
      <b/>
      <sz val="8"/>
      <color indexed="8"/>
      <name val="Arial"/>
      <family val="2"/>
      <charset val="204"/>
    </font>
    <font>
      <sz val="8"/>
      <color theme="1"/>
      <name val="Arial"/>
      <family val="2"/>
      <charset val="204"/>
    </font>
    <font>
      <sz val="8"/>
      <name val="Arial"/>
      <family val="2"/>
      <charset val="204"/>
    </font>
    <font>
      <sz val="8"/>
      <color theme="0"/>
      <name val="Arial"/>
      <family val="2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i/>
      <sz val="11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</fills>
  <borders count="15">
    <border>
      <left/>
      <right/>
      <top/>
      <bottom/>
      <diagonal/>
    </border>
    <border>
      <left style="thin">
        <color indexed="26"/>
      </left>
      <right style="thin">
        <color indexed="26"/>
      </right>
      <top style="thin">
        <color indexed="26"/>
      </top>
      <bottom style="thin">
        <color indexed="26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6"/>
      </left>
      <right/>
      <top/>
      <bottom/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157">
    <xf numFmtId="0" fontId="0" fillId="0" borderId="0" xfId="0"/>
    <xf numFmtId="0" fontId="0" fillId="0" borderId="0" xfId="0" applyAlignment="1"/>
    <xf numFmtId="0" fontId="2" fillId="2" borderId="0" xfId="0" applyNumberFormat="1" applyFont="1" applyFill="1" applyBorder="1" applyAlignment="1">
      <alignment vertical="top"/>
    </xf>
    <xf numFmtId="0" fontId="3" fillId="0" borderId="0" xfId="0" applyFont="1"/>
    <xf numFmtId="165" fontId="3" fillId="0" borderId="0" xfId="0" applyNumberFormat="1" applyFont="1"/>
    <xf numFmtId="166" fontId="0" fillId="0" borderId="0" xfId="0" applyNumberFormat="1"/>
    <xf numFmtId="165" fontId="0" fillId="0" borderId="0" xfId="0" applyNumberFormat="1"/>
    <xf numFmtId="0" fontId="2" fillId="0" borderId="0" xfId="0" applyNumberFormat="1" applyFont="1" applyFill="1" applyBorder="1" applyAlignment="1">
      <alignment vertical="top"/>
    </xf>
    <xf numFmtId="0" fontId="0" fillId="0" borderId="0" xfId="0" applyBorder="1" applyAlignment="1"/>
    <xf numFmtId="0" fontId="0" fillId="0" borderId="4" xfId="0" applyFill="1" applyBorder="1" applyAlignment="1"/>
    <xf numFmtId="0" fontId="0" fillId="0" borderId="0" xfId="0" applyFill="1" applyBorder="1" applyAlignment="1"/>
    <xf numFmtId="0" fontId="0" fillId="0" borderId="6" xfId="0" applyFill="1" applyBorder="1" applyAlignment="1"/>
    <xf numFmtId="0" fontId="0" fillId="0" borderId="8" xfId="0" applyFill="1" applyBorder="1" applyAlignment="1"/>
    <xf numFmtId="0" fontId="2" fillId="0" borderId="4" xfId="0" applyNumberFormat="1" applyFont="1" applyFill="1" applyBorder="1" applyAlignment="1">
      <alignment vertical="top"/>
    </xf>
    <xf numFmtId="0" fontId="0" fillId="0" borderId="9" xfId="0" applyFill="1" applyBorder="1" applyAlignment="1"/>
    <xf numFmtId="0" fontId="0" fillId="0" borderId="5" xfId="0" applyFill="1" applyBorder="1" applyAlignment="1"/>
    <xf numFmtId="0" fontId="2" fillId="2" borderId="4" xfId="0" applyNumberFormat="1" applyFont="1" applyFill="1" applyBorder="1" applyAlignment="1">
      <alignment vertical="top"/>
    </xf>
    <xf numFmtId="0" fontId="0" fillId="0" borderId="4" xfId="0" applyBorder="1" applyAlignment="1"/>
    <xf numFmtId="21" fontId="0" fillId="0" borderId="0" xfId="0" applyNumberFormat="1" applyAlignment="1"/>
    <xf numFmtId="0" fontId="2" fillId="2" borderId="1" xfId="0" applyNumberFormat="1" applyFont="1" applyFill="1" applyBorder="1" applyAlignment="1">
      <alignment vertical="top" wrapText="1"/>
    </xf>
    <xf numFmtId="0" fontId="7" fillId="0" borderId="2" xfId="0" applyFont="1" applyFill="1" applyBorder="1" applyAlignment="1"/>
    <xf numFmtId="0" fontId="7" fillId="0" borderId="7" xfId="0" applyFont="1" applyFill="1" applyBorder="1" applyAlignment="1"/>
    <xf numFmtId="0" fontId="7" fillId="0" borderId="3" xfId="0" applyFont="1" applyFill="1" applyBorder="1" applyAlignment="1"/>
    <xf numFmtId="0" fontId="7" fillId="0" borderId="0" xfId="0" applyFont="1" applyFill="1" applyBorder="1" applyAlignment="1"/>
    <xf numFmtId="0" fontId="7" fillId="0" borderId="0" xfId="0" applyFont="1" applyFill="1" applyBorder="1"/>
    <xf numFmtId="0" fontId="5" fillId="0" borderId="0" xfId="0" applyNumberFormat="1" applyFont="1" applyFill="1" applyBorder="1" applyAlignment="1">
      <alignment vertical="top"/>
    </xf>
    <xf numFmtId="0" fontId="0" fillId="0" borderId="0" xfId="0" applyNumberFormat="1" applyFont="1" applyFill="1" applyBorder="1" applyAlignment="1">
      <alignment vertical="top"/>
    </xf>
    <xf numFmtId="0" fontId="6" fillId="0" borderId="0" xfId="0" applyNumberFormat="1" applyFont="1" applyFill="1" applyBorder="1" applyAlignment="1">
      <alignment vertical="top"/>
    </xf>
    <xf numFmtId="0" fontId="8" fillId="0" borderId="7" xfId="0" applyNumberFormat="1" applyFont="1" applyFill="1" applyBorder="1" applyAlignment="1">
      <alignment vertical="top"/>
    </xf>
    <xf numFmtId="0" fontId="10" fillId="0" borderId="0" xfId="0" applyFont="1" applyFill="1" applyBorder="1"/>
    <xf numFmtId="0" fontId="11" fillId="0" borderId="0" xfId="0" applyFont="1" applyFill="1" applyBorder="1"/>
    <xf numFmtId="14" fontId="11" fillId="0" borderId="0" xfId="0" applyNumberFormat="1" applyFont="1" applyFill="1" applyBorder="1"/>
    <xf numFmtId="0" fontId="10" fillId="0" borderId="0" xfId="1" applyFont="1" applyFill="1" applyBorder="1"/>
    <xf numFmtId="168" fontId="10" fillId="0" borderId="0" xfId="0" applyNumberFormat="1" applyFont="1" applyFill="1" applyBorder="1"/>
    <xf numFmtId="0" fontId="9" fillId="0" borderId="0" xfId="0" applyFont="1" applyFill="1" applyBorder="1"/>
    <xf numFmtId="168" fontId="7" fillId="0" borderId="0" xfId="1" applyNumberFormat="1" applyFont="1"/>
    <xf numFmtId="168" fontId="7" fillId="0" borderId="0" xfId="0" applyNumberFormat="1" applyFont="1" applyFill="1" applyBorder="1"/>
    <xf numFmtId="10" fontId="10" fillId="0" borderId="0" xfId="2" applyNumberFormat="1" applyFont="1" applyFill="1" applyBorder="1"/>
    <xf numFmtId="0" fontId="10" fillId="4" borderId="0" xfId="0" applyFont="1" applyFill="1" applyBorder="1"/>
    <xf numFmtId="0" fontId="7" fillId="4" borderId="0" xfId="0" applyFont="1" applyFill="1" applyBorder="1"/>
    <xf numFmtId="168" fontId="7" fillId="4" borderId="0" xfId="0" applyNumberFormat="1" applyFont="1" applyFill="1" applyBorder="1"/>
    <xf numFmtId="10" fontId="10" fillId="4" borderId="0" xfId="2" applyNumberFormat="1" applyFont="1" applyFill="1" applyBorder="1"/>
    <xf numFmtId="168" fontId="1" fillId="0" borderId="0" xfId="1" applyNumberFormat="1"/>
    <xf numFmtId="168" fontId="0" fillId="0" borderId="0" xfId="1" applyNumberFormat="1" applyFont="1"/>
    <xf numFmtId="168" fontId="1" fillId="4" borderId="0" xfId="1" applyNumberFormat="1" applyFill="1"/>
    <xf numFmtId="168" fontId="1" fillId="0" borderId="0" xfId="1" applyNumberFormat="1" applyFill="1"/>
    <xf numFmtId="168" fontId="0" fillId="0" borderId="0" xfId="1" applyNumberFormat="1" applyFont="1" applyFill="1"/>
    <xf numFmtId="168" fontId="7" fillId="0" borderId="0" xfId="1" applyNumberFormat="1" applyFont="1" applyFill="1"/>
    <xf numFmtId="0" fontId="10" fillId="4" borderId="0" xfId="1" applyFont="1" applyFill="1" applyBorder="1" applyProtection="1">
      <protection locked="0"/>
    </xf>
    <xf numFmtId="168" fontId="10" fillId="4" borderId="0" xfId="0" applyNumberFormat="1" applyFont="1" applyFill="1" applyBorder="1" applyProtection="1">
      <protection locked="0"/>
    </xf>
    <xf numFmtId="168" fontId="1" fillId="4" borderId="0" xfId="1" applyNumberFormat="1" applyFill="1" applyProtection="1">
      <protection locked="0"/>
    </xf>
    <xf numFmtId="0" fontId="10" fillId="0" borderId="0" xfId="0" applyFont="1" applyFill="1" applyBorder="1" applyProtection="1"/>
    <xf numFmtId="0" fontId="11" fillId="0" borderId="0" xfId="0" applyFont="1" applyFill="1" applyBorder="1" applyProtection="1"/>
    <xf numFmtId="0" fontId="7" fillId="0" borderId="0" xfId="0" applyFont="1" applyFill="1" applyBorder="1" applyProtection="1"/>
    <xf numFmtId="168" fontId="10" fillId="0" borderId="0" xfId="0" applyNumberFormat="1" applyFont="1" applyFill="1" applyBorder="1" applyProtection="1"/>
    <xf numFmtId="14" fontId="11" fillId="0" borderId="0" xfId="0" applyNumberFormat="1" applyFont="1" applyFill="1" applyBorder="1" applyProtection="1"/>
    <xf numFmtId="0" fontId="10" fillId="0" borderId="0" xfId="1" applyFont="1" applyFill="1" applyBorder="1" applyProtection="1"/>
    <xf numFmtId="168" fontId="7" fillId="0" borderId="0" xfId="0" applyNumberFormat="1" applyFont="1" applyFill="1" applyBorder="1" applyProtection="1"/>
    <xf numFmtId="0" fontId="9" fillId="0" borderId="0" xfId="0" applyFont="1" applyFill="1" applyBorder="1" applyProtection="1"/>
    <xf numFmtId="168" fontId="1" fillId="0" borderId="0" xfId="1" applyNumberFormat="1" applyFill="1" applyProtection="1"/>
    <xf numFmtId="168" fontId="0" fillId="0" borderId="0" xfId="1" applyNumberFormat="1" applyFont="1" applyFill="1" applyProtection="1"/>
    <xf numFmtId="168" fontId="7" fillId="0" borderId="0" xfId="1" applyNumberFormat="1" applyFont="1" applyFill="1" applyProtection="1"/>
    <xf numFmtId="0" fontId="2" fillId="2" borderId="1" xfId="0" applyNumberFormat="1" applyFont="1" applyFill="1" applyBorder="1" applyAlignment="1">
      <alignment vertical="top"/>
    </xf>
    <xf numFmtId="169" fontId="10" fillId="0" borderId="0" xfId="0" applyNumberFormat="1" applyFont="1" applyFill="1" applyBorder="1"/>
    <xf numFmtId="167" fontId="10" fillId="0" borderId="0" xfId="0" applyNumberFormat="1" applyFont="1" applyFill="1" applyBorder="1"/>
    <xf numFmtId="0" fontId="1" fillId="0" borderId="0" xfId="1" applyFill="1"/>
    <xf numFmtId="0" fontId="10" fillId="0" borderId="3" xfId="0" applyFont="1" applyFill="1" applyBorder="1"/>
    <xf numFmtId="0" fontId="10" fillId="0" borderId="4" xfId="0" applyFont="1" applyFill="1" applyBorder="1"/>
    <xf numFmtId="0" fontId="1" fillId="0" borderId="0" xfId="1" applyFill="1" applyBorder="1"/>
    <xf numFmtId="0" fontId="10" fillId="0" borderId="5" xfId="0" applyFont="1" applyFill="1" applyBorder="1"/>
    <xf numFmtId="0" fontId="10" fillId="0" borderId="4" xfId="1" applyFont="1" applyFill="1" applyBorder="1"/>
    <xf numFmtId="9" fontId="10" fillId="0" borderId="5" xfId="2" applyFont="1" applyFill="1" applyBorder="1"/>
    <xf numFmtId="0" fontId="7" fillId="0" borderId="4" xfId="0" applyFont="1" applyFill="1" applyBorder="1"/>
    <xf numFmtId="168" fontId="10" fillId="0" borderId="5" xfId="0" applyNumberFormat="1" applyFont="1" applyFill="1" applyBorder="1"/>
    <xf numFmtId="168" fontId="10" fillId="0" borderId="4" xfId="0" applyNumberFormat="1" applyFont="1" applyFill="1" applyBorder="1"/>
    <xf numFmtId="0" fontId="7" fillId="0" borderId="6" xfId="0" applyFont="1" applyFill="1" applyBorder="1"/>
    <xf numFmtId="168" fontId="7" fillId="0" borderId="8" xfId="0" applyNumberFormat="1" applyFont="1" applyFill="1" applyBorder="1"/>
    <xf numFmtId="0" fontId="1" fillId="0" borderId="8" xfId="1" applyFill="1" applyBorder="1"/>
    <xf numFmtId="9" fontId="10" fillId="0" borderId="9" xfId="2" applyFont="1" applyFill="1" applyBorder="1"/>
    <xf numFmtId="14" fontId="0" fillId="0" borderId="0" xfId="0" applyNumberFormat="1"/>
    <xf numFmtId="0" fontId="0" fillId="0" borderId="0" xfId="0" applyNumberFormat="1"/>
    <xf numFmtId="0" fontId="0" fillId="0" borderId="10" xfId="0" applyBorder="1"/>
    <xf numFmtId="0" fontId="14" fillId="0" borderId="10" xfId="0" applyFont="1" applyBorder="1" applyProtection="1">
      <protection locked="0"/>
    </xf>
    <xf numFmtId="9" fontId="0" fillId="0" borderId="10" xfId="2" applyFont="1" applyBorder="1"/>
    <xf numFmtId="9" fontId="3" fillId="0" borderId="10" xfId="2" applyFont="1" applyBorder="1"/>
    <xf numFmtId="170" fontId="3" fillId="0" borderId="10" xfId="0" applyNumberFormat="1" applyFont="1" applyBorder="1"/>
    <xf numFmtId="170" fontId="14" fillId="0" borderId="10" xfId="0" applyNumberFormat="1" applyFont="1" applyBorder="1" applyProtection="1">
      <protection locked="0"/>
    </xf>
    <xf numFmtId="170" fontId="0" fillId="0" borderId="10" xfId="0" applyNumberFormat="1" applyBorder="1"/>
    <xf numFmtId="2" fontId="14" fillId="0" borderId="10" xfId="0" applyNumberFormat="1" applyFont="1" applyBorder="1" applyProtection="1">
      <protection locked="0"/>
    </xf>
    <xf numFmtId="0" fontId="7" fillId="0" borderId="4" xfId="1" applyFont="1" applyFill="1" applyBorder="1"/>
    <xf numFmtId="0" fontId="7" fillId="0" borderId="0" xfId="1" applyFont="1" applyFill="1" applyBorder="1"/>
    <xf numFmtId="9" fontId="7" fillId="0" borderId="5" xfId="2" applyFont="1" applyFill="1" applyBorder="1"/>
    <xf numFmtId="2" fontId="0" fillId="0" borderId="10" xfId="0" applyNumberFormat="1" applyBorder="1"/>
    <xf numFmtId="0" fontId="10" fillId="0" borderId="2" xfId="0" applyFont="1" applyFill="1" applyBorder="1"/>
    <xf numFmtId="9" fontId="7" fillId="0" borderId="4" xfId="2" applyFont="1" applyFill="1" applyBorder="1"/>
    <xf numFmtId="9" fontId="7" fillId="0" borderId="6" xfId="2" applyFont="1" applyFill="1" applyBorder="1"/>
    <xf numFmtId="0" fontId="4" fillId="3" borderId="1" xfId="0" applyNumberFormat="1" applyFont="1" applyFill="1" applyBorder="1" applyAlignment="1">
      <alignment horizontal="left" vertical="top"/>
    </xf>
    <xf numFmtId="0" fontId="4" fillId="3" borderId="1" xfId="0" applyNumberFormat="1" applyFont="1" applyFill="1" applyBorder="1" applyAlignment="1">
      <alignment horizontal="center" vertical="top"/>
    </xf>
    <xf numFmtId="14" fontId="2" fillId="2" borderId="1" xfId="0" applyNumberFormat="1" applyFont="1" applyFill="1" applyBorder="1" applyAlignment="1">
      <alignment vertical="top"/>
    </xf>
    <xf numFmtId="0" fontId="2" fillId="2" borderId="1" xfId="0" applyNumberFormat="1" applyFont="1" applyFill="1" applyBorder="1" applyAlignment="1">
      <alignment horizontal="right" vertical="top"/>
    </xf>
    <xf numFmtId="4" fontId="2" fillId="2" borderId="1" xfId="0" applyNumberFormat="1" applyFont="1" applyFill="1" applyBorder="1" applyAlignment="1">
      <alignment horizontal="right" vertical="top"/>
    </xf>
    <xf numFmtId="164" fontId="2" fillId="2" borderId="1" xfId="0" applyNumberFormat="1" applyFont="1" applyFill="1" applyBorder="1" applyAlignment="1">
      <alignment horizontal="right" vertical="top"/>
    </xf>
    <xf numFmtId="0" fontId="0" fillId="0" borderId="0" xfId="0" applyAlignment="1" applyProtection="1">
      <protection locked="0"/>
    </xf>
    <xf numFmtId="14" fontId="0" fillId="0" borderId="10" xfId="0" applyNumberFormat="1" applyBorder="1" applyAlignment="1" applyProtection="1">
      <protection locked="0"/>
    </xf>
    <xf numFmtId="0" fontId="0" fillId="0" borderId="10" xfId="0" applyBorder="1" applyAlignment="1" applyProtection="1">
      <protection locked="0"/>
    </xf>
    <xf numFmtId="0" fontId="0" fillId="0" borderId="11" xfId="0" applyBorder="1" applyAlignment="1"/>
    <xf numFmtId="14" fontId="0" fillId="0" borderId="0" xfId="0" applyNumberFormat="1" applyAlignment="1" applyProtection="1">
      <protection locked="0"/>
    </xf>
    <xf numFmtId="0" fontId="0" fillId="0" borderId="12" xfId="0" applyFill="1" applyBorder="1" applyAlignment="1"/>
    <xf numFmtId="168" fontId="7" fillId="4" borderId="0" xfId="1" applyNumberFormat="1" applyFont="1" applyFill="1" applyProtection="1">
      <protection locked="0"/>
    </xf>
    <xf numFmtId="0" fontId="7" fillId="0" borderId="0" xfId="0" applyFont="1"/>
    <xf numFmtId="0" fontId="0" fillId="0" borderId="0" xfId="0" applyFill="1" applyBorder="1"/>
    <xf numFmtId="171" fontId="1" fillId="0" borderId="0" xfId="1" applyNumberFormat="1"/>
    <xf numFmtId="0" fontId="10" fillId="0" borderId="7" xfId="0" applyFont="1" applyFill="1" applyBorder="1"/>
    <xf numFmtId="17" fontId="10" fillId="0" borderId="0" xfId="0" applyNumberFormat="1" applyFont="1" applyFill="1" applyBorder="1"/>
    <xf numFmtId="9" fontId="7" fillId="0" borderId="0" xfId="2" applyFont="1" applyFill="1" applyBorder="1"/>
    <xf numFmtId="9" fontId="10" fillId="0" borderId="0" xfId="2" applyFont="1" applyFill="1" applyBorder="1"/>
    <xf numFmtId="9" fontId="10" fillId="0" borderId="8" xfId="2" applyFont="1" applyFill="1" applyBorder="1"/>
    <xf numFmtId="0" fontId="10" fillId="0" borderId="10" xfId="0" applyFont="1" applyFill="1" applyBorder="1" applyProtection="1"/>
    <xf numFmtId="0" fontId="0" fillId="0" borderId="0" xfId="0" applyBorder="1" applyAlignment="1" applyProtection="1">
      <protection locked="0"/>
    </xf>
    <xf numFmtId="0" fontId="10" fillId="4" borderId="13" xfId="0" applyFont="1" applyFill="1" applyBorder="1"/>
    <xf numFmtId="0" fontId="0" fillId="5" borderId="11" xfId="0" applyFill="1" applyBorder="1" applyAlignment="1"/>
    <xf numFmtId="14" fontId="0" fillId="5" borderId="10" xfId="0" applyNumberFormat="1" applyFill="1" applyBorder="1" applyAlignment="1" applyProtection="1">
      <protection locked="0"/>
    </xf>
    <xf numFmtId="0" fontId="0" fillId="5" borderId="10" xfId="0" applyFill="1" applyBorder="1" applyAlignment="1" applyProtection="1">
      <protection locked="0"/>
    </xf>
    <xf numFmtId="0" fontId="0" fillId="5" borderId="10" xfId="0" applyFill="1" applyBorder="1"/>
    <xf numFmtId="171" fontId="1" fillId="5" borderId="0" xfId="1" applyNumberFormat="1" applyFill="1"/>
    <xf numFmtId="0" fontId="0" fillId="5" borderId="0" xfId="0" applyFill="1"/>
    <xf numFmtId="14" fontId="0" fillId="6" borderId="10" xfId="0" applyNumberFormat="1" applyFill="1" applyBorder="1" applyAlignment="1" applyProtection="1">
      <protection locked="0"/>
    </xf>
    <xf numFmtId="0" fontId="0" fillId="6" borderId="10" xfId="0" applyFill="1" applyBorder="1" applyAlignment="1" applyProtection="1">
      <protection locked="0"/>
    </xf>
    <xf numFmtId="0" fontId="0" fillId="6" borderId="11" xfId="0" applyFill="1" applyBorder="1" applyAlignment="1"/>
    <xf numFmtId="0" fontId="0" fillId="6" borderId="10" xfId="0" applyFill="1" applyBorder="1"/>
    <xf numFmtId="171" fontId="1" fillId="6" borderId="0" xfId="1" applyNumberFormat="1" applyFill="1"/>
    <xf numFmtId="0" fontId="0" fillId="6" borderId="0" xfId="0" applyFill="1"/>
    <xf numFmtId="14" fontId="0" fillId="4" borderId="10" xfId="0" applyNumberFormat="1" applyFill="1" applyBorder="1" applyAlignment="1" applyProtection="1">
      <protection locked="0"/>
    </xf>
    <xf numFmtId="0" fontId="0" fillId="4" borderId="10" xfId="0" applyFill="1" applyBorder="1" applyAlignment="1" applyProtection="1">
      <protection locked="0"/>
    </xf>
    <xf numFmtId="0" fontId="0" fillId="4" borderId="11" xfId="0" applyFill="1" applyBorder="1" applyAlignment="1"/>
    <xf numFmtId="0" fontId="0" fillId="4" borderId="10" xfId="0" applyFill="1" applyBorder="1"/>
    <xf numFmtId="171" fontId="1" fillId="4" borderId="0" xfId="1" applyNumberFormat="1" applyFill="1"/>
    <xf numFmtId="0" fontId="0" fillId="4" borderId="0" xfId="0" applyFill="1"/>
    <xf numFmtId="2" fontId="2" fillId="2" borderId="1" xfId="0" applyNumberFormat="1" applyFont="1" applyFill="1" applyBorder="1" applyAlignment="1">
      <alignment horizontal="right" vertical="top"/>
    </xf>
    <xf numFmtId="9" fontId="10" fillId="0" borderId="4" xfId="2" applyFont="1" applyFill="1" applyBorder="1"/>
    <xf numFmtId="168" fontId="10" fillId="0" borderId="0" xfId="1" applyNumberFormat="1" applyFont="1"/>
    <xf numFmtId="168" fontId="10" fillId="4" borderId="0" xfId="0" applyNumberFormat="1" applyFont="1" applyFill="1" applyBorder="1"/>
    <xf numFmtId="0" fontId="4" fillId="3" borderId="14" xfId="0" applyNumberFormat="1" applyFont="1" applyFill="1" applyBorder="1" applyAlignment="1">
      <alignment horizontal="left" vertical="top"/>
    </xf>
    <xf numFmtId="14" fontId="2" fillId="2" borderId="0" xfId="0" applyNumberFormat="1" applyFont="1" applyFill="1" applyBorder="1" applyAlignment="1">
      <alignment horizontal="right" vertical="top"/>
    </xf>
    <xf numFmtId="14" fontId="4" fillId="3" borderId="0" xfId="0" applyNumberFormat="1" applyFont="1" applyFill="1" applyBorder="1" applyAlignment="1">
      <alignment horizontal="center" vertical="top"/>
    </xf>
    <xf numFmtId="14" fontId="0" fillId="0" borderId="0" xfId="0" applyNumberFormat="1" applyAlignment="1"/>
    <xf numFmtId="14" fontId="10" fillId="0" borderId="0" xfId="0" applyNumberFormat="1" applyFont="1" applyFill="1" applyBorder="1"/>
    <xf numFmtId="164" fontId="2" fillId="2" borderId="1" xfId="0" applyNumberFormat="1" applyFont="1" applyFill="1" applyBorder="1" applyAlignment="1">
      <alignment horizontal="right" vertical="top" wrapText="1"/>
    </xf>
    <xf numFmtId="14" fontId="0" fillId="0" borderId="0" xfId="0" applyNumberFormat="1" applyBorder="1" applyAlignment="1" applyProtection="1">
      <protection locked="0"/>
    </xf>
    <xf numFmtId="0" fontId="0" fillId="0" borderId="11" xfId="0" applyFill="1" applyBorder="1" applyAlignment="1"/>
    <xf numFmtId="0" fontId="0" fillId="0" borderId="12" xfId="0" applyBorder="1" applyAlignment="1"/>
    <xf numFmtId="9" fontId="10" fillId="0" borderId="0" xfId="2" applyNumberFormat="1" applyFont="1" applyFill="1" applyBorder="1"/>
    <xf numFmtId="0" fontId="0" fillId="0" borderId="7" xfId="1" applyFont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0" fillId="0" borderId="2" xfId="0" applyFont="1" applyFill="1" applyBorder="1" applyAlignment="1">
      <alignment horizontal="center"/>
    </xf>
    <xf numFmtId="0" fontId="10" fillId="0" borderId="7" xfId="0" applyFont="1" applyFill="1" applyBorder="1" applyAlignment="1">
      <alignment horizontal="center"/>
    </xf>
    <xf numFmtId="0" fontId="0" fillId="0" borderId="10" xfId="0" applyBorder="1" applyAlignment="1">
      <alignment horizontal="center" vertical="center" textRotation="90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97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594304"/>
      <rgbColor rgb="00993366"/>
      <rgbColor rgb="00B3AC86"/>
      <rgbColor rgb="00CCFFFF"/>
      <rgbColor rgb="00F5F2DD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8"/>
  <sheetViews>
    <sheetView workbookViewId="0">
      <selection activeCell="K3" sqref="K3:K14"/>
    </sheetView>
  </sheetViews>
  <sheetFormatPr defaultRowHeight="11.25" x14ac:dyDescent="0.2"/>
  <cols>
    <col min="1" max="1" width="13.5" bestFit="1" customWidth="1"/>
    <col min="2" max="3" width="10.1640625" bestFit="1" customWidth="1"/>
    <col min="9" max="9" width="3.1640625" bestFit="1" customWidth="1"/>
    <col min="10" max="10" width="22.83203125" bestFit="1" customWidth="1"/>
  </cols>
  <sheetData>
    <row r="1" spans="1:11" ht="15" x14ac:dyDescent="0.25">
      <c r="A1" s="3" t="s">
        <v>174</v>
      </c>
      <c r="B1" s="4" t="s">
        <v>175</v>
      </c>
      <c r="C1" s="4" t="s">
        <v>176</v>
      </c>
      <c r="D1" t="s">
        <v>2550</v>
      </c>
    </row>
    <row r="2" spans="1:11" x14ac:dyDescent="0.2">
      <c r="A2" s="5" t="s">
        <v>220</v>
      </c>
      <c r="B2" s="6">
        <v>43374</v>
      </c>
      <c r="C2" s="6">
        <v>43404</v>
      </c>
      <c r="E2" s="5" t="s">
        <v>186</v>
      </c>
      <c r="F2">
        <v>18</v>
      </c>
      <c r="G2" t="str">
        <f>CONCATENATE(E2,F2)</f>
        <v>Октябрь18</v>
      </c>
      <c r="J2" t="s">
        <v>2673</v>
      </c>
      <c r="K2">
        <v>0.15</v>
      </c>
    </row>
    <row r="3" spans="1:11" x14ac:dyDescent="0.2">
      <c r="A3" s="5" t="s">
        <v>221</v>
      </c>
      <c r="B3" s="6">
        <v>43405</v>
      </c>
      <c r="C3" s="6">
        <v>43434</v>
      </c>
      <c r="E3" s="5" t="s">
        <v>187</v>
      </c>
      <c r="F3">
        <v>18</v>
      </c>
      <c r="G3" t="str">
        <f>CONCATENATE(E3,F3)</f>
        <v>Ноябрь18</v>
      </c>
      <c r="I3">
        <v>1</v>
      </c>
      <c r="J3" t="s">
        <v>2674</v>
      </c>
      <c r="K3">
        <f>I3/12*$K$2</f>
        <v>1.2499999999999999E-2</v>
      </c>
    </row>
    <row r="4" spans="1:11" x14ac:dyDescent="0.2">
      <c r="A4" s="5" t="s">
        <v>222</v>
      </c>
      <c r="B4" s="6">
        <v>43435</v>
      </c>
      <c r="C4" s="6">
        <v>43465</v>
      </c>
      <c r="E4" s="5" t="s">
        <v>188</v>
      </c>
      <c r="F4">
        <v>18</v>
      </c>
      <c r="G4" t="str">
        <f>CONCATENATE(E4,F4)</f>
        <v>Декабрь18</v>
      </c>
      <c r="I4">
        <f>I3+1</f>
        <v>2</v>
      </c>
      <c r="J4" t="s">
        <v>2675</v>
      </c>
      <c r="K4">
        <f t="shared" ref="K4:K14" si="0">I4/12*$K$2</f>
        <v>2.4999999999999998E-2</v>
      </c>
    </row>
    <row r="5" spans="1:11" x14ac:dyDescent="0.2">
      <c r="A5" s="5" t="s">
        <v>201</v>
      </c>
      <c r="B5" s="6">
        <v>43466</v>
      </c>
      <c r="C5" s="6">
        <v>43496</v>
      </c>
      <c r="E5" s="5" t="s">
        <v>177</v>
      </c>
      <c r="F5">
        <v>19</v>
      </c>
      <c r="G5" t="str">
        <f>CONCATENATE(E5,F5)</f>
        <v>Январь19</v>
      </c>
      <c r="I5">
        <f t="shared" ref="I5:I14" si="1">I4+1</f>
        <v>3</v>
      </c>
      <c r="J5" t="s">
        <v>2676</v>
      </c>
      <c r="K5">
        <f t="shared" si="0"/>
        <v>3.7499999999999999E-2</v>
      </c>
    </row>
    <row r="6" spans="1:11" x14ac:dyDescent="0.2">
      <c r="A6" s="5" t="s">
        <v>202</v>
      </c>
      <c r="B6" s="6">
        <v>43497</v>
      </c>
      <c r="C6" s="6">
        <v>43524</v>
      </c>
      <c r="E6" s="5" t="s">
        <v>178</v>
      </c>
      <c r="F6">
        <v>19</v>
      </c>
      <c r="G6" t="str">
        <f t="shared" ref="G6:G48" si="2">CONCATENATE(E6,F6)</f>
        <v>Февраль19</v>
      </c>
      <c r="I6">
        <f t="shared" si="1"/>
        <v>4</v>
      </c>
      <c r="J6" t="s">
        <v>2677</v>
      </c>
      <c r="K6">
        <f t="shared" si="0"/>
        <v>4.9999999999999996E-2</v>
      </c>
    </row>
    <row r="7" spans="1:11" x14ac:dyDescent="0.2">
      <c r="A7" s="5" t="s">
        <v>203</v>
      </c>
      <c r="B7" s="6">
        <v>43525</v>
      </c>
      <c r="C7" s="6">
        <v>43555</v>
      </c>
      <c r="E7" s="5" t="s">
        <v>179</v>
      </c>
      <c r="F7">
        <v>19</v>
      </c>
      <c r="G7" t="str">
        <f t="shared" si="2"/>
        <v>Март19</v>
      </c>
      <c r="I7">
        <f t="shared" si="1"/>
        <v>5</v>
      </c>
      <c r="J7" t="s">
        <v>2678</v>
      </c>
      <c r="K7">
        <f t="shared" si="0"/>
        <v>6.25E-2</v>
      </c>
    </row>
    <row r="8" spans="1:11" x14ac:dyDescent="0.2">
      <c r="A8" s="5" t="s">
        <v>204</v>
      </c>
      <c r="B8" s="6">
        <v>43556</v>
      </c>
      <c r="C8" s="6">
        <v>43585</v>
      </c>
      <c r="E8" s="5" t="s">
        <v>180</v>
      </c>
      <c r="F8">
        <v>19</v>
      </c>
      <c r="G8" t="str">
        <f t="shared" si="2"/>
        <v>Апрель19</v>
      </c>
      <c r="I8">
        <f t="shared" si="1"/>
        <v>6</v>
      </c>
      <c r="J8" t="s">
        <v>2679</v>
      </c>
      <c r="K8">
        <f t="shared" si="0"/>
        <v>7.4999999999999997E-2</v>
      </c>
    </row>
    <row r="9" spans="1:11" x14ac:dyDescent="0.2">
      <c r="A9" s="5" t="s">
        <v>205</v>
      </c>
      <c r="B9" s="6">
        <v>43586</v>
      </c>
      <c r="C9" s="6">
        <v>43616</v>
      </c>
      <c r="E9" s="5" t="s">
        <v>181</v>
      </c>
      <c r="F9">
        <v>19</v>
      </c>
      <c r="G9" t="str">
        <f t="shared" si="2"/>
        <v>Май19</v>
      </c>
      <c r="I9">
        <f t="shared" si="1"/>
        <v>7</v>
      </c>
      <c r="J9" t="s">
        <v>2680</v>
      </c>
      <c r="K9">
        <f t="shared" si="0"/>
        <v>8.7500000000000008E-2</v>
      </c>
    </row>
    <row r="10" spans="1:11" x14ac:dyDescent="0.2">
      <c r="A10" s="5" t="s">
        <v>206</v>
      </c>
      <c r="B10" s="6">
        <v>43617</v>
      </c>
      <c r="C10" s="6">
        <v>43646</v>
      </c>
      <c r="E10" s="5" t="s">
        <v>182</v>
      </c>
      <c r="F10">
        <v>19</v>
      </c>
      <c r="G10" t="str">
        <f t="shared" si="2"/>
        <v>Июнь19</v>
      </c>
      <c r="I10">
        <f t="shared" si="1"/>
        <v>8</v>
      </c>
      <c r="J10" t="s">
        <v>2681</v>
      </c>
      <c r="K10">
        <f t="shared" si="0"/>
        <v>9.9999999999999992E-2</v>
      </c>
    </row>
    <row r="11" spans="1:11" x14ac:dyDescent="0.2">
      <c r="A11" s="5" t="s">
        <v>207</v>
      </c>
      <c r="B11" s="6">
        <v>43647</v>
      </c>
      <c r="C11" s="6">
        <v>43677</v>
      </c>
      <c r="E11" s="5" t="s">
        <v>183</v>
      </c>
      <c r="F11">
        <v>19</v>
      </c>
      <c r="G11" t="str">
        <f t="shared" si="2"/>
        <v>Июль19</v>
      </c>
      <c r="I11">
        <f t="shared" si="1"/>
        <v>9</v>
      </c>
      <c r="J11" t="s">
        <v>2682</v>
      </c>
      <c r="K11">
        <f t="shared" si="0"/>
        <v>0.11249999999999999</v>
      </c>
    </row>
    <row r="12" spans="1:11" x14ac:dyDescent="0.2">
      <c r="A12" s="5" t="s">
        <v>208</v>
      </c>
      <c r="B12" s="6">
        <v>43678</v>
      </c>
      <c r="C12" s="6">
        <v>43708</v>
      </c>
      <c r="E12" s="5" t="s">
        <v>184</v>
      </c>
      <c r="F12">
        <v>19</v>
      </c>
      <c r="G12" t="str">
        <f t="shared" si="2"/>
        <v>Август19</v>
      </c>
      <c r="I12">
        <f t="shared" si="1"/>
        <v>10</v>
      </c>
      <c r="J12" t="s">
        <v>2683</v>
      </c>
      <c r="K12">
        <f t="shared" si="0"/>
        <v>0.125</v>
      </c>
    </row>
    <row r="13" spans="1:11" x14ac:dyDescent="0.2">
      <c r="A13" s="5" t="s">
        <v>209</v>
      </c>
      <c r="B13" s="6">
        <v>43709</v>
      </c>
      <c r="C13" s="6">
        <v>43738</v>
      </c>
      <c r="E13" s="5" t="s">
        <v>185</v>
      </c>
      <c r="F13">
        <v>19</v>
      </c>
      <c r="G13" t="str">
        <f t="shared" si="2"/>
        <v>Сентябрь19</v>
      </c>
      <c r="I13">
        <f t="shared" si="1"/>
        <v>11</v>
      </c>
      <c r="J13" t="s">
        <v>2684</v>
      </c>
      <c r="K13">
        <f t="shared" si="0"/>
        <v>0.13749999999999998</v>
      </c>
    </row>
    <row r="14" spans="1:11" x14ac:dyDescent="0.2">
      <c r="A14" s="5" t="s">
        <v>210</v>
      </c>
      <c r="B14" s="6">
        <v>43739</v>
      </c>
      <c r="C14" s="6">
        <v>43769</v>
      </c>
      <c r="E14" s="5" t="s">
        <v>186</v>
      </c>
      <c r="F14">
        <v>19</v>
      </c>
      <c r="G14" t="str">
        <f t="shared" si="2"/>
        <v>Октябрь19</v>
      </c>
      <c r="I14">
        <f t="shared" si="1"/>
        <v>12</v>
      </c>
      <c r="J14" t="s">
        <v>2685</v>
      </c>
      <c r="K14">
        <f t="shared" si="0"/>
        <v>0.15</v>
      </c>
    </row>
    <row r="15" spans="1:11" x14ac:dyDescent="0.2">
      <c r="A15" s="5" t="s">
        <v>211</v>
      </c>
      <c r="B15" s="6">
        <v>43770</v>
      </c>
      <c r="C15" s="6">
        <v>43799</v>
      </c>
      <c r="E15" s="5" t="s">
        <v>187</v>
      </c>
      <c r="F15">
        <v>19</v>
      </c>
      <c r="G15" t="str">
        <f t="shared" si="2"/>
        <v>Ноябрь19</v>
      </c>
    </row>
    <row r="16" spans="1:11" x14ac:dyDescent="0.2">
      <c r="A16" s="5" t="s">
        <v>212</v>
      </c>
      <c r="B16" s="6">
        <v>43800</v>
      </c>
      <c r="C16" s="6">
        <v>43830</v>
      </c>
      <c r="E16" s="5" t="s">
        <v>188</v>
      </c>
      <c r="F16">
        <v>19</v>
      </c>
      <c r="G16" t="str">
        <f t="shared" si="2"/>
        <v>Декабрь19</v>
      </c>
    </row>
    <row r="17" spans="1:7" x14ac:dyDescent="0.2">
      <c r="A17" s="5" t="s">
        <v>1033</v>
      </c>
      <c r="B17" s="6">
        <v>43831</v>
      </c>
      <c r="C17" s="6">
        <v>43861</v>
      </c>
      <c r="D17">
        <v>-0.5</v>
      </c>
      <c r="E17" s="5" t="s">
        <v>177</v>
      </c>
      <c r="F17">
        <v>20</v>
      </c>
      <c r="G17" t="str">
        <f t="shared" si="2"/>
        <v>Январь20</v>
      </c>
    </row>
    <row r="18" spans="1:7" x14ac:dyDescent="0.2">
      <c r="A18" s="5" t="s">
        <v>1034</v>
      </c>
      <c r="B18" s="6">
        <v>43862</v>
      </c>
      <c r="C18" s="6">
        <v>43890</v>
      </c>
      <c r="D18">
        <v>0</v>
      </c>
      <c r="E18" s="5" t="s">
        <v>178</v>
      </c>
      <c r="F18">
        <v>20</v>
      </c>
      <c r="G18" t="str">
        <f t="shared" si="2"/>
        <v>Февраль20</v>
      </c>
    </row>
    <row r="19" spans="1:7" x14ac:dyDescent="0.2">
      <c r="A19" s="5" t="s">
        <v>1035</v>
      </c>
      <c r="B19" s="6">
        <f>C18+1</f>
        <v>43891</v>
      </c>
      <c r="C19" s="6">
        <v>43921</v>
      </c>
      <c r="D19">
        <v>0</v>
      </c>
      <c r="E19" s="5" t="s">
        <v>179</v>
      </c>
      <c r="F19">
        <v>20</v>
      </c>
      <c r="G19" t="str">
        <f t="shared" si="2"/>
        <v>Март20</v>
      </c>
    </row>
    <row r="20" spans="1:7" x14ac:dyDescent="0.2">
      <c r="A20" s="5" t="s">
        <v>1036</v>
      </c>
      <c r="B20" s="6">
        <f t="shared" ref="B20:B40" si="3">C19+1</f>
        <v>43922</v>
      </c>
      <c r="C20" s="6">
        <v>43951</v>
      </c>
      <c r="D20">
        <v>-0.5</v>
      </c>
      <c r="E20" s="5" t="s">
        <v>180</v>
      </c>
      <c r="F20">
        <v>20</v>
      </c>
      <c r="G20" t="str">
        <f t="shared" si="2"/>
        <v>Апрель20</v>
      </c>
    </row>
    <row r="21" spans="1:7" x14ac:dyDescent="0.2">
      <c r="A21" s="5" t="s">
        <v>1037</v>
      </c>
      <c r="B21" s="6">
        <f t="shared" si="3"/>
        <v>43952</v>
      </c>
      <c r="C21" s="6">
        <v>43982</v>
      </c>
      <c r="D21">
        <v>-0.25</v>
      </c>
      <c r="E21" s="5" t="s">
        <v>181</v>
      </c>
      <c r="F21">
        <v>20</v>
      </c>
      <c r="G21" t="str">
        <f t="shared" si="2"/>
        <v>Май20</v>
      </c>
    </row>
    <row r="22" spans="1:7" x14ac:dyDescent="0.2">
      <c r="A22" s="5" t="s">
        <v>1038</v>
      </c>
      <c r="B22" s="6">
        <f t="shared" si="3"/>
        <v>43983</v>
      </c>
      <c r="C22" s="6">
        <v>44012</v>
      </c>
      <c r="D22">
        <v>0</v>
      </c>
      <c r="E22" s="5" t="s">
        <v>182</v>
      </c>
      <c r="F22">
        <v>20</v>
      </c>
      <c r="G22" t="str">
        <f t="shared" si="2"/>
        <v>Июнь20</v>
      </c>
    </row>
    <row r="23" spans="1:7" x14ac:dyDescent="0.2">
      <c r="A23" s="5" t="s">
        <v>1039</v>
      </c>
      <c r="B23" s="6">
        <f t="shared" si="3"/>
        <v>44013</v>
      </c>
      <c r="C23" s="6">
        <v>44043</v>
      </c>
      <c r="D23">
        <v>0</v>
      </c>
      <c r="E23" s="5" t="s">
        <v>183</v>
      </c>
      <c r="F23">
        <v>20</v>
      </c>
      <c r="G23" t="str">
        <f t="shared" si="2"/>
        <v>Июль20</v>
      </c>
    </row>
    <row r="24" spans="1:7" x14ac:dyDescent="0.2">
      <c r="A24" s="5" t="s">
        <v>1040</v>
      </c>
      <c r="B24" s="6">
        <f t="shared" si="3"/>
        <v>44044</v>
      </c>
      <c r="C24" s="6">
        <v>44074</v>
      </c>
      <c r="D24">
        <v>0.25</v>
      </c>
      <c r="E24" s="5" t="s">
        <v>184</v>
      </c>
      <c r="F24">
        <v>20</v>
      </c>
      <c r="G24" t="str">
        <f t="shared" si="2"/>
        <v>Август20</v>
      </c>
    </row>
    <row r="25" spans="1:7" x14ac:dyDescent="0.2">
      <c r="A25" s="5" t="s">
        <v>1041</v>
      </c>
      <c r="B25" s="6">
        <f t="shared" si="3"/>
        <v>44075</v>
      </c>
      <c r="C25" s="6">
        <v>44104</v>
      </c>
      <c r="D25">
        <v>0.25</v>
      </c>
      <c r="E25" s="5" t="s">
        <v>185</v>
      </c>
      <c r="F25">
        <v>20</v>
      </c>
      <c r="G25" t="str">
        <f t="shared" si="2"/>
        <v>Сентябрь20</v>
      </c>
    </row>
    <row r="26" spans="1:7" x14ac:dyDescent="0.2">
      <c r="A26" s="5" t="s">
        <v>1042</v>
      </c>
      <c r="B26" s="6">
        <f t="shared" si="3"/>
        <v>44105</v>
      </c>
      <c r="C26" s="6">
        <v>44135</v>
      </c>
      <c r="D26">
        <v>0.25</v>
      </c>
      <c r="E26" s="5" t="s">
        <v>186</v>
      </c>
      <c r="F26">
        <v>20</v>
      </c>
      <c r="G26" t="str">
        <f t="shared" si="2"/>
        <v>Октябрь20</v>
      </c>
    </row>
    <row r="27" spans="1:7" x14ac:dyDescent="0.2">
      <c r="A27" s="5" t="s">
        <v>1043</v>
      </c>
      <c r="B27" s="6">
        <f t="shared" si="3"/>
        <v>44136</v>
      </c>
      <c r="C27" s="6">
        <v>44165</v>
      </c>
      <c r="D27">
        <v>0</v>
      </c>
      <c r="E27" s="5" t="s">
        <v>187</v>
      </c>
      <c r="F27">
        <v>20</v>
      </c>
      <c r="G27" t="str">
        <f t="shared" si="2"/>
        <v>Ноябрь20</v>
      </c>
    </row>
    <row r="28" spans="1:7" x14ac:dyDescent="0.2">
      <c r="A28" s="5" t="s">
        <v>1044</v>
      </c>
      <c r="B28" s="6">
        <f t="shared" si="3"/>
        <v>44166</v>
      </c>
      <c r="C28" s="6">
        <v>44196</v>
      </c>
      <c r="D28">
        <v>0.5</v>
      </c>
      <c r="E28" s="5" t="s">
        <v>188</v>
      </c>
      <c r="F28">
        <v>20</v>
      </c>
      <c r="G28" t="str">
        <f t="shared" si="2"/>
        <v>Декабрь20</v>
      </c>
    </row>
    <row r="29" spans="1:7" x14ac:dyDescent="0.2">
      <c r="A29" t="s">
        <v>1332</v>
      </c>
      <c r="B29" s="6">
        <f t="shared" si="3"/>
        <v>44197</v>
      </c>
      <c r="C29" s="6">
        <v>44227</v>
      </c>
      <c r="D29">
        <v>-0.5</v>
      </c>
      <c r="E29" s="5" t="s">
        <v>177</v>
      </c>
      <c r="F29">
        <v>21</v>
      </c>
      <c r="G29" t="str">
        <f t="shared" si="2"/>
        <v>Январь21</v>
      </c>
    </row>
    <row r="30" spans="1:7" x14ac:dyDescent="0.2">
      <c r="A30" t="s">
        <v>1333</v>
      </c>
      <c r="B30" s="6">
        <f t="shared" si="3"/>
        <v>44228</v>
      </c>
      <c r="C30" s="6">
        <v>44255</v>
      </c>
      <c r="D30">
        <v>0</v>
      </c>
      <c r="E30" s="5" t="s">
        <v>178</v>
      </c>
      <c r="F30">
        <v>21</v>
      </c>
      <c r="G30" t="str">
        <f t="shared" si="2"/>
        <v>Февраль21</v>
      </c>
    </row>
    <row r="31" spans="1:7" x14ac:dyDescent="0.2">
      <c r="A31" t="s">
        <v>1334</v>
      </c>
      <c r="B31" s="6">
        <f t="shared" si="3"/>
        <v>44256</v>
      </c>
      <c r="C31" s="6">
        <v>44286</v>
      </c>
      <c r="D31">
        <v>0</v>
      </c>
      <c r="E31" s="5" t="s">
        <v>179</v>
      </c>
      <c r="F31">
        <v>21</v>
      </c>
      <c r="G31" t="str">
        <f t="shared" si="2"/>
        <v>Март21</v>
      </c>
    </row>
    <row r="32" spans="1:7" x14ac:dyDescent="0.2">
      <c r="A32" t="s">
        <v>1335</v>
      </c>
      <c r="B32" s="6">
        <f t="shared" si="3"/>
        <v>44287</v>
      </c>
      <c r="C32" s="6">
        <v>44316</v>
      </c>
      <c r="D32">
        <v>0</v>
      </c>
      <c r="E32" s="5" t="s">
        <v>180</v>
      </c>
      <c r="F32">
        <v>21</v>
      </c>
      <c r="G32" t="str">
        <f t="shared" si="2"/>
        <v>Апрель21</v>
      </c>
    </row>
    <row r="33" spans="1:7" x14ac:dyDescent="0.2">
      <c r="A33" t="s">
        <v>1336</v>
      </c>
      <c r="B33" s="6">
        <f t="shared" si="3"/>
        <v>44317</v>
      </c>
      <c r="C33" s="6">
        <v>44347</v>
      </c>
      <c r="D33">
        <v>0</v>
      </c>
      <c r="E33" s="5" t="s">
        <v>181</v>
      </c>
      <c r="F33">
        <v>21</v>
      </c>
      <c r="G33" t="str">
        <f t="shared" si="2"/>
        <v>Май21</v>
      </c>
    </row>
    <row r="34" spans="1:7" x14ac:dyDescent="0.2">
      <c r="A34" t="s">
        <v>1337</v>
      </c>
      <c r="B34" s="6">
        <f t="shared" si="3"/>
        <v>44348</v>
      </c>
      <c r="C34" s="6">
        <v>44377</v>
      </c>
      <c r="D34">
        <v>0</v>
      </c>
      <c r="E34" s="5" t="s">
        <v>182</v>
      </c>
      <c r="F34">
        <v>21</v>
      </c>
      <c r="G34" t="str">
        <f t="shared" si="2"/>
        <v>Июнь21</v>
      </c>
    </row>
    <row r="35" spans="1:7" x14ac:dyDescent="0.2">
      <c r="A35" t="s">
        <v>1338</v>
      </c>
      <c r="B35" s="6">
        <f t="shared" si="3"/>
        <v>44378</v>
      </c>
      <c r="C35" s="6">
        <v>44408</v>
      </c>
      <c r="D35">
        <v>0</v>
      </c>
      <c r="E35" s="5" t="s">
        <v>183</v>
      </c>
      <c r="F35">
        <v>21</v>
      </c>
      <c r="G35" t="str">
        <f t="shared" si="2"/>
        <v>Июль21</v>
      </c>
    </row>
    <row r="36" spans="1:7" x14ac:dyDescent="0.2">
      <c r="A36" t="s">
        <v>1339</v>
      </c>
      <c r="B36" s="6">
        <f t="shared" si="3"/>
        <v>44409</v>
      </c>
      <c r="C36" s="6">
        <v>44439</v>
      </c>
      <c r="D36">
        <v>0</v>
      </c>
      <c r="E36" s="5" t="s">
        <v>184</v>
      </c>
      <c r="F36">
        <v>21</v>
      </c>
      <c r="G36" t="str">
        <f t="shared" si="2"/>
        <v>Август21</v>
      </c>
    </row>
    <row r="37" spans="1:7" x14ac:dyDescent="0.2">
      <c r="A37" t="s">
        <v>1340</v>
      </c>
      <c r="B37" s="6">
        <f t="shared" si="3"/>
        <v>44440</v>
      </c>
      <c r="C37" s="6">
        <v>44469</v>
      </c>
      <c r="D37">
        <v>0</v>
      </c>
      <c r="E37" s="5" t="s">
        <v>185</v>
      </c>
      <c r="F37">
        <v>21</v>
      </c>
      <c r="G37" t="str">
        <f t="shared" si="2"/>
        <v>Сентябрь21</v>
      </c>
    </row>
    <row r="38" spans="1:7" x14ac:dyDescent="0.2">
      <c r="A38" t="s">
        <v>1341</v>
      </c>
      <c r="B38" s="6">
        <f t="shared" si="3"/>
        <v>44470</v>
      </c>
      <c r="C38" s="6">
        <v>44500</v>
      </c>
      <c r="D38">
        <v>0</v>
      </c>
      <c r="E38" s="5" t="s">
        <v>186</v>
      </c>
      <c r="F38">
        <v>21</v>
      </c>
      <c r="G38" t="str">
        <f t="shared" si="2"/>
        <v>Октябрь21</v>
      </c>
    </row>
    <row r="39" spans="1:7" x14ac:dyDescent="0.2">
      <c r="A39" t="s">
        <v>1342</v>
      </c>
      <c r="B39" s="6">
        <f t="shared" si="3"/>
        <v>44501</v>
      </c>
      <c r="C39" s="6">
        <v>44530</v>
      </c>
      <c r="D39">
        <v>0</v>
      </c>
      <c r="E39" s="5" t="s">
        <v>187</v>
      </c>
      <c r="F39">
        <v>21</v>
      </c>
      <c r="G39" t="str">
        <f t="shared" si="2"/>
        <v>Ноябрь21</v>
      </c>
    </row>
    <row r="40" spans="1:7" x14ac:dyDescent="0.2">
      <c r="A40" t="s">
        <v>1343</v>
      </c>
      <c r="B40" s="6">
        <f t="shared" si="3"/>
        <v>44531</v>
      </c>
      <c r="C40" s="6">
        <v>44561</v>
      </c>
      <c r="D40">
        <v>0.5</v>
      </c>
      <c r="E40" s="5" t="s">
        <v>188</v>
      </c>
      <c r="F40">
        <v>21</v>
      </c>
      <c r="G40" t="str">
        <f t="shared" si="2"/>
        <v>Декабрь21</v>
      </c>
    </row>
    <row r="41" spans="1:7" x14ac:dyDescent="0.2">
      <c r="A41" s="5" t="s">
        <v>268</v>
      </c>
      <c r="B41" s="6">
        <v>43101</v>
      </c>
      <c r="C41" s="6">
        <v>43465</v>
      </c>
      <c r="E41" s="5" t="s">
        <v>189</v>
      </c>
      <c r="F41">
        <v>18</v>
      </c>
      <c r="G41" t="str">
        <f t="shared" si="2"/>
        <v>Год18</v>
      </c>
    </row>
    <row r="42" spans="1:7" x14ac:dyDescent="0.2">
      <c r="A42" s="5" t="s">
        <v>213</v>
      </c>
      <c r="B42" s="6">
        <v>43466</v>
      </c>
      <c r="C42" s="6">
        <v>43830</v>
      </c>
      <c r="E42" s="5" t="s">
        <v>189</v>
      </c>
      <c r="F42">
        <v>19</v>
      </c>
      <c r="G42" t="str">
        <f t="shared" si="2"/>
        <v>Год19</v>
      </c>
    </row>
    <row r="43" spans="1:7" x14ac:dyDescent="0.2">
      <c r="A43" s="5" t="s">
        <v>214</v>
      </c>
      <c r="B43" s="6">
        <v>43466</v>
      </c>
      <c r="C43" s="6">
        <v>43555</v>
      </c>
      <c r="E43" s="5" t="s">
        <v>190</v>
      </c>
      <c r="F43">
        <v>19</v>
      </c>
      <c r="G43" t="str">
        <f t="shared" si="2"/>
        <v>1 квартал19</v>
      </c>
    </row>
    <row r="44" spans="1:7" x14ac:dyDescent="0.2">
      <c r="A44" s="5" t="s">
        <v>215</v>
      </c>
      <c r="B44" s="6">
        <v>43556</v>
      </c>
      <c r="C44" s="6">
        <v>43646</v>
      </c>
      <c r="E44" s="5" t="s">
        <v>191</v>
      </c>
      <c r="F44">
        <v>19</v>
      </c>
      <c r="G44" t="str">
        <f t="shared" si="2"/>
        <v>2 квартал19</v>
      </c>
    </row>
    <row r="45" spans="1:7" x14ac:dyDescent="0.2">
      <c r="A45" s="5" t="s">
        <v>216</v>
      </c>
      <c r="B45" s="6">
        <v>43647</v>
      </c>
      <c r="C45" s="6">
        <v>43738</v>
      </c>
      <c r="E45" s="5" t="s">
        <v>192</v>
      </c>
      <c r="F45">
        <v>19</v>
      </c>
      <c r="G45" t="str">
        <f t="shared" si="2"/>
        <v>3 квартал19</v>
      </c>
    </row>
    <row r="46" spans="1:7" x14ac:dyDescent="0.2">
      <c r="A46" s="5" t="s">
        <v>217</v>
      </c>
      <c r="B46" s="6">
        <v>43739</v>
      </c>
      <c r="C46" s="6">
        <v>43830</v>
      </c>
      <c r="E46" s="5" t="s">
        <v>193</v>
      </c>
      <c r="F46">
        <v>19</v>
      </c>
      <c r="G46" t="str">
        <f t="shared" si="2"/>
        <v>4 квартал19</v>
      </c>
    </row>
    <row r="47" spans="1:7" x14ac:dyDescent="0.2">
      <c r="A47" s="5" t="s">
        <v>218</v>
      </c>
      <c r="B47" s="6">
        <v>43466</v>
      </c>
      <c r="C47" s="6">
        <v>43646</v>
      </c>
      <c r="E47" s="5" t="s">
        <v>194</v>
      </c>
      <c r="F47">
        <v>19</v>
      </c>
      <c r="G47" t="str">
        <f t="shared" si="2"/>
        <v>1 полугодие19</v>
      </c>
    </row>
    <row r="48" spans="1:7" x14ac:dyDescent="0.2">
      <c r="A48" s="5" t="s">
        <v>219</v>
      </c>
      <c r="B48" s="6">
        <v>43647</v>
      </c>
      <c r="C48" s="6">
        <v>43830</v>
      </c>
      <c r="E48" s="5" t="s">
        <v>195</v>
      </c>
      <c r="F48">
        <v>19</v>
      </c>
      <c r="G48" t="str">
        <f t="shared" si="2"/>
        <v>2 полугодие19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9"/>
  <sheetViews>
    <sheetView topLeftCell="B1" zoomScaleNormal="100" workbookViewId="0">
      <selection activeCell="Q55" sqref="Q55"/>
    </sheetView>
  </sheetViews>
  <sheetFormatPr defaultColWidth="16.6640625" defaultRowHeight="11.25" x14ac:dyDescent="0.2"/>
  <cols>
    <col min="1" max="2" width="16.6640625" style="10"/>
    <col min="3" max="3" width="46.5" style="10" customWidth="1"/>
    <col min="4" max="16" width="16.6640625" style="10"/>
    <col min="17" max="17" width="67.1640625" style="10" bestFit="1" customWidth="1"/>
    <col min="18" max="26" width="16.6640625" style="10"/>
    <col min="27" max="27" width="16.6640625" style="1"/>
    <col min="28" max="16384" width="16.6640625" style="10"/>
  </cols>
  <sheetData>
    <row r="1" spans="1:26" s="23" customFormat="1" ht="16.5" customHeight="1" x14ac:dyDescent="0.2">
      <c r="A1" s="20" t="s">
        <v>398</v>
      </c>
      <c r="B1" s="21" t="s">
        <v>480</v>
      </c>
      <c r="C1" s="21" t="s">
        <v>400</v>
      </c>
      <c r="D1" s="21" t="s">
        <v>531</v>
      </c>
      <c r="E1" s="21" t="s">
        <v>396</v>
      </c>
      <c r="F1" s="21" t="s">
        <v>472</v>
      </c>
      <c r="G1" s="21" t="s">
        <v>533</v>
      </c>
      <c r="H1" s="21" t="s">
        <v>534</v>
      </c>
      <c r="I1" s="21" t="s">
        <v>481</v>
      </c>
      <c r="J1" s="28" t="s">
        <v>495</v>
      </c>
      <c r="K1" s="28" t="s">
        <v>475</v>
      </c>
      <c r="L1" s="21" t="s">
        <v>473</v>
      </c>
      <c r="M1" s="21" t="s">
        <v>399</v>
      </c>
      <c r="N1" s="21" t="s">
        <v>474</v>
      </c>
      <c r="O1" s="21" t="s">
        <v>395</v>
      </c>
      <c r="P1" s="21" t="s">
        <v>479</v>
      </c>
      <c r="Q1" s="21" t="s">
        <v>397</v>
      </c>
      <c r="R1" s="21" t="s">
        <v>494</v>
      </c>
      <c r="S1" s="21" t="s">
        <v>478</v>
      </c>
      <c r="T1" s="21" t="s">
        <v>476</v>
      </c>
      <c r="U1" s="21" t="s">
        <v>1070</v>
      </c>
      <c r="V1" s="21" t="s">
        <v>1072</v>
      </c>
      <c r="W1" s="21" t="s">
        <v>477</v>
      </c>
      <c r="X1" s="21" t="s">
        <v>532</v>
      </c>
      <c r="Y1" s="21" t="s">
        <v>1071</v>
      </c>
      <c r="Z1" s="22" t="s">
        <v>497</v>
      </c>
    </row>
    <row r="2" spans="1:26" x14ac:dyDescent="0.2">
      <c r="A2" s="13" t="s">
        <v>58</v>
      </c>
      <c r="B2" s="7" t="s">
        <v>29</v>
      </c>
      <c r="C2" s="7" t="s">
        <v>285</v>
      </c>
      <c r="D2" s="7" t="s">
        <v>28</v>
      </c>
      <c r="E2" s="7" t="s">
        <v>37</v>
      </c>
      <c r="F2" s="7" t="s">
        <v>320</v>
      </c>
      <c r="G2" s="7" t="s">
        <v>318</v>
      </c>
      <c r="H2" s="7" t="s">
        <v>63</v>
      </c>
      <c r="I2" s="7" t="s">
        <v>283</v>
      </c>
      <c r="J2" s="7" t="s">
        <v>504</v>
      </c>
      <c r="K2" s="7" t="s">
        <v>548</v>
      </c>
      <c r="L2" s="7" t="s">
        <v>255</v>
      </c>
      <c r="M2" s="7" t="s">
        <v>290</v>
      </c>
      <c r="N2" s="25" t="s">
        <v>171</v>
      </c>
      <c r="O2" s="7" t="s">
        <v>357</v>
      </c>
      <c r="P2" s="10" t="s">
        <v>374</v>
      </c>
      <c r="Q2" s="25" t="s">
        <v>59</v>
      </c>
      <c r="R2" s="7" t="s">
        <v>319</v>
      </c>
      <c r="S2" s="25" t="s">
        <v>462</v>
      </c>
      <c r="T2" s="10" t="s">
        <v>462</v>
      </c>
      <c r="U2" s="10" t="s">
        <v>462</v>
      </c>
      <c r="V2" s="10" t="s">
        <v>462</v>
      </c>
      <c r="W2" s="10" t="s">
        <v>462</v>
      </c>
      <c r="X2" s="10" t="s">
        <v>462</v>
      </c>
      <c r="Y2" s="10" t="s">
        <v>462</v>
      </c>
      <c r="Z2" s="15" t="s">
        <v>462</v>
      </c>
    </row>
    <row r="3" spans="1:26" ht="22.5" x14ac:dyDescent="0.2">
      <c r="A3" s="16" t="s">
        <v>1136</v>
      </c>
      <c r="B3" s="7" t="s">
        <v>375</v>
      </c>
      <c r="C3" s="7" t="s">
        <v>227</v>
      </c>
      <c r="D3" s="7" t="s">
        <v>252</v>
      </c>
      <c r="E3" s="7" t="s">
        <v>38</v>
      </c>
      <c r="F3" s="2" t="s">
        <v>1104</v>
      </c>
      <c r="G3" s="7" t="s">
        <v>1063</v>
      </c>
      <c r="H3" s="7" t="s">
        <v>64</v>
      </c>
      <c r="I3" s="19" t="s">
        <v>2430</v>
      </c>
      <c r="K3" s="7" t="s">
        <v>371</v>
      </c>
      <c r="L3" s="7" t="s">
        <v>321</v>
      </c>
      <c r="M3" s="7" t="s">
        <v>291</v>
      </c>
      <c r="N3" s="25" t="s">
        <v>79</v>
      </c>
      <c r="O3" s="7" t="s">
        <v>358</v>
      </c>
      <c r="P3" s="10" t="s">
        <v>387</v>
      </c>
      <c r="Q3" s="25" t="s">
        <v>235</v>
      </c>
      <c r="R3" s="7" t="s">
        <v>34</v>
      </c>
      <c r="S3" s="7"/>
      <c r="W3" s="23"/>
      <c r="Z3" s="15"/>
    </row>
    <row r="4" spans="1:26" ht="45" x14ac:dyDescent="0.2">
      <c r="A4" s="16" t="s">
        <v>1135</v>
      </c>
      <c r="B4" s="7" t="s">
        <v>375</v>
      </c>
      <c r="C4" s="7" t="s">
        <v>379</v>
      </c>
      <c r="D4" s="7" t="s">
        <v>233</v>
      </c>
      <c r="E4" s="2" t="s">
        <v>512</v>
      </c>
      <c r="F4" s="2" t="s">
        <v>1105</v>
      </c>
      <c r="G4" s="19" t="s">
        <v>2466</v>
      </c>
      <c r="H4" s="7" t="s">
        <v>490</v>
      </c>
      <c r="J4" s="7"/>
      <c r="M4" s="7" t="s">
        <v>356</v>
      </c>
      <c r="N4" s="7" t="s">
        <v>409</v>
      </c>
      <c r="O4" s="7" t="s">
        <v>359</v>
      </c>
      <c r="P4" s="10" t="s">
        <v>386</v>
      </c>
      <c r="Q4" s="25" t="s">
        <v>236</v>
      </c>
      <c r="R4" s="7" t="s">
        <v>286</v>
      </c>
      <c r="S4" s="7"/>
      <c r="Z4" s="15"/>
    </row>
    <row r="5" spans="1:26" x14ac:dyDescent="0.2">
      <c r="A5" s="16"/>
      <c r="B5" s="7"/>
      <c r="C5" s="7" t="s">
        <v>376</v>
      </c>
      <c r="D5" s="7" t="s">
        <v>234</v>
      </c>
      <c r="H5" s="7" t="s">
        <v>491</v>
      </c>
      <c r="I5" s="7"/>
      <c r="J5" s="7"/>
      <c r="L5" s="7"/>
      <c r="M5" s="7" t="s">
        <v>41</v>
      </c>
      <c r="N5" s="7" t="s">
        <v>392</v>
      </c>
      <c r="O5" s="7"/>
      <c r="P5" s="10" t="s">
        <v>530</v>
      </c>
      <c r="Q5" s="25" t="s">
        <v>354</v>
      </c>
      <c r="R5" s="7" t="s">
        <v>32</v>
      </c>
      <c r="S5" s="7"/>
      <c r="Z5" s="15"/>
    </row>
    <row r="6" spans="1:26" x14ac:dyDescent="0.2">
      <c r="A6" s="9"/>
      <c r="B6" s="2"/>
      <c r="C6" s="7" t="s">
        <v>511</v>
      </c>
      <c r="D6" s="7" t="s">
        <v>1064</v>
      </c>
      <c r="F6" s="7"/>
      <c r="H6" s="7"/>
      <c r="J6" s="7"/>
      <c r="L6" s="7"/>
      <c r="M6" s="7" t="s">
        <v>487</v>
      </c>
      <c r="N6" s="2" t="s">
        <v>1026</v>
      </c>
      <c r="P6" s="2" t="s">
        <v>513</v>
      </c>
      <c r="Q6" s="26" t="s">
        <v>311</v>
      </c>
      <c r="R6" s="7" t="s">
        <v>245</v>
      </c>
      <c r="Z6" s="15"/>
    </row>
    <row r="7" spans="1:26" x14ac:dyDescent="0.2">
      <c r="A7" s="9"/>
      <c r="B7" s="7"/>
      <c r="C7" s="2" t="s">
        <v>1068</v>
      </c>
      <c r="D7" s="7"/>
      <c r="J7" s="7"/>
      <c r="L7" s="25"/>
      <c r="M7" s="7" t="s">
        <v>498</v>
      </c>
      <c r="N7" s="2" t="s">
        <v>1029</v>
      </c>
      <c r="P7" s="2" t="s">
        <v>514</v>
      </c>
      <c r="Q7" s="26" t="s">
        <v>8</v>
      </c>
      <c r="R7" s="26" t="s">
        <v>246</v>
      </c>
      <c r="Z7" s="15"/>
    </row>
    <row r="8" spans="1:26" x14ac:dyDescent="0.2">
      <c r="A8" s="9"/>
      <c r="B8" s="7"/>
      <c r="C8" s="2" t="s">
        <v>1117</v>
      </c>
      <c r="J8" s="26"/>
      <c r="L8" s="26"/>
      <c r="M8" s="2" t="s">
        <v>1022</v>
      </c>
      <c r="N8" s="2" t="s">
        <v>1032</v>
      </c>
      <c r="P8" s="2" t="s">
        <v>515</v>
      </c>
      <c r="Q8" s="26" t="s">
        <v>67</v>
      </c>
      <c r="R8" s="7" t="s">
        <v>34</v>
      </c>
      <c r="Z8" s="15"/>
    </row>
    <row r="9" spans="1:26" x14ac:dyDescent="0.2">
      <c r="A9" s="9"/>
      <c r="B9" s="7"/>
      <c r="J9" s="25"/>
      <c r="L9" s="26"/>
      <c r="M9" s="7" t="s">
        <v>1095</v>
      </c>
      <c r="P9" s="2" t="s">
        <v>516</v>
      </c>
      <c r="Q9" s="26" t="s">
        <v>312</v>
      </c>
      <c r="R9" s="7" t="s">
        <v>33</v>
      </c>
      <c r="Z9" s="15"/>
    </row>
    <row r="10" spans="1:26" x14ac:dyDescent="0.2">
      <c r="A10" s="9"/>
      <c r="J10" s="26"/>
      <c r="M10" s="7"/>
      <c r="P10" s="2" t="s">
        <v>655</v>
      </c>
      <c r="Q10" s="26" t="s">
        <v>313</v>
      </c>
      <c r="R10" s="7" t="s">
        <v>401</v>
      </c>
      <c r="Z10" s="15"/>
    </row>
    <row r="11" spans="1:26" x14ac:dyDescent="0.2">
      <c r="A11" s="9"/>
      <c r="J11" s="26"/>
      <c r="M11" s="7"/>
      <c r="N11" s="7"/>
      <c r="Q11" s="26" t="s">
        <v>274</v>
      </c>
      <c r="R11" s="2" t="s">
        <v>1368</v>
      </c>
      <c r="Z11" s="15"/>
    </row>
    <row r="12" spans="1:26" x14ac:dyDescent="0.2">
      <c r="A12" s="9"/>
      <c r="B12" s="7"/>
      <c r="J12" s="26"/>
      <c r="M12" s="7"/>
      <c r="N12" s="7"/>
      <c r="Q12" s="26" t="s">
        <v>329</v>
      </c>
      <c r="R12" s="7" t="s">
        <v>2377</v>
      </c>
      <c r="Z12" s="15"/>
    </row>
    <row r="13" spans="1:26" x14ac:dyDescent="0.2">
      <c r="A13" s="9"/>
      <c r="B13" s="7"/>
      <c r="J13" s="26"/>
      <c r="M13" s="7"/>
      <c r="N13" s="7"/>
      <c r="Q13" s="26" t="s">
        <v>330</v>
      </c>
      <c r="R13" s="19" t="s">
        <v>2479</v>
      </c>
      <c r="Z13" s="15"/>
    </row>
    <row r="14" spans="1:26" x14ac:dyDescent="0.2">
      <c r="A14" s="9"/>
      <c r="B14" s="7"/>
      <c r="J14" s="26"/>
      <c r="M14" s="7"/>
      <c r="Q14" s="26" t="s">
        <v>365</v>
      </c>
      <c r="R14" s="2"/>
      <c r="Z14" s="15"/>
    </row>
    <row r="15" spans="1:26" x14ac:dyDescent="0.2">
      <c r="A15" s="9"/>
      <c r="B15" s="7"/>
      <c r="J15" s="26"/>
      <c r="M15" s="7"/>
      <c r="Q15" s="26" t="s">
        <v>331</v>
      </c>
      <c r="R15" s="2"/>
      <c r="Z15" s="15"/>
    </row>
    <row r="16" spans="1:26" x14ac:dyDescent="0.2">
      <c r="A16" s="9"/>
      <c r="B16" s="7"/>
      <c r="J16" s="7"/>
      <c r="M16" s="7"/>
      <c r="Q16" s="26" t="s">
        <v>332</v>
      </c>
      <c r="Z16" s="15"/>
    </row>
    <row r="17" spans="1:26" x14ac:dyDescent="0.2">
      <c r="A17" s="9"/>
      <c r="B17" s="7"/>
      <c r="Q17" s="26" t="s">
        <v>333</v>
      </c>
      <c r="Z17" s="15"/>
    </row>
    <row r="18" spans="1:26" x14ac:dyDescent="0.2">
      <c r="A18" s="9"/>
      <c r="B18" s="7"/>
      <c r="Q18" s="26" t="s">
        <v>334</v>
      </c>
      <c r="Z18" s="15"/>
    </row>
    <row r="19" spans="1:26" x14ac:dyDescent="0.2">
      <c r="A19" s="9"/>
      <c r="B19" s="7"/>
      <c r="Q19" s="26" t="s">
        <v>231</v>
      </c>
      <c r="R19" s="7"/>
      <c r="Z19" s="15"/>
    </row>
    <row r="20" spans="1:26" x14ac:dyDescent="0.2">
      <c r="A20" s="9"/>
      <c r="B20" s="7"/>
      <c r="Q20" s="26" t="s">
        <v>314</v>
      </c>
      <c r="Z20" s="15"/>
    </row>
    <row r="21" spans="1:26" x14ac:dyDescent="0.2">
      <c r="A21" s="9"/>
      <c r="B21" s="7"/>
      <c r="Q21" s="26" t="s">
        <v>336</v>
      </c>
      <c r="Z21" s="15"/>
    </row>
    <row r="22" spans="1:26" x14ac:dyDescent="0.2">
      <c r="A22" s="9"/>
      <c r="B22" s="7"/>
      <c r="Q22" s="26" t="s">
        <v>337</v>
      </c>
      <c r="Z22" s="15"/>
    </row>
    <row r="23" spans="1:26" x14ac:dyDescent="0.2">
      <c r="A23" s="9"/>
      <c r="Q23" s="26" t="s">
        <v>270</v>
      </c>
      <c r="Z23" s="15"/>
    </row>
    <row r="24" spans="1:26" x14ac:dyDescent="0.2">
      <c r="A24" s="9"/>
      <c r="Q24" s="26" t="s">
        <v>53</v>
      </c>
      <c r="Z24" s="15"/>
    </row>
    <row r="25" spans="1:26" x14ac:dyDescent="0.2">
      <c r="A25" s="9"/>
      <c r="Q25" s="26" t="s">
        <v>87</v>
      </c>
      <c r="Z25" s="15"/>
    </row>
    <row r="26" spans="1:26" x14ac:dyDescent="0.2">
      <c r="A26" s="9"/>
      <c r="Q26" s="26" t="s">
        <v>88</v>
      </c>
      <c r="Z26" s="15"/>
    </row>
    <row r="27" spans="1:26" x14ac:dyDescent="0.2">
      <c r="A27" s="9"/>
      <c r="Q27" s="7" t="s">
        <v>378</v>
      </c>
      <c r="Z27" s="15"/>
    </row>
    <row r="28" spans="1:26" x14ac:dyDescent="0.2">
      <c r="A28" s="9"/>
      <c r="Q28" s="26" t="s">
        <v>528</v>
      </c>
      <c r="Z28" s="15"/>
    </row>
    <row r="29" spans="1:26" x14ac:dyDescent="0.2">
      <c r="A29" s="9"/>
      <c r="Q29" s="26" t="s">
        <v>36</v>
      </c>
      <c r="Z29" s="15"/>
    </row>
    <row r="30" spans="1:26" x14ac:dyDescent="0.2">
      <c r="A30" s="9"/>
      <c r="Q30" s="26" t="s">
        <v>529</v>
      </c>
      <c r="Z30" s="15"/>
    </row>
    <row r="31" spans="1:26" x14ac:dyDescent="0.2">
      <c r="A31" s="9"/>
      <c r="Q31" s="7" t="s">
        <v>317</v>
      </c>
      <c r="Z31" s="15"/>
    </row>
    <row r="32" spans="1:26" x14ac:dyDescent="0.2">
      <c r="A32" s="9"/>
      <c r="Q32" s="25" t="s">
        <v>31</v>
      </c>
      <c r="Z32" s="15"/>
    </row>
    <row r="33" spans="1:26" x14ac:dyDescent="0.2">
      <c r="A33" s="9"/>
      <c r="Q33" s="7" t="s">
        <v>1</v>
      </c>
      <c r="Z33" s="15"/>
    </row>
    <row r="34" spans="1:26" x14ac:dyDescent="0.2">
      <c r="A34" s="9"/>
      <c r="Q34" s="7" t="s">
        <v>377</v>
      </c>
      <c r="Z34" s="15"/>
    </row>
    <row r="35" spans="1:26" x14ac:dyDescent="0.2">
      <c r="A35" s="9"/>
      <c r="Q35" s="27" t="s">
        <v>24</v>
      </c>
      <c r="Z35" s="15"/>
    </row>
    <row r="36" spans="1:26" x14ac:dyDescent="0.2">
      <c r="A36" s="9"/>
      <c r="Q36" s="27" t="s">
        <v>25</v>
      </c>
      <c r="Z36" s="15"/>
    </row>
    <row r="37" spans="1:26" x14ac:dyDescent="0.2">
      <c r="A37" s="9"/>
      <c r="Q37" s="27" t="s">
        <v>26</v>
      </c>
      <c r="Z37" s="15"/>
    </row>
    <row r="38" spans="1:26" x14ac:dyDescent="0.2">
      <c r="A38" s="9"/>
      <c r="Q38" s="7" t="s">
        <v>280</v>
      </c>
      <c r="Z38" s="15"/>
    </row>
    <row r="39" spans="1:26" x14ac:dyDescent="0.2">
      <c r="A39" s="9"/>
      <c r="Q39" s="26" t="s">
        <v>394</v>
      </c>
      <c r="Z39" s="15"/>
    </row>
    <row r="40" spans="1:26" x14ac:dyDescent="0.2">
      <c r="A40" s="9"/>
      <c r="Q40" s="2" t="s">
        <v>518</v>
      </c>
      <c r="Z40" s="15"/>
    </row>
    <row r="41" spans="1:26" x14ac:dyDescent="0.2">
      <c r="A41" s="9"/>
      <c r="Q41" s="2" t="s">
        <v>518</v>
      </c>
      <c r="Z41" s="15"/>
    </row>
    <row r="42" spans="1:26" x14ac:dyDescent="0.2">
      <c r="A42" s="9"/>
      <c r="Q42" s="2" t="s">
        <v>519</v>
      </c>
      <c r="Z42" s="15"/>
    </row>
    <row r="43" spans="1:26" x14ac:dyDescent="0.2">
      <c r="A43" s="9"/>
      <c r="Q43" s="62" t="s">
        <v>35</v>
      </c>
      <c r="Z43" s="15"/>
    </row>
    <row r="44" spans="1:26" x14ac:dyDescent="0.2">
      <c r="A44" s="9"/>
      <c r="Q44" s="16" t="s">
        <v>1031</v>
      </c>
      <c r="Z44" s="15"/>
    </row>
    <row r="45" spans="1:26" x14ac:dyDescent="0.2">
      <c r="A45" s="9"/>
      <c r="Q45" s="7" t="s">
        <v>486</v>
      </c>
      <c r="Z45" s="15"/>
    </row>
    <row r="46" spans="1:26" x14ac:dyDescent="0.2">
      <c r="A46" s="9"/>
      <c r="Q46" s="2" t="s">
        <v>1028</v>
      </c>
      <c r="Z46" s="15"/>
    </row>
    <row r="47" spans="1:26" x14ac:dyDescent="0.2">
      <c r="A47" s="9"/>
      <c r="Q47" s="7" t="s">
        <v>30</v>
      </c>
      <c r="Z47" s="15"/>
    </row>
    <row r="48" spans="1:26" x14ac:dyDescent="0.2">
      <c r="A48" s="9"/>
      <c r="Q48" s="19" t="s">
        <v>2440</v>
      </c>
      <c r="Z48" s="15"/>
    </row>
    <row r="49" spans="1:26" x14ac:dyDescent="0.2">
      <c r="A49" s="9"/>
      <c r="Q49" s="19" t="s">
        <v>2476</v>
      </c>
      <c r="Z49" s="15"/>
    </row>
    <row r="50" spans="1:26" x14ac:dyDescent="0.2">
      <c r="A50" s="9"/>
      <c r="Q50" s="19" t="s">
        <v>2509</v>
      </c>
      <c r="Z50" s="15"/>
    </row>
    <row r="51" spans="1:26" x14ac:dyDescent="0.2">
      <c r="A51" s="9"/>
      <c r="Q51" s="62" t="s">
        <v>656</v>
      </c>
      <c r="Z51" s="15"/>
    </row>
    <row r="52" spans="1:26" x14ac:dyDescent="0.2">
      <c r="A52" s="9"/>
      <c r="Q52" s="62" t="s">
        <v>2421</v>
      </c>
      <c r="Z52" s="15"/>
    </row>
    <row r="53" spans="1:26" x14ac:dyDescent="0.2">
      <c r="A53" s="9"/>
      <c r="Q53" s="62" t="s">
        <v>492</v>
      </c>
      <c r="Z53" s="15"/>
    </row>
    <row r="54" spans="1:26" x14ac:dyDescent="0.2">
      <c r="A54" s="9"/>
      <c r="Q54" s="19" t="s">
        <v>1103</v>
      </c>
      <c r="Z54" s="15"/>
    </row>
    <row r="55" spans="1:26" x14ac:dyDescent="0.2">
      <c r="A55" s="9"/>
      <c r="Q55" s="19" t="s">
        <v>2670</v>
      </c>
      <c r="Z55" s="15"/>
    </row>
    <row r="56" spans="1:26" x14ac:dyDescent="0.2">
      <c r="A56" s="9"/>
      <c r="Z56" s="15"/>
    </row>
    <row r="57" spans="1:26" x14ac:dyDescent="0.2">
      <c r="A57" s="9"/>
      <c r="Z57" s="15"/>
    </row>
    <row r="58" spans="1:26" x14ac:dyDescent="0.2">
      <c r="A58" s="9"/>
      <c r="Z58" s="15"/>
    </row>
    <row r="59" spans="1:26" ht="12" thickBot="1" x14ac:dyDescent="0.25">
      <c r="A59" s="11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4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8"/>
  <sheetViews>
    <sheetView tabSelected="1" zoomScaleNormal="100" workbookViewId="0">
      <selection activeCell="E24" sqref="E24:E26"/>
    </sheetView>
  </sheetViews>
  <sheetFormatPr defaultColWidth="14.5" defaultRowHeight="11.25" x14ac:dyDescent="0.2"/>
  <cols>
    <col min="1" max="1" width="14.5" style="10"/>
    <col min="2" max="2" width="27" style="10" customWidth="1"/>
    <col min="3" max="22" width="14.5" style="10"/>
    <col min="23" max="23" width="48" style="10" bestFit="1" customWidth="1"/>
    <col min="24" max="16384" width="14.5" style="10"/>
  </cols>
  <sheetData>
    <row r="1" spans="1:36" s="23" customFormat="1" x14ac:dyDescent="0.2">
      <c r="A1" s="20" t="s">
        <v>469</v>
      </c>
      <c r="B1" s="21" t="s">
        <v>535</v>
      </c>
      <c r="C1" s="21" t="s">
        <v>536</v>
      </c>
      <c r="D1" s="21" t="s">
        <v>467</v>
      </c>
      <c r="E1" s="21" t="s">
        <v>541</v>
      </c>
      <c r="F1" s="21" t="s">
        <v>539</v>
      </c>
      <c r="G1" s="21" t="s">
        <v>540</v>
      </c>
      <c r="H1" s="21" t="s">
        <v>527</v>
      </c>
      <c r="I1" s="21" t="s">
        <v>542</v>
      </c>
      <c r="J1" s="21" t="s">
        <v>543</v>
      </c>
      <c r="K1" s="21" t="s">
        <v>463</v>
      </c>
      <c r="L1" s="21" t="s">
        <v>525</v>
      </c>
      <c r="M1" s="21" t="s">
        <v>524</v>
      </c>
      <c r="N1" s="21" t="s">
        <v>526</v>
      </c>
      <c r="O1" s="21" t="s">
        <v>544</v>
      </c>
      <c r="P1" s="21" t="s">
        <v>547</v>
      </c>
      <c r="Q1" s="21" t="s">
        <v>546</v>
      </c>
      <c r="R1" s="21" t="s">
        <v>545</v>
      </c>
      <c r="S1" s="21" t="s">
        <v>470</v>
      </c>
      <c r="T1" s="21" t="s">
        <v>471</v>
      </c>
      <c r="U1" s="21" t="s">
        <v>468</v>
      </c>
      <c r="V1" s="21" t="s">
        <v>537</v>
      </c>
      <c r="W1" s="21" t="s">
        <v>466</v>
      </c>
      <c r="X1" s="21" t="s">
        <v>538</v>
      </c>
      <c r="Y1" s="21" t="s">
        <v>465</v>
      </c>
      <c r="Z1" s="21" t="s">
        <v>464</v>
      </c>
      <c r="AA1" s="21" t="s">
        <v>1048</v>
      </c>
      <c r="AB1" s="21" t="s">
        <v>1049</v>
      </c>
      <c r="AC1" s="21" t="s">
        <v>1050</v>
      </c>
      <c r="AD1" s="21" t="s">
        <v>1051</v>
      </c>
      <c r="AE1" s="21" t="s">
        <v>1052</v>
      </c>
      <c r="AF1" s="21" t="s">
        <v>1053</v>
      </c>
      <c r="AG1" s="21" t="s">
        <v>1054</v>
      </c>
      <c r="AH1" s="21" t="s">
        <v>1055</v>
      </c>
      <c r="AI1" s="21" t="s">
        <v>2464</v>
      </c>
      <c r="AJ1" s="22" t="s">
        <v>1069</v>
      </c>
    </row>
    <row r="2" spans="1:36" x14ac:dyDescent="0.2">
      <c r="A2" s="13" t="s">
        <v>7</v>
      </c>
      <c r="B2" s="7" t="s">
        <v>85</v>
      </c>
      <c r="C2" s="7" t="s">
        <v>96</v>
      </c>
      <c r="D2" s="7" t="s">
        <v>169</v>
      </c>
      <c r="E2" s="7" t="s">
        <v>99</v>
      </c>
      <c r="F2" s="7" t="s">
        <v>10</v>
      </c>
      <c r="G2" s="7" t="s">
        <v>74</v>
      </c>
      <c r="H2" s="7" t="s">
        <v>66</v>
      </c>
      <c r="I2" s="7" t="s">
        <v>83</v>
      </c>
      <c r="J2" s="7" t="s">
        <v>47</v>
      </c>
      <c r="K2" s="7" t="s">
        <v>84</v>
      </c>
      <c r="L2" s="7" t="s">
        <v>86</v>
      </c>
      <c r="M2" s="7" t="s">
        <v>61</v>
      </c>
      <c r="N2" s="2" t="s">
        <v>253</v>
      </c>
      <c r="O2" s="7" t="s">
        <v>92</v>
      </c>
      <c r="P2" s="7" t="s">
        <v>91</v>
      </c>
      <c r="Q2" s="8" t="s">
        <v>198</v>
      </c>
      <c r="R2" s="8" t="s">
        <v>261</v>
      </c>
      <c r="S2" s="2" t="s">
        <v>45</v>
      </c>
      <c r="T2" s="7" t="s">
        <v>55</v>
      </c>
      <c r="U2" s="7" t="s">
        <v>19</v>
      </c>
      <c r="V2" s="7" t="s">
        <v>462</v>
      </c>
      <c r="W2" s="7" t="s">
        <v>508</v>
      </c>
      <c r="X2" s="7" t="s">
        <v>462</v>
      </c>
      <c r="Y2" s="2" t="s">
        <v>355</v>
      </c>
      <c r="Z2" s="7" t="s">
        <v>462</v>
      </c>
      <c r="AA2" s="7" t="s">
        <v>462</v>
      </c>
      <c r="AB2" s="7" t="s">
        <v>462</v>
      </c>
      <c r="AC2" s="7" t="s">
        <v>462</v>
      </c>
      <c r="AD2" s="7" t="s">
        <v>462</v>
      </c>
      <c r="AE2" s="7" t="s">
        <v>462</v>
      </c>
      <c r="AF2" s="7" t="s">
        <v>462</v>
      </c>
      <c r="AG2" s="7" t="s">
        <v>462</v>
      </c>
      <c r="AH2" s="7" t="s">
        <v>462</v>
      </c>
      <c r="AI2" s="62" t="s">
        <v>2427</v>
      </c>
      <c r="AJ2" s="15" t="s">
        <v>462</v>
      </c>
    </row>
    <row r="3" spans="1:36" x14ac:dyDescent="0.2">
      <c r="A3" s="17" t="s">
        <v>461</v>
      </c>
      <c r="B3" s="7" t="s">
        <v>2</v>
      </c>
      <c r="C3" s="8" t="s">
        <v>452</v>
      </c>
      <c r="D3" s="7" t="s">
        <v>20</v>
      </c>
      <c r="E3" s="7" t="s">
        <v>3</v>
      </c>
      <c r="F3" s="8" t="s">
        <v>450</v>
      </c>
      <c r="G3" s="2" t="s">
        <v>251</v>
      </c>
      <c r="H3" s="8" t="s">
        <v>416</v>
      </c>
      <c r="I3" s="7" t="s">
        <v>52</v>
      </c>
      <c r="J3" s="7" t="s">
        <v>80</v>
      </c>
      <c r="K3" s="7" t="s">
        <v>77</v>
      </c>
      <c r="L3" s="7" t="s">
        <v>56</v>
      </c>
      <c r="M3" s="7"/>
      <c r="N3" s="2" t="s">
        <v>293</v>
      </c>
      <c r="O3" s="2"/>
      <c r="P3" s="8" t="s">
        <v>263</v>
      </c>
      <c r="Q3" s="2" t="s">
        <v>249</v>
      </c>
      <c r="R3" s="8" t="s">
        <v>264</v>
      </c>
      <c r="S3" s="7" t="s">
        <v>78</v>
      </c>
      <c r="T3" s="7" t="s">
        <v>76</v>
      </c>
      <c r="U3" s="2" t="s">
        <v>237</v>
      </c>
      <c r="V3" s="2"/>
      <c r="W3" s="7" t="s">
        <v>523</v>
      </c>
      <c r="X3" s="7"/>
      <c r="Y3" s="62" t="s">
        <v>1138</v>
      </c>
      <c r="Z3" s="7"/>
      <c r="AJ3" s="15"/>
    </row>
    <row r="4" spans="1:36" x14ac:dyDescent="0.2">
      <c r="A4" s="16"/>
      <c r="B4" s="7" t="s">
        <v>6</v>
      </c>
      <c r="C4" s="2" t="s">
        <v>433</v>
      </c>
      <c r="D4" s="7" t="s">
        <v>17</v>
      </c>
      <c r="E4" s="7" t="s">
        <v>27</v>
      </c>
      <c r="F4" s="2" t="s">
        <v>510</v>
      </c>
      <c r="G4" s="7"/>
      <c r="H4" s="8" t="s">
        <v>416</v>
      </c>
      <c r="I4" s="2" t="s">
        <v>228</v>
      </c>
      <c r="J4" s="7" t="s">
        <v>48</v>
      </c>
      <c r="K4" s="7" t="s">
        <v>21</v>
      </c>
      <c r="L4" s="8" t="s">
        <v>458</v>
      </c>
      <c r="M4" s="7"/>
      <c r="N4" s="2"/>
      <c r="O4" s="2"/>
      <c r="P4" s="2"/>
      <c r="Q4" s="7" t="s">
        <v>101</v>
      </c>
      <c r="R4" s="7" t="s">
        <v>100</v>
      </c>
      <c r="S4" s="7" t="s">
        <v>97</v>
      </c>
      <c r="T4" s="7" t="s">
        <v>9</v>
      </c>
      <c r="U4" s="2" t="s">
        <v>238</v>
      </c>
      <c r="V4" s="2"/>
      <c r="W4" s="62" t="s">
        <v>1119</v>
      </c>
      <c r="X4" s="7"/>
      <c r="Y4" s="62" t="s">
        <v>2471</v>
      </c>
      <c r="Z4" s="7"/>
      <c r="AJ4" s="15"/>
    </row>
    <row r="5" spans="1:36" x14ac:dyDescent="0.2">
      <c r="A5" s="13"/>
      <c r="B5" s="7" t="s">
        <v>57</v>
      </c>
      <c r="C5" s="2" t="s">
        <v>289</v>
      </c>
      <c r="D5" s="7" t="s">
        <v>170</v>
      </c>
      <c r="E5" s="7" t="s">
        <v>89</v>
      </c>
      <c r="F5" s="2" t="s">
        <v>241</v>
      </c>
      <c r="G5" s="7"/>
      <c r="H5" s="8" t="s">
        <v>416</v>
      </c>
      <c r="I5" s="2" t="s">
        <v>449</v>
      </c>
      <c r="J5" s="7" t="s">
        <v>81</v>
      </c>
      <c r="K5" s="7" t="s">
        <v>40</v>
      </c>
      <c r="L5" s="2" t="s">
        <v>60</v>
      </c>
      <c r="M5" s="7"/>
      <c r="N5" s="2"/>
      <c r="O5" s="7"/>
      <c r="P5" s="7"/>
      <c r="Q5" s="7" t="s">
        <v>70</v>
      </c>
      <c r="R5" s="2" t="s">
        <v>248</v>
      </c>
      <c r="S5" s="7" t="s">
        <v>16</v>
      </c>
      <c r="T5" s="2" t="s">
        <v>414</v>
      </c>
      <c r="U5" s="2" t="s">
        <v>229</v>
      </c>
      <c r="V5" s="2"/>
      <c r="W5" s="62" t="s">
        <v>1120</v>
      </c>
      <c r="X5" s="7"/>
      <c r="Y5" s="7"/>
      <c r="Z5" s="7"/>
      <c r="AJ5" s="15"/>
    </row>
    <row r="6" spans="1:36" x14ac:dyDescent="0.2">
      <c r="A6" s="9"/>
      <c r="B6" s="7" t="s">
        <v>14</v>
      </c>
      <c r="C6" s="7" t="s">
        <v>522</v>
      </c>
      <c r="D6" s="7" t="s">
        <v>242</v>
      </c>
      <c r="E6" s="7" t="s">
        <v>82</v>
      </c>
      <c r="F6" s="2" t="s">
        <v>428</v>
      </c>
      <c r="G6" s="7"/>
      <c r="H6" s="7" t="s">
        <v>65</v>
      </c>
      <c r="I6" s="2" t="s">
        <v>446</v>
      </c>
      <c r="J6" s="8" t="s">
        <v>456</v>
      </c>
      <c r="K6" s="7" t="s">
        <v>11</v>
      </c>
      <c r="L6" s="2" t="s">
        <v>90</v>
      </c>
      <c r="M6" s="7"/>
      <c r="N6" s="7"/>
      <c r="O6" s="7"/>
      <c r="P6" s="7"/>
      <c r="Q6" s="62"/>
      <c r="R6" s="7" t="s">
        <v>18</v>
      </c>
      <c r="S6" s="7" t="s">
        <v>22</v>
      </c>
      <c r="T6" s="7" t="s">
        <v>73</v>
      </c>
      <c r="U6" s="2" t="s">
        <v>429</v>
      </c>
      <c r="V6" s="2"/>
      <c r="W6" s="7"/>
      <c r="X6" s="7"/>
      <c r="Y6" s="7"/>
      <c r="Z6" s="7"/>
      <c r="AJ6" s="15"/>
    </row>
    <row r="7" spans="1:36" ht="45" x14ac:dyDescent="0.2">
      <c r="A7" s="9"/>
      <c r="B7" s="7" t="s">
        <v>39</v>
      </c>
      <c r="C7" s="19" t="s">
        <v>2578</v>
      </c>
      <c r="D7" s="7" t="s">
        <v>460</v>
      </c>
      <c r="E7" s="7" t="s">
        <v>15</v>
      </c>
      <c r="F7" s="2" t="s">
        <v>380</v>
      </c>
      <c r="G7" s="7"/>
      <c r="H7" s="2" t="s">
        <v>1024</v>
      </c>
      <c r="I7" s="2" t="s">
        <v>443</v>
      </c>
      <c r="J7" s="8" t="s">
        <v>259</v>
      </c>
      <c r="K7" s="8" t="s">
        <v>459</v>
      </c>
      <c r="L7" s="62" t="s">
        <v>1141</v>
      </c>
      <c r="M7" s="8"/>
      <c r="N7" s="8"/>
      <c r="O7" s="8"/>
      <c r="P7" s="8"/>
      <c r="Q7" s="8"/>
      <c r="R7" s="8" t="s">
        <v>420</v>
      </c>
      <c r="S7" s="7" t="s">
        <v>46</v>
      </c>
      <c r="T7" s="7" t="s">
        <v>49</v>
      </c>
      <c r="U7" s="2" t="s">
        <v>2367</v>
      </c>
      <c r="W7" s="7"/>
      <c r="X7" s="7"/>
      <c r="Y7" s="7"/>
      <c r="Z7" s="7"/>
      <c r="AJ7" s="15"/>
    </row>
    <row r="8" spans="1:36" x14ac:dyDescent="0.2">
      <c r="A8" s="9"/>
      <c r="B8" s="7" t="s">
        <v>93</v>
      </c>
      <c r="C8" s="7"/>
      <c r="D8" s="7" t="s">
        <v>457</v>
      </c>
      <c r="E8" s="7" t="s">
        <v>5</v>
      </c>
      <c r="F8" s="10" t="s">
        <v>520</v>
      </c>
      <c r="G8" s="7"/>
      <c r="H8" s="2" t="s">
        <v>1025</v>
      </c>
      <c r="I8" s="2" t="s">
        <v>277</v>
      </c>
      <c r="J8" s="2" t="s">
        <v>350</v>
      </c>
      <c r="K8" s="2" t="s">
        <v>455</v>
      </c>
      <c r="R8" s="2" t="s">
        <v>173</v>
      </c>
      <c r="S8" s="7" t="s">
        <v>98</v>
      </c>
      <c r="T8" s="7" t="s">
        <v>50</v>
      </c>
      <c r="W8" s="7"/>
      <c r="X8" s="7"/>
      <c r="Y8" s="7"/>
      <c r="Z8" s="7"/>
      <c r="AJ8" s="15"/>
    </row>
    <row r="9" spans="1:36" x14ac:dyDescent="0.2">
      <c r="A9" s="9"/>
      <c r="B9" s="8" t="s">
        <v>265</v>
      </c>
      <c r="C9" s="7"/>
      <c r="D9" s="7" t="s">
        <v>408</v>
      </c>
      <c r="E9" s="2" t="s">
        <v>447</v>
      </c>
      <c r="F9" s="7"/>
      <c r="G9" s="7"/>
      <c r="H9" s="62" t="s">
        <v>1304</v>
      </c>
      <c r="I9" s="2" t="s">
        <v>437</v>
      </c>
      <c r="J9" s="2" t="s">
        <v>309</v>
      </c>
      <c r="K9" s="2" t="s">
        <v>454</v>
      </c>
      <c r="R9" s="8" t="s">
        <v>427</v>
      </c>
      <c r="S9" s="7" t="s">
        <v>54</v>
      </c>
      <c r="T9" s="7" t="s">
        <v>51</v>
      </c>
      <c r="W9" s="7"/>
      <c r="X9" s="7"/>
      <c r="Y9" s="7"/>
      <c r="Z9" s="7"/>
      <c r="AJ9" s="15"/>
    </row>
    <row r="10" spans="1:36" x14ac:dyDescent="0.2">
      <c r="A10" s="9"/>
      <c r="B10" s="2" t="s">
        <v>240</v>
      </c>
      <c r="C10" s="8"/>
      <c r="D10" s="7" t="s">
        <v>453</v>
      </c>
      <c r="E10" s="8" t="s">
        <v>444</v>
      </c>
      <c r="F10" s="7"/>
      <c r="G10" s="7"/>
      <c r="H10" s="62" t="s">
        <v>1303</v>
      </c>
      <c r="I10" s="2" t="s">
        <v>434</v>
      </c>
      <c r="J10" s="2" t="s">
        <v>351</v>
      </c>
      <c r="K10" s="2" t="s">
        <v>247</v>
      </c>
      <c r="R10" s="2" t="s">
        <v>230</v>
      </c>
      <c r="S10" s="7" t="s">
        <v>13</v>
      </c>
      <c r="T10" s="2" t="s">
        <v>413</v>
      </c>
      <c r="W10" s="7"/>
      <c r="X10" s="7"/>
      <c r="Y10" s="7"/>
      <c r="Z10" s="7"/>
      <c r="AJ10" s="15"/>
    </row>
    <row r="11" spans="1:36" x14ac:dyDescent="0.2">
      <c r="A11" s="9"/>
      <c r="B11" s="2" t="s">
        <v>232</v>
      </c>
      <c r="C11" s="8"/>
      <c r="D11" s="7" t="s">
        <v>451</v>
      </c>
      <c r="E11" s="2" t="s">
        <v>439</v>
      </c>
      <c r="F11" s="8"/>
      <c r="G11" s="8"/>
      <c r="H11" s="8"/>
      <c r="I11" s="2" t="s">
        <v>310</v>
      </c>
      <c r="J11" s="2" t="s">
        <v>352</v>
      </c>
      <c r="K11" s="2" t="s">
        <v>448</v>
      </c>
      <c r="R11" s="2" t="s">
        <v>412</v>
      </c>
      <c r="S11" s="7" t="s">
        <v>23</v>
      </c>
      <c r="T11" s="2" t="s">
        <v>256</v>
      </c>
      <c r="W11" s="8"/>
      <c r="X11" s="8"/>
      <c r="Y11" s="8"/>
      <c r="Z11" s="8"/>
      <c r="AJ11" s="15"/>
    </row>
    <row r="12" spans="1:36" x14ac:dyDescent="0.2">
      <c r="A12" s="9"/>
      <c r="B12" s="2" t="s">
        <v>440</v>
      </c>
      <c r="C12" s="2"/>
      <c r="D12" s="7" t="s">
        <v>271</v>
      </c>
      <c r="E12" s="8" t="s">
        <v>444</v>
      </c>
      <c r="F12" s="2"/>
      <c r="G12" s="2"/>
      <c r="H12" s="2"/>
      <c r="I12" s="62" t="s">
        <v>1328</v>
      </c>
      <c r="J12" s="2" t="s">
        <v>353</v>
      </c>
      <c r="K12" s="2" t="s">
        <v>445</v>
      </c>
      <c r="R12" s="2" t="s">
        <v>279</v>
      </c>
      <c r="S12" s="7" t="s">
        <v>12</v>
      </c>
      <c r="T12" s="2" t="s">
        <v>257</v>
      </c>
      <c r="W12" s="2"/>
      <c r="X12" s="2"/>
      <c r="Y12" s="2"/>
      <c r="Z12" s="2"/>
      <c r="AJ12" s="15"/>
    </row>
    <row r="13" spans="1:36" x14ac:dyDescent="0.2">
      <c r="A13" s="9"/>
      <c r="B13" s="2" t="s">
        <v>273</v>
      </c>
      <c r="C13" s="2"/>
      <c r="D13" s="7" t="s">
        <v>388</v>
      </c>
      <c r="E13" s="2" t="s">
        <v>439</v>
      </c>
      <c r="F13" s="8"/>
      <c r="G13" s="8"/>
      <c r="H13" s="8"/>
      <c r="I13" s="62"/>
      <c r="J13" s="2"/>
      <c r="K13" s="2" t="s">
        <v>442</v>
      </c>
      <c r="R13" s="2" t="s">
        <v>411</v>
      </c>
      <c r="S13" s="8" t="s">
        <v>441</v>
      </c>
      <c r="T13" s="2" t="s">
        <v>410</v>
      </c>
      <c r="W13" s="8"/>
      <c r="X13" s="8"/>
      <c r="Y13" s="8"/>
      <c r="Z13" s="8"/>
      <c r="AJ13" s="15"/>
    </row>
    <row r="14" spans="1:36" x14ac:dyDescent="0.2">
      <c r="A14" s="9"/>
      <c r="B14" s="2" t="s">
        <v>276</v>
      </c>
      <c r="C14" s="2"/>
      <c r="D14" s="7" t="s">
        <v>381</v>
      </c>
      <c r="E14" s="2" t="s">
        <v>435</v>
      </c>
      <c r="F14" s="2"/>
      <c r="G14" s="2"/>
      <c r="H14" s="2"/>
      <c r="I14" s="62"/>
      <c r="J14" s="2"/>
      <c r="K14" s="10" t="s">
        <v>360</v>
      </c>
      <c r="R14" s="2" t="s">
        <v>372</v>
      </c>
      <c r="S14" s="8" t="s">
        <v>438</v>
      </c>
      <c r="T14" s="2" t="s">
        <v>281</v>
      </c>
      <c r="W14" s="2"/>
      <c r="X14" s="2"/>
      <c r="Y14" s="2"/>
      <c r="Z14" s="2"/>
      <c r="AJ14" s="15"/>
    </row>
    <row r="15" spans="1:36" x14ac:dyDescent="0.2">
      <c r="A15" s="9"/>
      <c r="B15" s="2" t="s">
        <v>426</v>
      </c>
      <c r="C15" s="2"/>
      <c r="D15" s="62" t="s">
        <v>2389</v>
      </c>
      <c r="E15" s="2" t="s">
        <v>432</v>
      </c>
      <c r="F15" s="2"/>
      <c r="G15" s="2"/>
      <c r="H15" s="2"/>
      <c r="I15" s="62"/>
      <c r="J15" s="2"/>
      <c r="K15" s="8" t="s">
        <v>77</v>
      </c>
      <c r="S15" s="8" t="s">
        <v>254</v>
      </c>
      <c r="T15" s="2" t="s">
        <v>301</v>
      </c>
      <c r="W15" s="2"/>
      <c r="X15" s="2"/>
      <c r="Y15" s="2"/>
      <c r="Z15" s="2"/>
      <c r="AJ15" s="15"/>
    </row>
    <row r="16" spans="1:36" x14ac:dyDescent="0.2">
      <c r="A16" s="9"/>
      <c r="B16" s="2" t="s">
        <v>424</v>
      </c>
      <c r="C16" s="2"/>
      <c r="E16" s="8" t="s">
        <v>260</v>
      </c>
      <c r="F16" s="2"/>
      <c r="G16" s="2"/>
      <c r="H16" s="2"/>
      <c r="J16" s="2"/>
      <c r="K16" s="62" t="s">
        <v>1322</v>
      </c>
      <c r="S16" s="8" t="s">
        <v>262</v>
      </c>
      <c r="T16" s="2" t="s">
        <v>292</v>
      </c>
      <c r="W16" s="2"/>
      <c r="X16" s="2"/>
      <c r="Y16" s="2"/>
      <c r="Z16" s="2"/>
      <c r="AJ16" s="15"/>
    </row>
    <row r="17" spans="1:36" x14ac:dyDescent="0.2">
      <c r="A17" s="9"/>
      <c r="B17" s="2" t="s">
        <v>421</v>
      </c>
      <c r="C17" s="2"/>
      <c r="E17" s="2" t="s">
        <v>423</v>
      </c>
      <c r="F17" s="2"/>
      <c r="G17" s="2"/>
      <c r="H17" s="2"/>
      <c r="J17" s="2"/>
      <c r="K17" s="7" t="s">
        <v>43</v>
      </c>
      <c r="S17" s="8" t="s">
        <v>431</v>
      </c>
      <c r="T17" s="2" t="s">
        <v>258</v>
      </c>
      <c r="W17" s="2"/>
      <c r="X17" s="2"/>
      <c r="Y17" s="2"/>
      <c r="Z17" s="2"/>
      <c r="AJ17" s="15"/>
    </row>
    <row r="18" spans="1:36" x14ac:dyDescent="0.2">
      <c r="A18" s="9"/>
      <c r="B18" s="2" t="s">
        <v>507</v>
      </c>
      <c r="C18" s="2"/>
      <c r="E18" s="2" t="s">
        <v>278</v>
      </c>
      <c r="F18" s="2"/>
      <c r="G18" s="2"/>
      <c r="H18" s="2"/>
      <c r="J18" s="2"/>
      <c r="K18" s="2" t="s">
        <v>436</v>
      </c>
      <c r="S18" s="2" t="s">
        <v>430</v>
      </c>
      <c r="T18" s="10" t="s">
        <v>349</v>
      </c>
      <c r="W18" s="2"/>
      <c r="X18" s="2"/>
      <c r="Y18" s="2"/>
      <c r="Z18" s="2"/>
      <c r="AJ18" s="15"/>
    </row>
    <row r="19" spans="1:36" x14ac:dyDescent="0.2">
      <c r="A19" s="9"/>
      <c r="B19" s="62" t="s">
        <v>1121</v>
      </c>
      <c r="C19" s="2"/>
      <c r="E19" s="2" t="s">
        <v>275</v>
      </c>
      <c r="F19" s="2"/>
      <c r="G19" s="2"/>
      <c r="H19" s="2"/>
      <c r="J19" s="2"/>
      <c r="K19" s="2" t="s">
        <v>239</v>
      </c>
      <c r="S19" s="2" t="s">
        <v>288</v>
      </c>
      <c r="T19" s="2" t="s">
        <v>373</v>
      </c>
      <c r="W19" s="8"/>
      <c r="X19" s="8"/>
      <c r="Y19" s="8"/>
      <c r="Z19" s="2"/>
      <c r="AJ19" s="15"/>
    </row>
    <row r="20" spans="1:36" x14ac:dyDescent="0.2">
      <c r="A20" s="9"/>
      <c r="C20" s="2"/>
      <c r="E20" s="2" t="s">
        <v>419</v>
      </c>
      <c r="F20" s="8"/>
      <c r="G20" s="8"/>
      <c r="H20" s="8"/>
      <c r="J20" s="2"/>
      <c r="K20" s="2" t="s">
        <v>243</v>
      </c>
      <c r="S20" s="2" t="s">
        <v>425</v>
      </c>
      <c r="T20" s="2" t="s">
        <v>172</v>
      </c>
      <c r="Z20" s="8"/>
      <c r="AJ20" s="15"/>
    </row>
    <row r="21" spans="1:36" x14ac:dyDescent="0.2">
      <c r="A21" s="9"/>
      <c r="C21" s="2"/>
      <c r="E21" s="2" t="s">
        <v>418</v>
      </c>
      <c r="J21" s="2"/>
      <c r="K21" s="62" t="s">
        <v>1324</v>
      </c>
      <c r="S21" s="2" t="s">
        <v>422</v>
      </c>
      <c r="T21" s="2" t="s">
        <v>299</v>
      </c>
      <c r="AJ21" s="15"/>
    </row>
    <row r="22" spans="1:36" x14ac:dyDescent="0.2">
      <c r="A22" s="9"/>
      <c r="C22" s="2"/>
      <c r="E22" s="2" t="s">
        <v>272</v>
      </c>
      <c r="J22" s="2"/>
      <c r="S22" s="2" t="s">
        <v>284</v>
      </c>
      <c r="T22" s="2" t="s">
        <v>300</v>
      </c>
      <c r="AJ22" s="15"/>
    </row>
    <row r="23" spans="1:36" x14ac:dyDescent="0.2">
      <c r="A23" s="9"/>
      <c r="E23" s="2" t="s">
        <v>485</v>
      </c>
      <c r="S23" s="2" t="s">
        <v>244</v>
      </c>
      <c r="T23" s="2" t="s">
        <v>71</v>
      </c>
      <c r="AJ23" s="15"/>
    </row>
    <row r="24" spans="1:36" ht="33.75" x14ac:dyDescent="0.2">
      <c r="A24" s="9"/>
      <c r="E24" s="19" t="s">
        <v>2594</v>
      </c>
      <c r="S24" s="2" t="s">
        <v>282</v>
      </c>
      <c r="T24" s="2" t="s">
        <v>385</v>
      </c>
      <c r="AJ24" s="15"/>
    </row>
    <row r="25" spans="1:36" ht="33.75" x14ac:dyDescent="0.2">
      <c r="A25" s="9"/>
      <c r="E25" s="19" t="s">
        <v>2700</v>
      </c>
      <c r="S25" s="2" t="s">
        <v>417</v>
      </c>
      <c r="T25" s="10" t="s">
        <v>489</v>
      </c>
      <c r="AJ25" s="15"/>
    </row>
    <row r="26" spans="1:36" ht="33.75" x14ac:dyDescent="0.2">
      <c r="A26" s="9"/>
      <c r="E26" s="19" t="s">
        <v>2703</v>
      </c>
      <c r="S26" s="2" t="s">
        <v>415</v>
      </c>
      <c r="T26" s="10" t="s">
        <v>496</v>
      </c>
      <c r="AJ26" s="15"/>
    </row>
    <row r="27" spans="1:36" x14ac:dyDescent="0.2">
      <c r="A27" s="9"/>
      <c r="S27" s="2" t="s">
        <v>501</v>
      </c>
      <c r="T27" s="2" t="s">
        <v>521</v>
      </c>
      <c r="AJ27" s="15"/>
    </row>
    <row r="28" spans="1:36" x14ac:dyDescent="0.2">
      <c r="A28" s="9"/>
      <c r="S28" s="2" t="s">
        <v>1019</v>
      </c>
      <c r="T28" s="2" t="s">
        <v>4</v>
      </c>
      <c r="AJ28" s="15"/>
    </row>
    <row r="29" spans="1:36" x14ac:dyDescent="0.2">
      <c r="A29" s="9"/>
      <c r="S29" s="62" t="s">
        <v>72</v>
      </c>
      <c r="T29" s="62" t="s">
        <v>1325</v>
      </c>
      <c r="AJ29" s="15"/>
    </row>
    <row r="30" spans="1:36" x14ac:dyDescent="0.2">
      <c r="A30" s="9"/>
      <c r="S30" s="62" t="s">
        <v>503</v>
      </c>
      <c r="T30" s="62" t="s">
        <v>1099</v>
      </c>
      <c r="AJ30" s="15"/>
    </row>
    <row r="31" spans="1:36" x14ac:dyDescent="0.2">
      <c r="A31" s="9"/>
      <c r="S31" s="62" t="s">
        <v>2185</v>
      </c>
      <c r="T31" s="62" t="s">
        <v>2372</v>
      </c>
      <c r="AJ31" s="15"/>
    </row>
    <row r="32" spans="1:36" x14ac:dyDescent="0.2">
      <c r="A32" s="9"/>
      <c r="S32" s="62" t="s">
        <v>2248</v>
      </c>
      <c r="T32" s="62" t="s">
        <v>2378</v>
      </c>
      <c r="AJ32" s="15"/>
    </row>
    <row r="33" spans="1:36" x14ac:dyDescent="0.2">
      <c r="A33" s="9"/>
      <c r="S33" s="62" t="s">
        <v>2450</v>
      </c>
      <c r="T33" s="62" t="s">
        <v>1371</v>
      </c>
      <c r="AJ33" s="15"/>
    </row>
    <row r="34" spans="1:36" x14ac:dyDescent="0.2">
      <c r="A34" s="9"/>
      <c r="T34" s="62" t="s">
        <v>1377</v>
      </c>
      <c r="AJ34" s="15"/>
    </row>
    <row r="35" spans="1:36" x14ac:dyDescent="0.2">
      <c r="A35" s="9"/>
      <c r="T35" s="62" t="s">
        <v>1379</v>
      </c>
      <c r="AJ35" s="15"/>
    </row>
    <row r="36" spans="1:36" x14ac:dyDescent="0.2">
      <c r="A36" s="9"/>
      <c r="T36" s="62" t="s">
        <v>1098</v>
      </c>
      <c r="AJ36" s="15"/>
    </row>
    <row r="37" spans="1:36" x14ac:dyDescent="0.2">
      <c r="A37" s="9"/>
      <c r="T37" s="16" t="s">
        <v>493</v>
      </c>
      <c r="AJ37" s="15"/>
    </row>
    <row r="38" spans="1:36" x14ac:dyDescent="0.2">
      <c r="A38" s="9"/>
      <c r="T38" s="62" t="s">
        <v>49</v>
      </c>
      <c r="AJ38" s="15"/>
    </row>
    <row r="39" spans="1:36" x14ac:dyDescent="0.2">
      <c r="A39" s="9"/>
      <c r="T39" s="62" t="s">
        <v>50</v>
      </c>
      <c r="AJ39" s="15"/>
    </row>
    <row r="40" spans="1:36" x14ac:dyDescent="0.2">
      <c r="A40" s="9"/>
      <c r="T40" s="62" t="s">
        <v>51</v>
      </c>
      <c r="AJ40" s="15"/>
    </row>
    <row r="41" spans="1:36" x14ac:dyDescent="0.2">
      <c r="A41" s="9"/>
      <c r="T41" s="2" t="s">
        <v>68</v>
      </c>
      <c r="AJ41" s="15"/>
    </row>
    <row r="42" spans="1:36" x14ac:dyDescent="0.2">
      <c r="A42" s="9"/>
      <c r="T42" s="2" t="s">
        <v>69</v>
      </c>
      <c r="AJ42" s="15"/>
    </row>
    <row r="43" spans="1:36" x14ac:dyDescent="0.2">
      <c r="A43" s="9"/>
      <c r="T43" s="62" t="s">
        <v>1131</v>
      </c>
      <c r="AJ43" s="15"/>
    </row>
    <row r="44" spans="1:36" x14ac:dyDescent="0.2">
      <c r="A44" s="9"/>
      <c r="T44" s="62" t="s">
        <v>2490</v>
      </c>
      <c r="AJ44" s="15"/>
    </row>
    <row r="45" spans="1:36" x14ac:dyDescent="0.2">
      <c r="A45" s="9"/>
      <c r="T45" s="62" t="s">
        <v>2491</v>
      </c>
      <c r="AJ45" s="15"/>
    </row>
    <row r="46" spans="1:36" x14ac:dyDescent="0.2">
      <c r="A46" s="9"/>
      <c r="T46" s="62" t="s">
        <v>1027</v>
      </c>
      <c r="AJ46" s="15"/>
    </row>
    <row r="47" spans="1:36" x14ac:dyDescent="0.2">
      <c r="A47" s="9"/>
      <c r="AJ47" s="15"/>
    </row>
    <row r="48" spans="1:36" ht="12" thickBot="1" x14ac:dyDescent="0.25">
      <c r="A48" s="11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4"/>
    </row>
  </sheetData>
  <conditionalFormatting sqref="T9">
    <cfRule type="expression" dxfId="96" priority="87">
      <formula>IF(COUNTIF(модели,T9)&lt;&gt;1,TRUE,FALSE)</formula>
    </cfRule>
  </conditionalFormatting>
  <conditionalFormatting sqref="T2">
    <cfRule type="expression" dxfId="95" priority="100">
      <formula>IF(COUNTIF(модели,T2)&lt;&gt;1,TRUE,FALSE)</formula>
    </cfRule>
  </conditionalFormatting>
  <conditionalFormatting sqref="T3">
    <cfRule type="expression" dxfId="94" priority="98">
      <formula>IF(COUNTIF(модели,T3)&lt;&gt;1,TRUE,FALSE)</formula>
    </cfRule>
  </conditionalFormatting>
  <conditionalFormatting sqref="P2">
    <cfRule type="expression" dxfId="93" priority="97">
      <formula>IF(COUNTIF(модели,P2)&lt;&gt;1,TRUE,FALSE)</formula>
    </cfRule>
  </conditionalFormatting>
  <conditionalFormatting sqref="H6">
    <cfRule type="expression" dxfId="92" priority="96">
      <formula>IF(COUNTIF(модели,H6)&lt;&gt;1,TRUE,FALSE)</formula>
    </cfRule>
  </conditionalFormatting>
  <conditionalFormatting sqref="O2">
    <cfRule type="expression" dxfId="91" priority="95">
      <formula>IF(COUNTIF(модели,O2)&lt;&gt;1,TRUE,FALSE)</formula>
    </cfRule>
  </conditionalFormatting>
  <conditionalFormatting sqref="T11">
    <cfRule type="expression" dxfId="90" priority="92">
      <formula>IF(COUNTIF(модели,T11)&lt;&gt;1,TRUE,FALSE)</formula>
    </cfRule>
  </conditionalFormatting>
  <conditionalFormatting sqref="T12">
    <cfRule type="expression" dxfId="89" priority="91">
      <formula>IF(COUNTIF(модели,T12)&lt;&gt;1,TRUE,FALSE)</formula>
    </cfRule>
  </conditionalFormatting>
  <conditionalFormatting sqref="T13">
    <cfRule type="expression" dxfId="88" priority="90">
      <formula>IF(COUNTIF(модели,T13)&lt;&gt;1,TRUE,FALSE)</formula>
    </cfRule>
  </conditionalFormatting>
  <conditionalFormatting sqref="T14">
    <cfRule type="expression" dxfId="87" priority="89">
      <formula>IF(COUNTIF(модели,T14)&lt;&gt;1,TRUE,FALSE)</formula>
    </cfRule>
  </conditionalFormatting>
  <conditionalFormatting sqref="T8">
    <cfRule type="expression" dxfId="86" priority="88">
      <formula>IF(COUNTIF(модели,T8)&lt;&gt;1,TRUE,FALSE)</formula>
    </cfRule>
  </conditionalFormatting>
  <conditionalFormatting sqref="A5">
    <cfRule type="expression" dxfId="85" priority="86">
      <formula>IF(COUNTIF(модели,A5)&lt;&gt;1,TRUE,FALSE)</formula>
    </cfRule>
  </conditionalFormatting>
  <conditionalFormatting sqref="T16">
    <cfRule type="expression" dxfId="84" priority="85">
      <formula>IF(COUNTIF(модели,T16)&lt;&gt;1,TRUE,FALSE)</formula>
    </cfRule>
  </conditionalFormatting>
  <conditionalFormatting sqref="T19">
    <cfRule type="expression" dxfId="83" priority="82">
      <formula>IF(COUNTIF(модели,T19)&lt;&gt;1,TRUE,FALSE)</formula>
    </cfRule>
  </conditionalFormatting>
  <conditionalFormatting sqref="T17">
    <cfRule type="expression" dxfId="82" priority="84">
      <formula>IF(COUNTIF(модели,T17)&lt;&gt;1,TRUE,FALSE)</formula>
    </cfRule>
  </conditionalFormatting>
  <conditionalFormatting sqref="T18">
    <cfRule type="expression" dxfId="81" priority="83">
      <formula>IF(COUNTIF(модели,T18)&lt;&gt;1,TRUE,FALSE)</formula>
    </cfRule>
  </conditionalFormatting>
  <conditionalFormatting sqref="H2">
    <cfRule type="expression" dxfId="80" priority="81">
      <formula>IF(COUNTIF(модели,H2)&lt;&gt;1,TRUE,FALSE)</formula>
    </cfRule>
  </conditionalFormatting>
  <conditionalFormatting sqref="T18">
    <cfRule type="expression" dxfId="79" priority="74">
      <formula>IF(COUNTIF(модели,T18)&lt;&gt;1,TRUE,FALSE)</formula>
    </cfRule>
  </conditionalFormatting>
  <conditionalFormatting sqref="Q4">
    <cfRule type="expression" dxfId="78" priority="80">
      <formula>IF(COUNTIF(модели,Q4)&lt;&gt;1,TRUE,FALSE)</formula>
    </cfRule>
  </conditionalFormatting>
  <conditionalFormatting sqref="R4">
    <cfRule type="expression" dxfId="77" priority="79">
      <formula>IF(COUNTIF(модели,R4)&lt;&gt;1,TRUE,FALSE)</formula>
    </cfRule>
  </conditionalFormatting>
  <conditionalFormatting sqref="Q5">
    <cfRule type="expression" dxfId="76" priority="78">
      <formula>IF(COUNTIF(модели,Q5)&lt;&gt;1,TRUE,FALSE)</formula>
    </cfRule>
  </conditionalFormatting>
  <conditionalFormatting sqref="T15">
    <cfRule type="expression" dxfId="75" priority="77">
      <formula>IF(COUNTIF(модели,T15)&lt;&gt;1,TRUE,FALSE)</formula>
    </cfRule>
  </conditionalFormatting>
  <conditionalFormatting sqref="T16">
    <cfRule type="expression" dxfId="74" priority="76">
      <formula>IF(COUNTIF(модели,T16)&lt;&gt;1,TRUE,FALSE)</formula>
    </cfRule>
  </conditionalFormatting>
  <conditionalFormatting sqref="T17">
    <cfRule type="expression" dxfId="73" priority="75">
      <formula>IF(COUNTIF(модели,T17)&lt;&gt;1,TRUE,FALSE)</formula>
    </cfRule>
  </conditionalFormatting>
  <conditionalFormatting sqref="R6">
    <cfRule type="expression" dxfId="72" priority="73">
      <formula>IF(COUNTIF(модели,R6)&lt;&gt;1,TRUE,FALSE)</formula>
    </cfRule>
  </conditionalFormatting>
  <conditionalFormatting sqref="T4">
    <cfRule type="expression" dxfId="71" priority="67">
      <formula>IF(COUNTIF(модели,T4)&lt;&gt;1,TRUE,FALSE)</formula>
    </cfRule>
  </conditionalFormatting>
  <conditionalFormatting sqref="T6">
    <cfRule type="expression" dxfId="70" priority="72">
      <formula>IF(COUNTIF(модели,T6)&lt;&gt;1,TRUE,FALSE)</formula>
    </cfRule>
  </conditionalFormatting>
  <conditionalFormatting sqref="T7">
    <cfRule type="expression" dxfId="69" priority="71">
      <formula>IF(COUNTIF(модели,T7)&lt;&gt;1,TRUE,FALSE)</formula>
    </cfRule>
  </conditionalFormatting>
  <conditionalFormatting sqref="T8">
    <cfRule type="expression" dxfId="68" priority="70">
      <formula>IF(COUNTIF(модели,T8)&lt;&gt;1,TRUE,FALSE)</formula>
    </cfRule>
  </conditionalFormatting>
  <conditionalFormatting sqref="T9">
    <cfRule type="expression" dxfId="67" priority="69">
      <formula>IF(COUNTIF(модели,T9)&lt;&gt;1,TRUE,FALSE)</formula>
    </cfRule>
  </conditionalFormatting>
  <conditionalFormatting sqref="T3">
    <cfRule type="expression" dxfId="66" priority="68">
      <formula>IF(COUNTIF(модели,T3)&lt;&gt;1,TRUE,FALSE)</formula>
    </cfRule>
  </conditionalFormatting>
  <conditionalFormatting sqref="T11">
    <cfRule type="expression" dxfId="65" priority="66">
      <formula>IF(COUNTIF(модели,T11)&lt;&gt;1,TRUE,FALSE)</formula>
    </cfRule>
  </conditionalFormatting>
  <conditionalFormatting sqref="T14">
    <cfRule type="expression" dxfId="64" priority="63">
      <formula>IF(COUNTIF(модели,T14)&lt;&gt;1,TRUE,FALSE)</formula>
    </cfRule>
  </conditionalFormatting>
  <conditionalFormatting sqref="T12">
    <cfRule type="expression" dxfId="63" priority="65">
      <formula>IF(COUNTIF(модели,T12)&lt;&gt;1,TRUE,FALSE)</formula>
    </cfRule>
  </conditionalFormatting>
  <conditionalFormatting sqref="T13">
    <cfRule type="expression" dxfId="62" priority="64">
      <formula>IF(COUNTIF(модели,T13)&lt;&gt;1,TRUE,FALSE)</formula>
    </cfRule>
  </conditionalFormatting>
  <conditionalFormatting sqref="T13">
    <cfRule type="expression" dxfId="61" priority="59">
      <formula>IF(COUNTIF(модели,T13)&lt;&gt;1,TRUE,FALSE)</formula>
    </cfRule>
  </conditionalFormatting>
  <conditionalFormatting sqref="T10">
    <cfRule type="expression" dxfId="60" priority="62">
      <formula>IF(COUNTIF(модели,T10)&lt;&gt;1,TRUE,FALSE)</formula>
    </cfRule>
  </conditionalFormatting>
  <conditionalFormatting sqref="T11">
    <cfRule type="expression" dxfId="59" priority="61">
      <formula>IF(COUNTIF(модели,T11)&lt;&gt;1,TRUE,FALSE)</formula>
    </cfRule>
  </conditionalFormatting>
  <conditionalFormatting sqref="T12">
    <cfRule type="expression" dxfId="58" priority="60">
      <formula>IF(COUNTIF(модели,T12)&lt;&gt;1,TRUE,FALSE)</formula>
    </cfRule>
  </conditionalFormatting>
  <conditionalFormatting sqref="K17">
    <cfRule type="expression" dxfId="57" priority="58">
      <formula>IF(COUNTIF(модели,K17)&lt;&gt;1,TRUE,FALSE)</formula>
    </cfRule>
  </conditionalFormatting>
  <conditionalFormatting sqref="K18">
    <cfRule type="expression" dxfId="56" priority="57">
      <formula>IF(COUNTIF(модели,K18)&lt;&gt;1,TRUE,FALSE)</formula>
    </cfRule>
  </conditionalFormatting>
  <conditionalFormatting sqref="K19">
    <cfRule type="expression" dxfId="55" priority="55">
      <formula>IF(COUNTIF(модели,K19)&lt;&gt;1,TRUE,FALSE)</formula>
    </cfRule>
  </conditionalFormatting>
  <conditionalFormatting sqref="K18">
    <cfRule type="expression" dxfId="54" priority="56">
      <formula>IF(COUNTIF(модели,K18)&lt;&gt;1,TRUE,FALSE)</formula>
    </cfRule>
  </conditionalFormatting>
  <conditionalFormatting sqref="T5">
    <cfRule type="expression" dxfId="53" priority="49">
      <formula>IF(COUNTIF(модели,T5)&lt;&gt;1,TRUE,FALSE)</formula>
    </cfRule>
  </conditionalFormatting>
  <conditionalFormatting sqref="T7">
    <cfRule type="expression" dxfId="52" priority="54">
      <formula>IF(COUNTIF(модели,T7)&lt;&gt;1,TRUE,FALSE)</formula>
    </cfRule>
  </conditionalFormatting>
  <conditionalFormatting sqref="T8">
    <cfRule type="expression" dxfId="51" priority="53">
      <formula>IF(COUNTIF(модели,T8)&lt;&gt;1,TRUE,FALSE)</formula>
    </cfRule>
  </conditionalFormatting>
  <conditionalFormatting sqref="T9">
    <cfRule type="expression" dxfId="50" priority="52">
      <formula>IF(COUNTIF(модели,T9)&lt;&gt;1,TRUE,FALSE)</formula>
    </cfRule>
  </conditionalFormatting>
  <conditionalFormatting sqref="T10">
    <cfRule type="expression" dxfId="49" priority="51">
      <formula>IF(COUNTIF(модели,T10)&lt;&gt;1,TRUE,FALSE)</formula>
    </cfRule>
  </conditionalFormatting>
  <conditionalFormatting sqref="T4">
    <cfRule type="expression" dxfId="48" priority="50">
      <formula>IF(COUNTIF(модели,T4)&lt;&gt;1,TRUE,FALSE)</formula>
    </cfRule>
  </conditionalFormatting>
  <conditionalFormatting sqref="T12">
    <cfRule type="expression" dxfId="47" priority="48">
      <formula>IF(COUNTIF(модели,T12)&lt;&gt;1,TRUE,FALSE)</formula>
    </cfRule>
  </conditionalFormatting>
  <conditionalFormatting sqref="T15">
    <cfRule type="expression" dxfId="46" priority="45">
      <formula>IF(COUNTIF(модели,T15)&lt;&gt;1,TRUE,FALSE)</formula>
    </cfRule>
  </conditionalFormatting>
  <conditionalFormatting sqref="T13">
    <cfRule type="expression" dxfId="45" priority="47">
      <formula>IF(COUNTIF(модели,T13)&lt;&gt;1,TRUE,FALSE)</formula>
    </cfRule>
  </conditionalFormatting>
  <conditionalFormatting sqref="T14">
    <cfRule type="expression" dxfId="44" priority="46">
      <formula>IF(COUNTIF(модели,T14)&lt;&gt;1,TRUE,FALSE)</formula>
    </cfRule>
  </conditionalFormatting>
  <conditionalFormatting sqref="T14">
    <cfRule type="expression" dxfId="43" priority="41">
      <formula>IF(COUNTIF(модели,T14)&lt;&gt;1,TRUE,FALSE)</formula>
    </cfRule>
  </conditionalFormatting>
  <conditionalFormatting sqref="T11">
    <cfRule type="expression" dxfId="42" priority="44">
      <formula>IF(COUNTIF(модели,T11)&lt;&gt;1,TRUE,FALSE)</formula>
    </cfRule>
  </conditionalFormatting>
  <conditionalFormatting sqref="T12">
    <cfRule type="expression" dxfId="41" priority="43">
      <formula>IF(COUNTIF(модели,T12)&lt;&gt;1,TRUE,FALSE)</formula>
    </cfRule>
  </conditionalFormatting>
  <conditionalFormatting sqref="T13">
    <cfRule type="expression" dxfId="40" priority="42">
      <formula>IF(COUNTIF(модели,T13)&lt;&gt;1,TRUE,FALSE)</formula>
    </cfRule>
  </conditionalFormatting>
  <conditionalFormatting sqref="T2">
    <cfRule type="expression" dxfId="39" priority="40">
      <formula>IF(COUNTIF(модели,T2)&lt;&gt;1,TRUE,FALSE)</formula>
    </cfRule>
  </conditionalFormatting>
  <conditionalFormatting sqref="T3">
    <cfRule type="expression" dxfId="38" priority="39">
      <formula>IF(COUNTIF(модели,T3)&lt;&gt;1,TRUE,FALSE)</formula>
    </cfRule>
  </conditionalFormatting>
  <conditionalFormatting sqref="T4">
    <cfRule type="expression" dxfId="37" priority="38">
      <formula>IF(COUNTIF(модели,T4)&lt;&gt;1,TRUE,FALSE)</formula>
    </cfRule>
  </conditionalFormatting>
  <conditionalFormatting sqref="T5">
    <cfRule type="expression" dxfId="36" priority="37">
      <formula>IF(COUNTIF(модели,T5)&lt;&gt;1,TRUE,FALSE)</formula>
    </cfRule>
  </conditionalFormatting>
  <conditionalFormatting sqref="T7">
    <cfRule type="expression" dxfId="35" priority="36">
      <formula>IF(COUNTIF(модели,T7)&lt;&gt;1,TRUE,FALSE)</formula>
    </cfRule>
  </conditionalFormatting>
  <conditionalFormatting sqref="T10">
    <cfRule type="expression" dxfId="34" priority="33">
      <formula>IF(COUNTIF(модели,T10)&lt;&gt;1,TRUE,FALSE)</formula>
    </cfRule>
  </conditionalFormatting>
  <conditionalFormatting sqref="T8">
    <cfRule type="expression" dxfId="33" priority="35">
      <formula>IF(COUNTIF(модели,T8)&lt;&gt;1,TRUE,FALSE)</formula>
    </cfRule>
  </conditionalFormatting>
  <conditionalFormatting sqref="T9">
    <cfRule type="expression" dxfId="32" priority="34">
      <formula>IF(COUNTIF(модели,T9)&lt;&gt;1,TRUE,FALSE)</formula>
    </cfRule>
  </conditionalFormatting>
  <conditionalFormatting sqref="T9">
    <cfRule type="expression" dxfId="31" priority="29">
      <formula>IF(COUNTIF(модели,T9)&lt;&gt;1,TRUE,FALSE)</formula>
    </cfRule>
  </conditionalFormatting>
  <conditionalFormatting sqref="T6">
    <cfRule type="expression" dxfId="30" priority="32">
      <formula>IF(COUNTIF(модели,T6)&lt;&gt;1,TRUE,FALSE)</formula>
    </cfRule>
  </conditionalFormatting>
  <conditionalFormatting sqref="T7">
    <cfRule type="expression" dxfId="29" priority="31">
      <formula>IF(COUNTIF(модели,T7)&lt;&gt;1,TRUE,FALSE)</formula>
    </cfRule>
  </conditionalFormatting>
  <conditionalFormatting sqref="T8">
    <cfRule type="expression" dxfId="28" priority="30">
      <formula>IF(COUNTIF(модели,T8)&lt;&gt;1,TRUE,FALSE)</formula>
    </cfRule>
  </conditionalFormatting>
  <conditionalFormatting sqref="R11">
    <cfRule type="expression" dxfId="27" priority="28">
      <formula>IF(COUNTIF(модели,R11)&lt;&gt;1,TRUE,FALSE)</formula>
    </cfRule>
  </conditionalFormatting>
  <conditionalFormatting sqref="R12">
    <cfRule type="expression" dxfId="26" priority="27">
      <formula>IF(COUNTIF(модели,R12)&lt;&gt;1,TRUE,FALSE)</formula>
    </cfRule>
  </conditionalFormatting>
  <conditionalFormatting sqref="R13">
    <cfRule type="expression" dxfId="25" priority="26">
      <formula>IF(COUNTIF(модели,R13)&lt;&gt;1,TRUE,FALSE)</formula>
    </cfRule>
  </conditionalFormatting>
  <conditionalFormatting sqref="R11">
    <cfRule type="expression" dxfId="24" priority="25">
      <formula>IF(COUNTIF(модели,R11)&lt;&gt;1,TRUE,FALSE)</formula>
    </cfRule>
  </conditionalFormatting>
  <conditionalFormatting sqref="R12">
    <cfRule type="expression" dxfId="23" priority="24">
      <formula>IF(COUNTIF(модели,R12)&lt;&gt;1,TRUE,FALSE)</formula>
    </cfRule>
  </conditionalFormatting>
  <conditionalFormatting sqref="R13">
    <cfRule type="expression" dxfId="22" priority="23">
      <formula>IF(COUNTIF(модели,R13)&lt;&gt;1,TRUE,FALSE)</formula>
    </cfRule>
  </conditionalFormatting>
  <conditionalFormatting sqref="R13">
    <cfRule type="expression" dxfId="21" priority="20">
      <formula>IF(COUNTIF(модели,R13)&lt;&gt;1,TRUE,FALSE)</formula>
    </cfRule>
  </conditionalFormatting>
  <conditionalFormatting sqref="R11">
    <cfRule type="expression" dxfId="20" priority="22">
      <formula>IF(COUNTIF(модели,R11)&lt;&gt;1,TRUE,FALSE)</formula>
    </cfRule>
  </conditionalFormatting>
  <conditionalFormatting sqref="R12">
    <cfRule type="expression" dxfId="19" priority="21">
      <formula>IF(COUNTIF(модели,R12)&lt;&gt;1,TRUE,FALSE)</formula>
    </cfRule>
  </conditionalFormatting>
  <conditionalFormatting sqref="R12">
    <cfRule type="expression" dxfId="18" priority="19">
      <formula>IF(COUNTIF(модели,R12)&lt;&gt;1,TRUE,FALSE)</formula>
    </cfRule>
  </conditionalFormatting>
  <conditionalFormatting sqref="R13">
    <cfRule type="expression" dxfId="17" priority="18">
      <formula>IF(COUNTIF(модели,R13)&lt;&gt;1,TRUE,FALSE)</formula>
    </cfRule>
  </conditionalFormatting>
  <conditionalFormatting sqref="R11">
    <cfRule type="expression" dxfId="16" priority="17">
      <formula>IF(COUNTIF(модели,R11)&lt;&gt;1,TRUE,FALSE)</formula>
    </cfRule>
  </conditionalFormatting>
  <conditionalFormatting sqref="R12">
    <cfRule type="expression" dxfId="15" priority="16">
      <formula>IF(COUNTIF(модели,R12)&lt;&gt;1,TRUE,FALSE)</formula>
    </cfRule>
  </conditionalFormatting>
  <conditionalFormatting sqref="R13">
    <cfRule type="expression" dxfId="14" priority="15">
      <formula>IF(COUNTIF(модели,R13)&lt;&gt;1,TRUE,FALSE)</formula>
    </cfRule>
  </conditionalFormatting>
  <conditionalFormatting sqref="T11">
    <cfRule type="expression" dxfId="13" priority="14">
      <formula>IF(COUNTIF(модели,T11)&lt;&gt;1,TRUE,FALSE)</formula>
    </cfRule>
  </conditionalFormatting>
  <conditionalFormatting sqref="T13">
    <cfRule type="expression" dxfId="12" priority="13">
      <formula>IF(COUNTIF(модели,T13)&lt;&gt;1,TRUE,FALSE)</formula>
    </cfRule>
  </conditionalFormatting>
  <conditionalFormatting sqref="T16">
    <cfRule type="expression" dxfId="11" priority="10">
      <formula>IF(COUNTIF(модели,T16)&lt;&gt;1,TRUE,FALSE)</formula>
    </cfRule>
  </conditionalFormatting>
  <conditionalFormatting sqref="T14">
    <cfRule type="expression" dxfId="10" priority="12">
      <formula>IF(COUNTIF(модели,T14)&lt;&gt;1,TRUE,FALSE)</formula>
    </cfRule>
  </conditionalFormatting>
  <conditionalFormatting sqref="T15">
    <cfRule type="expression" dxfId="9" priority="11">
      <formula>IF(COUNTIF(модели,T15)&lt;&gt;1,TRUE,FALSE)</formula>
    </cfRule>
  </conditionalFormatting>
  <conditionalFormatting sqref="T15">
    <cfRule type="expression" dxfId="8" priority="6">
      <formula>IF(COUNTIF(модели,T15)&lt;&gt;1,TRUE,FALSE)</formula>
    </cfRule>
  </conditionalFormatting>
  <conditionalFormatting sqref="T12">
    <cfRule type="expression" dxfId="7" priority="9">
      <formula>IF(COUNTIF(модели,T12)&lt;&gt;1,TRUE,FALSE)</formula>
    </cfRule>
  </conditionalFormatting>
  <conditionalFormatting sqref="T13">
    <cfRule type="expression" dxfId="6" priority="8">
      <formula>IF(COUNTIF(модели,T13)&lt;&gt;1,TRUE,FALSE)</formula>
    </cfRule>
  </conditionalFormatting>
  <conditionalFormatting sqref="T14">
    <cfRule type="expression" dxfId="5" priority="7">
      <formula>IF(COUNTIF(модели,T14)&lt;&gt;1,TRUE,FALSE)</formula>
    </cfRule>
  </conditionalFormatting>
  <conditionalFormatting sqref="T11">
    <cfRule type="expression" dxfId="4" priority="5">
      <formula>IF(COUNTIF(модели,T11)&lt;&gt;1,TRUE,FALSE)</formula>
    </cfRule>
  </conditionalFormatting>
  <conditionalFormatting sqref="T12">
    <cfRule type="expression" dxfId="3" priority="3">
      <formula>IF(COUNTIF(модели,T12)&lt;&gt;1,TRUE,FALSE)</formula>
    </cfRule>
  </conditionalFormatting>
  <conditionalFormatting sqref="T11">
    <cfRule type="expression" dxfId="2" priority="4">
      <formula>IF(COUNTIF(модели,T11)&lt;&gt;1,TRUE,FALSE)</formula>
    </cfRule>
  </conditionalFormatting>
  <conditionalFormatting sqref="T11">
    <cfRule type="expression" dxfId="1" priority="2">
      <formula>IF(COUNTIF(модели,T11)&lt;&gt;1,TRUE,FALSE)</formula>
    </cfRule>
  </conditionalFormatting>
  <conditionalFormatting sqref="R14">
    <cfRule type="expression" dxfId="0" priority="1">
      <formula>IF(COUNTIF(модели,R14)&lt;&gt;1,TRUE,FALSE)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outlinePr summaryBelow="0" summaryRight="0"/>
    <pageSetUpPr autoPageBreaks="0"/>
  </sheetPr>
  <dimension ref="A1:J2932"/>
  <sheetViews>
    <sheetView topLeftCell="D1" workbookViewId="0">
      <selection activeCell="I5" sqref="I5"/>
    </sheetView>
  </sheetViews>
  <sheetFormatPr defaultColWidth="10.6640625" defaultRowHeight="11.25" x14ac:dyDescent="0.2"/>
  <cols>
    <col min="1" max="1" width="23.33203125" style="1" customWidth="1"/>
    <col min="2" max="4" width="59.5" style="1" customWidth="1"/>
    <col min="5" max="5" width="22.1640625" style="1" customWidth="1"/>
    <col min="6" max="8" width="17.5" style="1" customWidth="1"/>
    <col min="9" max="9" width="30.1640625" style="1" bestFit="1" customWidth="1"/>
    <col min="10" max="16384" width="10.6640625" style="1"/>
  </cols>
  <sheetData>
    <row r="1" spans="1:10" x14ac:dyDescent="0.2">
      <c r="A1" s="96" t="s">
        <v>224</v>
      </c>
      <c r="B1" s="96" t="s">
        <v>1146</v>
      </c>
      <c r="C1" s="96" t="s">
        <v>549</v>
      </c>
      <c r="D1" s="96" t="s">
        <v>0</v>
      </c>
      <c r="E1" s="96" t="s">
        <v>1310</v>
      </c>
      <c r="F1" s="97" t="s">
        <v>225</v>
      </c>
      <c r="G1" s="97" t="s">
        <v>226</v>
      </c>
      <c r="H1" s="97" t="s">
        <v>266</v>
      </c>
      <c r="I1" s="1" t="s">
        <v>223</v>
      </c>
    </row>
    <row r="2" spans="1:10" hidden="1" x14ac:dyDescent="0.2">
      <c r="A2" s="98">
        <v>43860</v>
      </c>
      <c r="B2" s="62" t="s">
        <v>1413</v>
      </c>
      <c r="C2" s="62" t="s">
        <v>1356</v>
      </c>
      <c r="D2" s="62" t="s">
        <v>1357</v>
      </c>
      <c r="E2" s="62"/>
      <c r="F2" s="101">
        <v>1</v>
      </c>
      <c r="G2" s="100">
        <v>23646000</v>
      </c>
      <c r="H2" s="100">
        <v>23646000</v>
      </c>
      <c r="I2" s="1" t="str">
        <f t="shared" ref="I2:I65" ca="1" si="0">IF(COUNTIF(INDIRECT(INDEX(моделиперечень,1)),D2),INDEX(моделиперечень,1),
IF(COUNTIF(INDIRECT(INDEX(моделиперечень,2)),D2),INDEX(моделиперечень,2),
IF(COUNTIF(INDIRECT(INDEX(моделиперечень,3)),D2),INDEX(моделиперечень,3),
IF(COUNTIF(INDIRECT(INDEX(моделиперечень,4)),D2),INDEX(моделиперечень,4),
IF(COUNTIF(INDIRECT(INDEX(моделиперечень,5)),D2),INDEX(моделиперечень,5),
IF(COUNTIF(INDIRECT(INDEX(моделиперечень,6)),D2),INDEX(моделиперечень,6),
IF(COUNTIF(INDIRECT(INDEX(моделиперечень,7)),D2),INDEX(моделиперечень,7),
IF(COUNTIF(INDIRECT(INDEX(моделиперечень,8)),D2),INDEX(моделиперечень,8),
IF(COUNTIF(INDIRECT(INDEX(моделиперечень,9)),D2),INDEX(моделиперечень,9),
IF(COUNTIF(INDIRECT(INDEX(моделиперечень,10)),D2),INDEX(моделиперечень,10),
IF(COUNTIF(INDIRECT(INDEX(моделиперечень,11)),D2),INDEX(моделиперечень,11),
IF(COUNTIF(INDIRECT(INDEX(моделиперечень,12)),D2),INDEX(моделиперечень,12),
IF(COUNTIF(INDIRECT(INDEX(моделиперечень,13)),D2),INDEX(моделиперечень,13),
IF(COUNTIF(INDIRECT(INDEX(моделиперечень,14)),D2),INDEX(моделиперечень,14),
IF(COUNTIF(INDIRECT(INDEX(моделиперечень,15)),D2),INDEX(моделиперечень,15),
IF(COUNTIF(INDIRECT(INDEX(моделиперечень,16)),D2),INDEX(моделиперечень,16),
IF(COUNTIF(INDIRECT(INDEX(моделиперечень,17)),D2),INDEX(моделиперечень,17),
IF(COUNTIF(INDIRECT(INDEX(моделиперечень,18)),D2),INDEX(моделиперечень,18),
IF(COUNTIF(INDIRECT(INDEX(моделиперечень,19)),D2),INDEX(моделиперечень,19),
IF(COUNTIF(INDIRECT(INDEX(моделиперечень,20)),D2),INDEX(моделиперечень,20),
IF(COUNTIF(INDIRECT(INDEX(моделиперечень,21)),D2),INDEX(моделиперечень,21),
IF(COUNTIF(INDIRECT(INDEX(моделиперечень,22)),D2),INDEX(моделиперечень,22),
IF(COUNTIF(INDIRECT(INDEX(моделиперечень,23)),D2),INDEX(моделиперечень,23),
IF(COUNTIF(INDIRECT(INDEX(моделиперечень,24)),D2),INDEX(моделиперечень,24),
IF(COUNTIF(INDIRECT(INDEX(моделиперечень,25)),D2),INDEX(моделиперечень,25),
IF(COUNTIF(INDIRECT(INDEX(моделиперечень,26)),D2),INDEX(моделиперечень,26),
IF(COUNTIF(INDIRECT(INDEX(моделиперечень_газ,1)),D2),INDEX(моделиперечень_газ,1),
IF(COUNTIF(INDIRECT(INDEX(моделиперечень_газ,2)),D2),INDEX(моделиперечень_газ,2),
IF(COUNTIF(INDIRECT(INDEX(моделиперечень_газ,3)),D2),INDEX(моделиперечень_газ,3),
IF(COUNTIF(INDIRECT(INDEX(моделиперечень_газ,4)),D2),INDEX(моделиперечень_газ,4),
IF(COUNTIF(INDIRECT(INDEX(моделиперечень_газ,5)),D2),INDEX(моделиперечень_газ,5),
IF(COUNTIF(INDIRECT(INDEX(моделиперечень_газ,6)),D2),INDEX(моделиперечень_газ,6),
IF(COUNTIF(INDIRECT(INDEX(моделиперечень_газ,7)),D2),INDEX(моделиперечень_газ,7),
IF(COUNTIF(INDIRECT(INDEX(моделиперечень_газ,8)),D2),INDEX(моделиперечень_газ,8),
IF(COUNTIF(INDIRECT(INDEX(моделиперечень_газ,9)),D2),INDEX(моделиперечень_газ,9),
IF(COUNTIF(INDIRECT(INDEX(моделиперечень_газ,10)),D2),INDEX(моделиперечень_газ,10),
IF(COUNTIF(INDIRECT(INDEX(моделиперечень_газ,11)),D2),INDEX(моделиперечень_газ,11),
IF(COUNTIF(INDIRECT(INDEX(моделиперечень_газ,12)),D2),INDEX(моделиперечень_газ,12),
IF(COUNTIF(INDIRECT(INDEX(моделиперечень_газ,13)),D2),INDEX(моделиперечень_газ,13),
IF(COUNTIF(INDIRECT(INDEX(моделиперечень_газ,14)),D2),INDEX(моделиперечень_газ,14),
IF(COUNTIF(INDIRECT(INDEX(моделиперечень_газ,15)),D2),INDEX(моделиперечень_газ,15),
IF(COUNTIF(INDIRECT(INDEX(моделиперечень_газ,16)),D2),INDEX(моделиперечень_газ,16),
IF(COUNTIF(INDIRECT(INDEX(моделиперечень_газ,17)),D2),INDEX(моделиперечень_газ,17),
IF(COUNTIF(INDIRECT(INDEX(моделиперечень_газ,18)),D2),INDEX(моделиперечень_газ,18),
IF(COUNTIF(INDIRECT(INDEX(моделиперечень_газ,19)),D2),INDEX(моделиперечень_газ,19),
IF(COUNTIF(INDIRECT(INDEX(моделиперечень_газ,20)),D2),INDEX(моделиперечень_газ,20),
IF(COUNTIF(INDIRECT(INDEX(моделиперечень_газ,21)),D2),INDEX(моделиперечень_газ,21),
IF(COUNTIF(INDIRECT(INDEX(моделиперечень_газ,22)),D2),INDEX(моделиперечень_газ,22),
IF(COUNTIF(INDIRECT(INDEX(моделиперечень_газ,23)),D2),INDEX(моделиперечень_газ,23),
IF(COUNTIF(INDIRECT(INDEX(моделиперечень_газ,24)),D2),INDEX(моделиперечень_газ,24),
IF(COUNTIF(INDIRECT(INDEX(моделиперечень_газ,25)),D2),INDEX(моделиперечень_газ,25),
IF(COUNTIF(INDIRECT(INDEX(моделиперечень_газ,26)),D2),INDEX(моделиперечень_газ,26),
IF(COUNTIF(INDIRECT(INDEX(моделиперечень_газ,27)),D2),INDEX(моделиперечень_газ,27),
IF(COUNTIF(INDIRECT(INDEX(моделиперечень_газ,28)),D2),INDEX(моделиперечень_газ,28),
IF(COUNTIF(INDIRECT(INDEX(моделиперечень_газ,29)),D2),INDEX(моделиперечень_газ,29),
IF(COUNTIF(INDIRECT(INDEX(моделиперечень_газ,30)),D2),INDEX(моделиперечень_газ,30),
IF(COUNTIF(INDIRECT(INDEX(моделиперечень_газ,31)),D2),INDEX(моделиперечень_газ,31),
IF(COUNTIF(INDIRECT(INDEX(моделиперечень_газ,32)),D2),INDEX(моделиперечень_газ,32),
IF(COUNTIF(INDIRECT(INDEX(моделиперечень_газ,33)),D2),INDEX(моделиперечень_газ,33),
IF(COUNTIF(INDIRECT(INDEX(моделиперечень_газ,34)),D2),INDEX(моделиперечень_газ,34),
IF(COUNTIF(INDIRECT(INDEX(моделиперечень_газ,35)),D2),INDEX(моделиперечень_газ,35),
IF(COUNTIF(INDIRECT(INDEX(моделиперечень_газ,36)),D2),INDEX(моделиперечень_газ,36),
"нет модели"))))))))))))))))))))))))))))))))))))))))))))))))))))))))))))))</f>
        <v>нет модели</v>
      </c>
    </row>
    <row r="3" spans="1:10" hidden="1" x14ac:dyDescent="0.2">
      <c r="A3" s="98">
        <v>43706</v>
      </c>
      <c r="B3" s="62" t="s">
        <v>1233</v>
      </c>
      <c r="C3" s="62" t="s">
        <v>669</v>
      </c>
      <c r="D3" s="62" t="s">
        <v>41</v>
      </c>
      <c r="E3" s="62" t="s">
        <v>1315</v>
      </c>
      <c r="F3" s="101">
        <v>50</v>
      </c>
      <c r="G3" s="100">
        <v>9510180</v>
      </c>
      <c r="H3" s="100">
        <v>9510180</v>
      </c>
      <c r="I3" s="1" t="str">
        <f t="shared" ca="1" si="0"/>
        <v>ИМД_7</v>
      </c>
    </row>
    <row r="4" spans="1:10" hidden="1" x14ac:dyDescent="0.2">
      <c r="A4" s="98">
        <v>43642</v>
      </c>
      <c r="B4" s="62" t="s">
        <v>1260</v>
      </c>
      <c r="C4" s="62" t="s">
        <v>799</v>
      </c>
      <c r="D4" s="62" t="s">
        <v>358</v>
      </c>
      <c r="E4" s="62" t="s">
        <v>1316</v>
      </c>
      <c r="F4" s="101">
        <v>30</v>
      </c>
      <c r="G4" s="100">
        <v>8299813.2000000002</v>
      </c>
      <c r="H4" s="100">
        <v>8299813.2000000002</v>
      </c>
      <c r="I4" s="1" t="str">
        <f t="shared" ca="1" si="0"/>
        <v>СОРТ</v>
      </c>
    </row>
    <row r="5" spans="1:10" x14ac:dyDescent="0.2">
      <c r="A5" s="98">
        <v>43895</v>
      </c>
      <c r="B5" s="62" t="s">
        <v>2425</v>
      </c>
      <c r="C5" s="62" t="s">
        <v>2426</v>
      </c>
      <c r="D5" s="62" t="s">
        <v>2427</v>
      </c>
      <c r="E5" s="62" t="s">
        <v>1312</v>
      </c>
      <c r="F5" s="101">
        <v>13</v>
      </c>
      <c r="G5" s="100">
        <v>7009594.7999999998</v>
      </c>
      <c r="H5" s="100">
        <v>7009594.7999999998</v>
      </c>
      <c r="I5" s="1" t="str">
        <f>IFERROR(IFERROR(INDEX(моделиперечень,MATCH(1=1,MMULT(TRANSPOSE(ROW(модели_дозиметрия!$A$2:$Z$59))^0,--(D2=модели_дозиметрия!$A$2:$Z$59))&gt;0,0)),INDEX(модели_газ!$A$1:$AJ$1,MATCH(1=1,MMULT(TRANSPOSE(ROW(модели_газ!$A$2:$AJ$48))^0,--(D2=модели_газ!$A$2:$AJ$48))&gt;0,0))),"нет модели")</f>
        <v>нет модели</v>
      </c>
    </row>
    <row r="6" spans="1:10" hidden="1" x14ac:dyDescent="0.2">
      <c r="A6" s="98">
        <v>43769</v>
      </c>
      <c r="B6" s="62" t="s">
        <v>1382</v>
      </c>
      <c r="C6" s="62" t="s">
        <v>750</v>
      </c>
      <c r="D6" s="62" t="s">
        <v>751</v>
      </c>
      <c r="E6" s="62" t="s">
        <v>1316</v>
      </c>
      <c r="F6" s="99"/>
      <c r="G6" s="100">
        <v>6688443.1100000003</v>
      </c>
      <c r="H6" s="100">
        <v>6688443.1100000003</v>
      </c>
      <c r="I6" s="1" t="str">
        <f t="shared" ca="1" si="0"/>
        <v>нет модели</v>
      </c>
    </row>
    <row r="7" spans="1:10" hidden="1" x14ac:dyDescent="0.2">
      <c r="A7" s="98">
        <v>43559</v>
      </c>
      <c r="B7" s="62" t="s">
        <v>1255</v>
      </c>
      <c r="C7" s="62" t="s">
        <v>745</v>
      </c>
      <c r="D7" s="62" t="s">
        <v>255</v>
      </c>
      <c r="E7" s="62" t="s">
        <v>1312</v>
      </c>
      <c r="F7" s="101">
        <v>35</v>
      </c>
      <c r="G7" s="100">
        <v>5782000</v>
      </c>
      <c r="H7" s="100">
        <v>5782000.1399999997</v>
      </c>
      <c r="I7" s="1" t="str">
        <f t="shared" ca="1" si="0"/>
        <v>ЭП_14</v>
      </c>
      <c r="J7" s="18"/>
    </row>
    <row r="8" spans="1:10" hidden="1" x14ac:dyDescent="0.2">
      <c r="A8" s="98">
        <v>43728</v>
      </c>
      <c r="B8" s="62" t="s">
        <v>1235</v>
      </c>
      <c r="C8" s="62" t="s">
        <v>669</v>
      </c>
      <c r="D8" s="62" t="s">
        <v>498</v>
      </c>
      <c r="E8" s="62" t="s">
        <v>1315</v>
      </c>
      <c r="F8" s="101">
        <v>50</v>
      </c>
      <c r="G8" s="100">
        <v>5035200</v>
      </c>
      <c r="H8" s="100">
        <v>5035200</v>
      </c>
      <c r="I8" s="1" t="str">
        <f t="shared" ca="1" si="0"/>
        <v>ИМД_7</v>
      </c>
      <c r="J8" s="18"/>
    </row>
    <row r="9" spans="1:10" hidden="1" x14ac:dyDescent="0.2">
      <c r="A9" s="98">
        <v>43615</v>
      </c>
      <c r="B9" s="62" t="s">
        <v>1259</v>
      </c>
      <c r="C9" s="62" t="s">
        <v>799</v>
      </c>
      <c r="D9" s="62" t="s">
        <v>357</v>
      </c>
      <c r="E9" s="62" t="s">
        <v>1316</v>
      </c>
      <c r="F9" s="101">
        <v>32</v>
      </c>
      <c r="G9" s="100">
        <v>4928472.96</v>
      </c>
      <c r="H9" s="100">
        <v>4928472.96</v>
      </c>
      <c r="I9" s="1" t="str">
        <f t="shared" ca="1" si="0"/>
        <v>СОРТ</v>
      </c>
    </row>
    <row r="10" spans="1:10" hidden="1" x14ac:dyDescent="0.2">
      <c r="A10" s="98">
        <v>43823</v>
      </c>
      <c r="B10" s="62" t="s">
        <v>1265</v>
      </c>
      <c r="C10" s="62" t="s">
        <v>1094</v>
      </c>
      <c r="D10" s="62" t="s">
        <v>356</v>
      </c>
      <c r="E10" s="62" t="s">
        <v>1312</v>
      </c>
      <c r="F10" s="101">
        <v>11</v>
      </c>
      <c r="G10" s="100">
        <v>4489504.8</v>
      </c>
      <c r="H10" s="100">
        <v>4489504.8</v>
      </c>
      <c r="I10" s="1" t="str">
        <f t="shared" ca="1" si="0"/>
        <v>ИМД_7</v>
      </c>
    </row>
    <row r="11" spans="1:10" hidden="1" x14ac:dyDescent="0.2">
      <c r="A11" s="98">
        <v>43852</v>
      </c>
      <c r="B11" s="62" t="s">
        <v>1331</v>
      </c>
      <c r="C11" s="62" t="s">
        <v>654</v>
      </c>
      <c r="D11" s="62" t="s">
        <v>283</v>
      </c>
      <c r="E11" s="62" t="s">
        <v>1311</v>
      </c>
      <c r="F11" s="101">
        <v>300</v>
      </c>
      <c r="G11" s="100">
        <v>3903840</v>
      </c>
      <c r="H11" s="100">
        <v>3903840</v>
      </c>
      <c r="I11" s="1" t="str">
        <f t="shared" ca="1" si="0"/>
        <v>Моноблок_Гамма</v>
      </c>
      <c r="J11" s="18"/>
    </row>
    <row r="12" spans="1:10" hidden="1" x14ac:dyDescent="0.2">
      <c r="A12" s="98">
        <v>43693</v>
      </c>
      <c r="B12" s="62" t="s">
        <v>1231</v>
      </c>
      <c r="C12" s="62" t="s">
        <v>669</v>
      </c>
      <c r="D12" s="62" t="s">
        <v>487</v>
      </c>
      <c r="E12" s="62" t="s">
        <v>1315</v>
      </c>
      <c r="F12" s="101">
        <v>50</v>
      </c>
      <c r="G12" s="100">
        <v>3635400</v>
      </c>
      <c r="H12" s="100">
        <v>3635400</v>
      </c>
      <c r="I12" s="1" t="str">
        <f t="shared" ca="1" si="0"/>
        <v>ИМД_7</v>
      </c>
    </row>
    <row r="13" spans="1:10" hidden="1" x14ac:dyDescent="0.2">
      <c r="A13" s="98">
        <v>43734</v>
      </c>
      <c r="B13" s="62" t="s">
        <v>1179</v>
      </c>
      <c r="C13" s="62" t="s">
        <v>654</v>
      </c>
      <c r="D13" s="62" t="s">
        <v>283</v>
      </c>
      <c r="E13" s="62" t="s">
        <v>1311</v>
      </c>
      <c r="F13" s="101">
        <v>278</v>
      </c>
      <c r="G13" s="100">
        <v>3617558.4</v>
      </c>
      <c r="H13" s="100">
        <v>3617558.4</v>
      </c>
      <c r="I13" s="1" t="str">
        <f t="shared" ca="1" si="0"/>
        <v>Моноблок_Гамма</v>
      </c>
    </row>
    <row r="14" spans="1:10" hidden="1" x14ac:dyDescent="0.2">
      <c r="A14" s="98">
        <v>43817</v>
      </c>
      <c r="B14" s="62" t="s">
        <v>1414</v>
      </c>
      <c r="C14" s="62" t="s">
        <v>1116</v>
      </c>
      <c r="D14" s="62" t="s">
        <v>1117</v>
      </c>
      <c r="E14" s="62" t="s">
        <v>1312</v>
      </c>
      <c r="F14" s="101">
        <v>20</v>
      </c>
      <c r="G14" s="100">
        <v>3418084.8</v>
      </c>
      <c r="H14" s="100">
        <v>3597984</v>
      </c>
      <c r="I14" s="1" t="str">
        <f t="shared" ca="1" si="0"/>
        <v>МКС_07Н</v>
      </c>
    </row>
    <row r="15" spans="1:10" hidden="1" x14ac:dyDescent="0.2">
      <c r="A15" s="98">
        <v>43781</v>
      </c>
      <c r="B15" s="62" t="s">
        <v>1227</v>
      </c>
      <c r="C15" s="62" t="s">
        <v>665</v>
      </c>
      <c r="D15" s="62" t="s">
        <v>356</v>
      </c>
      <c r="E15" s="62" t="s">
        <v>1315</v>
      </c>
      <c r="F15" s="101">
        <v>8</v>
      </c>
      <c r="G15" s="100">
        <v>3383654.3999999999</v>
      </c>
      <c r="H15" s="100">
        <v>3383654.3999999999</v>
      </c>
      <c r="I15" s="1" t="str">
        <f t="shared" ca="1" si="0"/>
        <v>ИМД_7</v>
      </c>
    </row>
    <row r="16" spans="1:10" hidden="1" x14ac:dyDescent="0.2">
      <c r="A16" s="98">
        <v>43823</v>
      </c>
      <c r="B16" s="62" t="s">
        <v>1265</v>
      </c>
      <c r="C16" s="62" t="s">
        <v>1094</v>
      </c>
      <c r="D16" s="62" t="s">
        <v>1095</v>
      </c>
      <c r="E16" s="62" t="s">
        <v>1312</v>
      </c>
      <c r="F16" s="101">
        <v>11</v>
      </c>
      <c r="G16" s="100">
        <v>2882048.4</v>
      </c>
      <c r="H16" s="100">
        <v>2882048.4</v>
      </c>
      <c r="I16" s="1" t="str">
        <f t="shared" ca="1" si="0"/>
        <v>ИМД_7</v>
      </c>
    </row>
    <row r="17" spans="1:10" hidden="1" x14ac:dyDescent="0.2">
      <c r="A17" s="98">
        <v>43615</v>
      </c>
      <c r="B17" s="62" t="s">
        <v>1259</v>
      </c>
      <c r="C17" s="62" t="s">
        <v>799</v>
      </c>
      <c r="D17" s="62" t="s">
        <v>358</v>
      </c>
      <c r="E17" s="62" t="s">
        <v>1316</v>
      </c>
      <c r="F17" s="101">
        <v>10</v>
      </c>
      <c r="G17" s="100">
        <v>2766604.4</v>
      </c>
      <c r="H17" s="100">
        <v>2766604.4</v>
      </c>
      <c r="I17" s="1" t="str">
        <f t="shared" ca="1" si="0"/>
        <v>СОРТ</v>
      </c>
      <c r="J17" s="18"/>
    </row>
    <row r="18" spans="1:10" x14ac:dyDescent="0.2">
      <c r="A18" s="98">
        <v>43896</v>
      </c>
      <c r="B18" s="62" t="s">
        <v>2424</v>
      </c>
      <c r="C18" s="62" t="s">
        <v>669</v>
      </c>
      <c r="D18" s="62" t="s">
        <v>487</v>
      </c>
      <c r="E18" s="62" t="s">
        <v>1315</v>
      </c>
      <c r="F18" s="101">
        <v>35</v>
      </c>
      <c r="G18" s="100">
        <v>2664354</v>
      </c>
      <c r="H18" s="100">
        <v>2664354</v>
      </c>
      <c r="I18" s="1" t="str">
        <f>IFERROR(IFERROR(INDEX(моделиперечень,MATCH(1=1,MMULT(TRANSPOSE(ROW(модели_дозиметрия!$A$2:$Z$59))^0,--(D15=модели_дозиметрия!$A$2:$Z$59))&gt;0,0)),INDEX(модели_газ!$A$1:$AJ$1,MATCH(1=1,MMULT(TRANSPOSE(ROW(модели_газ!$A$2:$AJ$48))^0,--(D15=модели_газ!$A$2:$AJ$48))&gt;0,0))),"нет модели")</f>
        <v>нет модели</v>
      </c>
      <c r="J18" s="18"/>
    </row>
    <row r="19" spans="1:10" hidden="1" x14ac:dyDescent="0.2">
      <c r="A19" s="98">
        <v>43620</v>
      </c>
      <c r="B19" s="62" t="s">
        <v>1175</v>
      </c>
      <c r="C19" s="62" t="s">
        <v>654</v>
      </c>
      <c r="D19" s="62" t="s">
        <v>283</v>
      </c>
      <c r="E19" s="62" t="s">
        <v>1311</v>
      </c>
      <c r="F19" s="101">
        <v>200</v>
      </c>
      <c r="G19" s="100">
        <v>2602560</v>
      </c>
      <c r="H19" s="100">
        <v>2602560</v>
      </c>
      <c r="I19" s="1" t="str">
        <f t="shared" ca="1" si="0"/>
        <v>Моноблок_Гамма</v>
      </c>
    </row>
    <row r="20" spans="1:10" hidden="1" x14ac:dyDescent="0.2">
      <c r="A20" s="98">
        <v>43867</v>
      </c>
      <c r="B20" s="62" t="s">
        <v>1383</v>
      </c>
      <c r="C20" s="62" t="s">
        <v>654</v>
      </c>
      <c r="D20" s="62" t="s">
        <v>504</v>
      </c>
      <c r="E20" s="62" t="s">
        <v>1311</v>
      </c>
      <c r="F20" s="101">
        <v>200</v>
      </c>
      <c r="G20" s="100">
        <v>2476800</v>
      </c>
      <c r="H20" s="100">
        <v>2476800</v>
      </c>
      <c r="I20" s="1" t="str">
        <f t="shared" ca="1" si="0"/>
        <v>Моноблок_Гамма_1_1</v>
      </c>
    </row>
    <row r="21" spans="1:10" hidden="1" x14ac:dyDescent="0.2">
      <c r="A21" s="98">
        <v>43823</v>
      </c>
      <c r="B21" s="62" t="s">
        <v>1265</v>
      </c>
      <c r="C21" s="62" t="s">
        <v>1094</v>
      </c>
      <c r="D21" s="62" t="s">
        <v>291</v>
      </c>
      <c r="E21" s="62" t="s">
        <v>1312</v>
      </c>
      <c r="F21" s="101">
        <v>11</v>
      </c>
      <c r="G21" s="100">
        <v>2434924.69</v>
      </c>
      <c r="H21" s="100">
        <v>2434924.69</v>
      </c>
      <c r="I21" s="1" t="str">
        <f t="shared" ca="1" si="0"/>
        <v>ИМД_7</v>
      </c>
    </row>
    <row r="22" spans="1:10" hidden="1" x14ac:dyDescent="0.2">
      <c r="A22" s="98">
        <v>43662</v>
      </c>
      <c r="B22" s="62" t="s">
        <v>1177</v>
      </c>
      <c r="C22" s="62" t="s">
        <v>654</v>
      </c>
      <c r="D22" s="62" t="s">
        <v>283</v>
      </c>
      <c r="E22" s="62" t="s">
        <v>1311</v>
      </c>
      <c r="F22" s="101">
        <v>182</v>
      </c>
      <c r="G22" s="100">
        <v>2368329.6</v>
      </c>
      <c r="H22" s="100">
        <v>2368329.6</v>
      </c>
      <c r="I22" s="1" t="str">
        <f t="shared" ca="1" si="0"/>
        <v>Моноблок_Гамма</v>
      </c>
    </row>
    <row r="23" spans="1:10" hidden="1" x14ac:dyDescent="0.2">
      <c r="A23" s="98">
        <v>43641</v>
      </c>
      <c r="B23" s="62" t="s">
        <v>1160</v>
      </c>
      <c r="C23" s="62" t="s">
        <v>654</v>
      </c>
      <c r="D23" s="62" t="s">
        <v>58</v>
      </c>
      <c r="E23" s="62" t="s">
        <v>1313</v>
      </c>
      <c r="F23" s="101">
        <v>20</v>
      </c>
      <c r="G23" s="100">
        <v>2240132.7999999998</v>
      </c>
      <c r="H23" s="100">
        <v>2240132.7999999998</v>
      </c>
      <c r="I23" s="1" t="str">
        <f t="shared" ca="1" si="0"/>
        <v>ДРБП_03</v>
      </c>
    </row>
    <row r="24" spans="1:10" hidden="1" x14ac:dyDescent="0.2">
      <c r="A24" s="98">
        <v>43571</v>
      </c>
      <c r="B24" s="62" t="s">
        <v>1415</v>
      </c>
      <c r="C24" s="62" t="s">
        <v>624</v>
      </c>
      <c r="D24" s="62" t="s">
        <v>242</v>
      </c>
      <c r="E24" s="62" t="s">
        <v>1312</v>
      </c>
      <c r="F24" s="101">
        <v>32</v>
      </c>
      <c r="G24" s="100">
        <v>2142226.1800000002</v>
      </c>
      <c r="H24" s="100">
        <v>2142226.1800000002</v>
      </c>
      <c r="I24" s="1" t="str">
        <f t="shared" ca="1" si="0"/>
        <v>сигнал_03_пульт</v>
      </c>
      <c r="J24" s="18"/>
    </row>
    <row r="25" spans="1:10" hidden="1" x14ac:dyDescent="0.2">
      <c r="A25" s="98">
        <v>43571</v>
      </c>
      <c r="B25" s="62" t="s">
        <v>1416</v>
      </c>
      <c r="C25" s="62" t="s">
        <v>733</v>
      </c>
      <c r="D25" s="62" t="s">
        <v>58</v>
      </c>
      <c r="E25" s="62" t="s">
        <v>1312</v>
      </c>
      <c r="F25" s="101">
        <v>15</v>
      </c>
      <c r="G25" s="100">
        <v>2071827.45</v>
      </c>
      <c r="H25" s="100">
        <v>2071827.45</v>
      </c>
      <c r="I25" s="1" t="str">
        <f t="shared" ca="1" si="0"/>
        <v>ДРБП_03</v>
      </c>
    </row>
    <row r="26" spans="1:10" x14ac:dyDescent="0.2">
      <c r="A26" s="98">
        <v>43895</v>
      </c>
      <c r="B26" s="62" t="s">
        <v>2425</v>
      </c>
      <c r="C26" s="62" t="s">
        <v>2426</v>
      </c>
      <c r="D26" s="62" t="s">
        <v>285</v>
      </c>
      <c r="E26" s="62" t="s">
        <v>1312</v>
      </c>
      <c r="F26" s="101">
        <v>7</v>
      </c>
      <c r="G26" s="100">
        <v>2056621.64</v>
      </c>
      <c r="H26" s="100">
        <v>2056621.64</v>
      </c>
      <c r="I26" s="1" t="str">
        <f>IFERROR(IFERROR(INDEX(моделиперечень,MATCH(1=1,MMULT(TRANSPOSE(ROW(модели_дозиметрия!$A$2:$Z$59))^0,--(D23=модели_дозиметрия!$A$2:$Z$59))&gt;0,0)),INDEX(модели_газ!$A$1:$AJ$1,MATCH(1=1,MMULT(TRANSPOSE(ROW(модели_газ!$A$2:$AJ$48))^0,--(D23=модели_газ!$A$2:$AJ$48))&gt;0,0))),"нет модели")</f>
        <v>нет модели</v>
      </c>
    </row>
    <row r="27" spans="1:10" hidden="1" x14ac:dyDescent="0.2">
      <c r="A27" s="98">
        <v>43739</v>
      </c>
      <c r="B27" s="62" t="s">
        <v>1417</v>
      </c>
      <c r="C27" s="62" t="s">
        <v>624</v>
      </c>
      <c r="D27" s="62" t="s">
        <v>242</v>
      </c>
      <c r="E27" s="62" t="s">
        <v>1312</v>
      </c>
      <c r="F27" s="101">
        <v>29</v>
      </c>
      <c r="G27" s="100">
        <v>2010992.47</v>
      </c>
      <c r="H27" s="100">
        <v>2010992.47</v>
      </c>
      <c r="I27" s="1" t="str">
        <f t="shared" ca="1" si="0"/>
        <v>сигнал_03_пульт</v>
      </c>
    </row>
    <row r="28" spans="1:10" hidden="1" x14ac:dyDescent="0.2">
      <c r="A28" s="98">
        <v>43725</v>
      </c>
      <c r="B28" s="62" t="s">
        <v>1261</v>
      </c>
      <c r="C28" s="62" t="s">
        <v>868</v>
      </c>
      <c r="D28" s="62" t="s">
        <v>392</v>
      </c>
      <c r="E28" s="62" t="s">
        <v>1312</v>
      </c>
      <c r="F28" s="101">
        <v>32</v>
      </c>
      <c r="G28" s="100">
        <v>1960688.26</v>
      </c>
      <c r="H28" s="100">
        <v>1960688.26</v>
      </c>
      <c r="I28" s="1" t="str">
        <f t="shared" ca="1" si="0"/>
        <v>Сторонние_производители</v>
      </c>
    </row>
    <row r="29" spans="1:10" hidden="1" x14ac:dyDescent="0.2">
      <c r="A29" s="98">
        <v>43553</v>
      </c>
      <c r="B29" s="62" t="s">
        <v>1174</v>
      </c>
      <c r="C29" s="62" t="s">
        <v>654</v>
      </c>
      <c r="D29" s="62" t="s">
        <v>283</v>
      </c>
      <c r="E29" s="62" t="s">
        <v>1311</v>
      </c>
      <c r="F29" s="101">
        <v>150</v>
      </c>
      <c r="G29" s="100">
        <v>1951920</v>
      </c>
      <c r="H29" s="100">
        <v>1951920</v>
      </c>
      <c r="I29" s="1" t="str">
        <f t="shared" ca="1" si="0"/>
        <v>Моноблок_Гамма</v>
      </c>
      <c r="J29" s="18"/>
    </row>
    <row r="30" spans="1:10" hidden="1" x14ac:dyDescent="0.2">
      <c r="A30" s="98">
        <v>43725</v>
      </c>
      <c r="B30" s="62" t="s">
        <v>1257</v>
      </c>
      <c r="C30" s="62" t="s">
        <v>771</v>
      </c>
      <c r="D30" s="62" t="s">
        <v>79</v>
      </c>
      <c r="E30" s="62" t="s">
        <v>1312</v>
      </c>
      <c r="F30" s="101">
        <v>58</v>
      </c>
      <c r="G30" s="100">
        <v>1769000</v>
      </c>
      <c r="H30" s="100">
        <v>1769000</v>
      </c>
      <c r="I30" s="1" t="str">
        <f t="shared" ca="1" si="0"/>
        <v>Сторонние_производители</v>
      </c>
    </row>
    <row r="31" spans="1:10" hidden="1" x14ac:dyDescent="0.2">
      <c r="A31" s="98">
        <v>43781</v>
      </c>
      <c r="B31" s="62" t="s">
        <v>1227</v>
      </c>
      <c r="C31" s="62" t="s">
        <v>665</v>
      </c>
      <c r="D31" s="62" t="s">
        <v>290</v>
      </c>
      <c r="E31" s="62" t="s">
        <v>1315</v>
      </c>
      <c r="F31" s="101">
        <v>8</v>
      </c>
      <c r="G31" s="100">
        <v>1749225.6</v>
      </c>
      <c r="H31" s="100">
        <v>1749225.6</v>
      </c>
      <c r="I31" s="1" t="str">
        <f t="shared" ca="1" si="0"/>
        <v>ИМД_7</v>
      </c>
    </row>
    <row r="32" spans="1:10" hidden="1" x14ac:dyDescent="0.2">
      <c r="A32" s="98">
        <v>43615</v>
      </c>
      <c r="B32" s="62" t="s">
        <v>1258</v>
      </c>
      <c r="C32" s="62" t="s">
        <v>799</v>
      </c>
      <c r="D32" s="62" t="s">
        <v>356</v>
      </c>
      <c r="E32" s="62" t="s">
        <v>1315</v>
      </c>
      <c r="F32" s="101">
        <v>4</v>
      </c>
      <c r="G32" s="100">
        <v>1585920</v>
      </c>
      <c r="H32" s="100">
        <v>1585920</v>
      </c>
      <c r="I32" s="1" t="str">
        <f t="shared" ca="1" si="0"/>
        <v>ИМД_7</v>
      </c>
    </row>
    <row r="33" spans="1:10" hidden="1" x14ac:dyDescent="0.2">
      <c r="A33" s="98">
        <v>43811</v>
      </c>
      <c r="B33" s="62" t="s">
        <v>1181</v>
      </c>
      <c r="C33" s="62" t="s">
        <v>654</v>
      </c>
      <c r="D33" s="62" t="s">
        <v>283</v>
      </c>
      <c r="E33" s="62" t="s">
        <v>1311</v>
      </c>
      <c r="F33" s="101">
        <v>120</v>
      </c>
      <c r="G33" s="100">
        <v>1561536</v>
      </c>
      <c r="H33" s="100">
        <v>1561536</v>
      </c>
      <c r="I33" s="1" t="str">
        <f t="shared" ca="1" si="0"/>
        <v>Моноблок_Гамма</v>
      </c>
    </row>
    <row r="34" spans="1:10" hidden="1" x14ac:dyDescent="0.2">
      <c r="A34" s="98">
        <v>43516</v>
      </c>
      <c r="B34" s="62" t="s">
        <v>1418</v>
      </c>
      <c r="C34" s="62" t="s">
        <v>831</v>
      </c>
      <c r="D34" s="62" t="s">
        <v>15</v>
      </c>
      <c r="E34" s="62" t="s">
        <v>1312</v>
      </c>
      <c r="F34" s="101">
        <v>166</v>
      </c>
      <c r="G34" s="100">
        <v>1531350</v>
      </c>
      <c r="H34" s="100">
        <v>1531350</v>
      </c>
      <c r="I34" s="1" t="str">
        <f t="shared" ca="1" si="0"/>
        <v>сигнал_03_ТКС</v>
      </c>
    </row>
    <row r="35" spans="1:10" hidden="1" x14ac:dyDescent="0.2">
      <c r="A35" s="98">
        <v>43661</v>
      </c>
      <c r="B35" s="62" t="s">
        <v>1167</v>
      </c>
      <c r="C35" s="62" t="s">
        <v>654</v>
      </c>
      <c r="D35" s="62" t="s">
        <v>387</v>
      </c>
      <c r="E35" s="62" t="s">
        <v>1311</v>
      </c>
      <c r="F35" s="101">
        <v>7</v>
      </c>
      <c r="G35" s="100">
        <v>1527926.4</v>
      </c>
      <c r="H35" s="100">
        <v>1527926.4</v>
      </c>
      <c r="I35" s="1" t="str">
        <f t="shared" ca="1" si="0"/>
        <v>БДМГ</v>
      </c>
    </row>
    <row r="36" spans="1:10" hidden="1" x14ac:dyDescent="0.2">
      <c r="A36" s="98">
        <v>43787</v>
      </c>
      <c r="B36" s="62" t="s">
        <v>1228</v>
      </c>
      <c r="C36" s="62" t="s">
        <v>665</v>
      </c>
      <c r="D36" s="62" t="s">
        <v>291</v>
      </c>
      <c r="E36" s="62" t="s">
        <v>1315</v>
      </c>
      <c r="F36" s="101">
        <v>7</v>
      </c>
      <c r="G36" s="100">
        <v>1498182</v>
      </c>
      <c r="H36" s="100">
        <v>1498182</v>
      </c>
      <c r="I36" s="1" t="str">
        <f t="shared" ca="1" si="0"/>
        <v>ИМД_7</v>
      </c>
    </row>
    <row r="37" spans="1:10" hidden="1" x14ac:dyDescent="0.2">
      <c r="A37" s="98">
        <v>43755</v>
      </c>
      <c r="B37" s="62" t="s">
        <v>1419</v>
      </c>
      <c r="C37" s="62" t="s">
        <v>719</v>
      </c>
      <c r="D37" s="62" t="s">
        <v>285</v>
      </c>
      <c r="E37" s="62" t="s">
        <v>1311</v>
      </c>
      <c r="F37" s="101">
        <v>5</v>
      </c>
      <c r="G37" s="100">
        <v>1335468.6000000001</v>
      </c>
      <c r="H37" s="100">
        <v>1483854</v>
      </c>
      <c r="I37" s="1" t="str">
        <f t="shared" ca="1" si="0"/>
        <v>МКС_07Н</v>
      </c>
    </row>
    <row r="38" spans="1:10" hidden="1" x14ac:dyDescent="0.2">
      <c r="A38" s="98">
        <v>43756</v>
      </c>
      <c r="B38" s="62" t="s">
        <v>1420</v>
      </c>
      <c r="C38" s="62" t="s">
        <v>800</v>
      </c>
      <c r="D38" s="62" t="s">
        <v>375</v>
      </c>
      <c r="E38" s="62" t="s">
        <v>1311</v>
      </c>
      <c r="F38" s="101">
        <v>7</v>
      </c>
      <c r="G38" s="100">
        <v>1326069.3600000001</v>
      </c>
      <c r="H38" s="100">
        <v>1473410.4</v>
      </c>
      <c r="I38" s="1" t="str">
        <f t="shared" ca="1" si="0"/>
        <v>ДКГ_07БС</v>
      </c>
    </row>
    <row r="39" spans="1:10" hidden="1" x14ac:dyDescent="0.2">
      <c r="A39" s="98">
        <v>43509</v>
      </c>
      <c r="B39" s="62" t="s">
        <v>1147</v>
      </c>
      <c r="C39" s="62" t="s">
        <v>654</v>
      </c>
      <c r="D39" s="62" t="s">
        <v>37</v>
      </c>
      <c r="E39" s="62" t="s">
        <v>1311</v>
      </c>
      <c r="F39" s="101">
        <v>5</v>
      </c>
      <c r="G39" s="100">
        <v>1322244</v>
      </c>
      <c r="H39" s="100">
        <v>1322244</v>
      </c>
      <c r="I39" s="1" t="str">
        <f t="shared" ca="1" si="0"/>
        <v>РЗБ</v>
      </c>
    </row>
    <row r="40" spans="1:10" hidden="1" x14ac:dyDescent="0.2">
      <c r="A40" s="98">
        <v>43516</v>
      </c>
      <c r="B40" s="62" t="s">
        <v>1421</v>
      </c>
      <c r="C40" s="62" t="s">
        <v>831</v>
      </c>
      <c r="D40" s="62" t="s">
        <v>20</v>
      </c>
      <c r="E40" s="62" t="s">
        <v>1312</v>
      </c>
      <c r="F40" s="101">
        <v>43</v>
      </c>
      <c r="G40" s="100">
        <v>1268973.78</v>
      </c>
      <c r="H40" s="100">
        <v>1308220.3899999999</v>
      </c>
      <c r="I40" s="1" t="str">
        <f t="shared" ca="1" si="0"/>
        <v>сигнал_03_пульт</v>
      </c>
    </row>
    <row r="41" spans="1:10" hidden="1" x14ac:dyDescent="0.2">
      <c r="A41" s="98">
        <v>43717</v>
      </c>
      <c r="B41" s="62" t="s">
        <v>1178</v>
      </c>
      <c r="C41" s="62" t="s">
        <v>654</v>
      </c>
      <c r="D41" s="62" t="s">
        <v>283</v>
      </c>
      <c r="E41" s="62" t="s">
        <v>1311</v>
      </c>
      <c r="F41" s="101">
        <v>100</v>
      </c>
      <c r="G41" s="100">
        <v>1301280</v>
      </c>
      <c r="H41" s="100">
        <v>1301280</v>
      </c>
      <c r="I41" s="1" t="str">
        <f t="shared" ca="1" si="0"/>
        <v>Моноблок_Гамма</v>
      </c>
      <c r="J41" s="18"/>
    </row>
    <row r="42" spans="1:10" hidden="1" x14ac:dyDescent="0.2">
      <c r="A42" s="98">
        <v>43815</v>
      </c>
      <c r="B42" s="62" t="s">
        <v>1422</v>
      </c>
      <c r="C42" s="62" t="s">
        <v>752</v>
      </c>
      <c r="D42" s="62" t="s">
        <v>237</v>
      </c>
      <c r="E42" s="62" t="s">
        <v>1311</v>
      </c>
      <c r="F42" s="101">
        <v>36</v>
      </c>
      <c r="G42" s="100">
        <v>1283040</v>
      </c>
      <c r="H42" s="100">
        <v>1283040</v>
      </c>
      <c r="I42" s="1" t="str">
        <f t="shared" ca="1" si="0"/>
        <v>сигма_оптический_датчик</v>
      </c>
      <c r="J42" s="18"/>
    </row>
    <row r="43" spans="1:10" hidden="1" x14ac:dyDescent="0.2">
      <c r="A43" s="98">
        <v>43775</v>
      </c>
      <c r="B43" s="62" t="s">
        <v>1250</v>
      </c>
      <c r="C43" s="62" t="s">
        <v>669</v>
      </c>
      <c r="D43" s="62" t="s">
        <v>42</v>
      </c>
      <c r="E43" s="62" t="s">
        <v>1316</v>
      </c>
      <c r="F43" s="101">
        <v>50</v>
      </c>
      <c r="G43" s="100">
        <v>1268820</v>
      </c>
      <c r="H43" s="100">
        <v>1268820</v>
      </c>
      <c r="I43" s="1" t="str">
        <f t="shared" ca="1" si="0"/>
        <v>нет модели</v>
      </c>
    </row>
    <row r="44" spans="1:10" hidden="1" x14ac:dyDescent="0.2">
      <c r="A44" s="98">
        <v>43762</v>
      </c>
      <c r="B44" s="62" t="s">
        <v>1264</v>
      </c>
      <c r="C44" s="62" t="s">
        <v>948</v>
      </c>
      <c r="D44" s="62" t="s">
        <v>56</v>
      </c>
      <c r="E44" s="62" t="s">
        <v>1311</v>
      </c>
      <c r="F44" s="101">
        <v>124</v>
      </c>
      <c r="G44" s="100">
        <v>1060670.21</v>
      </c>
      <c r="H44" s="100">
        <v>1152902.3999999999</v>
      </c>
      <c r="I44" s="1" t="str">
        <f t="shared" ca="1" si="0"/>
        <v>ДМГ_3</v>
      </c>
      <c r="J44" s="18"/>
    </row>
    <row r="45" spans="1:10" hidden="1" x14ac:dyDescent="0.2">
      <c r="A45" s="98">
        <v>43564</v>
      </c>
      <c r="B45" s="62" t="s">
        <v>1226</v>
      </c>
      <c r="C45" s="62" t="s">
        <v>665</v>
      </c>
      <c r="D45" s="62" t="s">
        <v>290</v>
      </c>
      <c r="E45" s="62" t="s">
        <v>1315</v>
      </c>
      <c r="F45" s="101">
        <v>5</v>
      </c>
      <c r="G45" s="100">
        <v>1093266</v>
      </c>
      <c r="H45" s="100">
        <v>1093266</v>
      </c>
      <c r="I45" s="1" t="str">
        <f t="shared" ca="1" si="0"/>
        <v>ИМД_7</v>
      </c>
    </row>
    <row r="46" spans="1:10" hidden="1" x14ac:dyDescent="0.2">
      <c r="A46" s="98">
        <v>43817</v>
      </c>
      <c r="B46" s="62" t="s">
        <v>1414</v>
      </c>
      <c r="C46" s="62" t="s">
        <v>1116</v>
      </c>
      <c r="D46" s="62" t="s">
        <v>29</v>
      </c>
      <c r="E46" s="62" t="s">
        <v>1312</v>
      </c>
      <c r="F46" s="101">
        <v>8</v>
      </c>
      <c r="G46" s="100">
        <v>1038403.2</v>
      </c>
      <c r="H46" s="100">
        <v>1093056</v>
      </c>
      <c r="I46" s="1" t="str">
        <f t="shared" ca="1" si="0"/>
        <v>ДКГ_07БС</v>
      </c>
    </row>
    <row r="47" spans="1:10" hidden="1" x14ac:dyDescent="0.2">
      <c r="A47" s="98">
        <v>43509</v>
      </c>
      <c r="B47" s="62" t="s">
        <v>1147</v>
      </c>
      <c r="C47" s="62" t="s">
        <v>654</v>
      </c>
      <c r="D47" s="62" t="s">
        <v>38</v>
      </c>
      <c r="E47" s="62" t="s">
        <v>1311</v>
      </c>
      <c r="F47" s="101">
        <v>5</v>
      </c>
      <c r="G47" s="100">
        <v>1077384</v>
      </c>
      <c r="H47" s="100">
        <v>1077384</v>
      </c>
      <c r="I47" s="1" t="str">
        <f t="shared" ca="1" si="0"/>
        <v>РЗБ</v>
      </c>
    </row>
    <row r="48" spans="1:10" hidden="1" x14ac:dyDescent="0.2">
      <c r="A48" s="98">
        <v>43564</v>
      </c>
      <c r="B48" s="62" t="s">
        <v>1226</v>
      </c>
      <c r="C48" s="62" t="s">
        <v>665</v>
      </c>
      <c r="D48" s="62" t="s">
        <v>291</v>
      </c>
      <c r="E48" s="62" t="s">
        <v>1315</v>
      </c>
      <c r="F48" s="101">
        <v>5</v>
      </c>
      <c r="G48" s="100">
        <v>1070130</v>
      </c>
      <c r="H48" s="100">
        <v>1070130</v>
      </c>
      <c r="I48" s="1" t="str">
        <f t="shared" ca="1" si="0"/>
        <v>ИМД_7</v>
      </c>
    </row>
    <row r="49" spans="1:10" hidden="1" x14ac:dyDescent="0.2">
      <c r="A49" s="98">
        <v>43711</v>
      </c>
      <c r="B49" s="62" t="s">
        <v>2428</v>
      </c>
      <c r="C49" s="62" t="s">
        <v>2429</v>
      </c>
      <c r="D49" s="62" t="s">
        <v>2430</v>
      </c>
      <c r="E49" s="62" t="s">
        <v>2431</v>
      </c>
      <c r="F49" s="101">
        <v>50</v>
      </c>
      <c r="G49" s="100">
        <v>1054832.0900000001</v>
      </c>
      <c r="H49" s="100">
        <v>1054832.0900000001</v>
      </c>
      <c r="I49" s="1" t="str">
        <f t="shared" ca="1" si="0"/>
        <v>Моноблок_Гамма</v>
      </c>
    </row>
    <row r="50" spans="1:10" hidden="1" x14ac:dyDescent="0.2">
      <c r="A50" s="98">
        <v>43748</v>
      </c>
      <c r="B50" s="62" t="s">
        <v>1180</v>
      </c>
      <c r="C50" s="62" t="s">
        <v>654</v>
      </c>
      <c r="D50" s="62" t="s">
        <v>283</v>
      </c>
      <c r="E50" s="62" t="s">
        <v>1311</v>
      </c>
      <c r="F50" s="101">
        <v>75</v>
      </c>
      <c r="G50" s="100">
        <v>975960</v>
      </c>
      <c r="H50" s="100">
        <v>975960</v>
      </c>
      <c r="I50" s="1" t="str">
        <f t="shared" ca="1" si="0"/>
        <v>Моноблок_Гамма</v>
      </c>
    </row>
    <row r="51" spans="1:10" hidden="1" x14ac:dyDescent="0.2">
      <c r="A51" s="98">
        <v>43678</v>
      </c>
      <c r="B51" s="62" t="s">
        <v>1172</v>
      </c>
      <c r="C51" s="62" t="s">
        <v>654</v>
      </c>
      <c r="D51" s="62" t="s">
        <v>283</v>
      </c>
      <c r="E51" s="62" t="s">
        <v>1311</v>
      </c>
      <c r="F51" s="101">
        <v>65</v>
      </c>
      <c r="G51" s="100">
        <v>845832</v>
      </c>
      <c r="H51" s="100">
        <v>845832</v>
      </c>
      <c r="I51" s="1" t="str">
        <f t="shared" ca="1" si="0"/>
        <v>Моноблок_Гамма</v>
      </c>
    </row>
    <row r="52" spans="1:10" hidden="1" x14ac:dyDescent="0.2">
      <c r="A52" s="98">
        <v>43852</v>
      </c>
      <c r="B52" s="62" t="s">
        <v>1423</v>
      </c>
      <c r="C52" s="62" t="s">
        <v>1267</v>
      </c>
      <c r="D52" s="62" t="s">
        <v>58</v>
      </c>
      <c r="E52" s="62" t="s">
        <v>1311</v>
      </c>
      <c r="F52" s="101">
        <v>6</v>
      </c>
      <c r="G52" s="100">
        <v>753682.32</v>
      </c>
      <c r="H52" s="100">
        <v>837424.8</v>
      </c>
      <c r="I52" s="1" t="str">
        <f t="shared" ca="1" si="0"/>
        <v>ДРБП_03</v>
      </c>
    </row>
    <row r="53" spans="1:10" hidden="1" x14ac:dyDescent="0.2">
      <c r="A53" s="98">
        <v>43784</v>
      </c>
      <c r="B53" s="62" t="s">
        <v>1154</v>
      </c>
      <c r="C53" s="62" t="s">
        <v>654</v>
      </c>
      <c r="D53" s="62" t="s">
        <v>37</v>
      </c>
      <c r="E53" s="62" t="s">
        <v>1311</v>
      </c>
      <c r="F53" s="101">
        <v>3</v>
      </c>
      <c r="G53" s="100">
        <v>833014.8</v>
      </c>
      <c r="H53" s="100">
        <v>833014.8</v>
      </c>
      <c r="I53" s="1" t="str">
        <f t="shared" ca="1" si="0"/>
        <v>РЗБ</v>
      </c>
      <c r="J53" s="18"/>
    </row>
    <row r="54" spans="1:10" hidden="1" x14ac:dyDescent="0.2">
      <c r="A54" s="98">
        <v>43782</v>
      </c>
      <c r="B54" s="62" t="s">
        <v>1152</v>
      </c>
      <c r="C54" s="62" t="s">
        <v>654</v>
      </c>
      <c r="D54" s="62" t="s">
        <v>37</v>
      </c>
      <c r="E54" s="62" t="s">
        <v>1311</v>
      </c>
      <c r="F54" s="101">
        <v>3</v>
      </c>
      <c r="G54" s="100">
        <v>833014.8</v>
      </c>
      <c r="H54" s="100">
        <v>833014.8</v>
      </c>
      <c r="I54" s="1" t="str">
        <f t="shared" ca="1" si="0"/>
        <v>РЗБ</v>
      </c>
    </row>
    <row r="55" spans="1:10" hidden="1" x14ac:dyDescent="0.2">
      <c r="A55" s="98">
        <v>43775</v>
      </c>
      <c r="B55" s="62" t="s">
        <v>1149</v>
      </c>
      <c r="C55" s="62" t="s">
        <v>654</v>
      </c>
      <c r="D55" s="62" t="s">
        <v>37</v>
      </c>
      <c r="E55" s="62" t="s">
        <v>1311</v>
      </c>
      <c r="F55" s="101">
        <v>3</v>
      </c>
      <c r="G55" s="100">
        <v>833014.8</v>
      </c>
      <c r="H55" s="100">
        <v>833014.8</v>
      </c>
      <c r="I55" s="1" t="str">
        <f t="shared" ca="1" si="0"/>
        <v>РЗБ</v>
      </c>
    </row>
    <row r="56" spans="1:10" hidden="1" x14ac:dyDescent="0.2">
      <c r="A56" s="98">
        <v>43780</v>
      </c>
      <c r="B56" s="62" t="s">
        <v>1150</v>
      </c>
      <c r="C56" s="62" t="s">
        <v>654</v>
      </c>
      <c r="D56" s="62" t="s">
        <v>37</v>
      </c>
      <c r="E56" s="62" t="s">
        <v>1311</v>
      </c>
      <c r="F56" s="101">
        <v>3</v>
      </c>
      <c r="G56" s="100">
        <v>833014.8</v>
      </c>
      <c r="H56" s="100">
        <v>833014.8</v>
      </c>
      <c r="I56" s="1" t="str">
        <f t="shared" ca="1" si="0"/>
        <v>РЗБ</v>
      </c>
    </row>
    <row r="57" spans="1:10" x14ac:dyDescent="0.2">
      <c r="A57" s="98">
        <v>43915</v>
      </c>
      <c r="B57" s="62" t="s">
        <v>2526</v>
      </c>
      <c r="C57" s="62" t="s">
        <v>669</v>
      </c>
      <c r="D57" s="62" t="s">
        <v>2527</v>
      </c>
      <c r="E57" s="62" t="s">
        <v>1315</v>
      </c>
      <c r="F57" s="101">
        <v>2</v>
      </c>
      <c r="G57" s="100">
        <v>804716.8</v>
      </c>
      <c r="H57" s="100">
        <v>804716.8</v>
      </c>
    </row>
    <row r="58" spans="1:10" hidden="1" x14ac:dyDescent="0.2">
      <c r="A58" s="98">
        <v>43881</v>
      </c>
      <c r="B58" s="62" t="s">
        <v>2364</v>
      </c>
      <c r="C58" s="62" t="s">
        <v>733</v>
      </c>
      <c r="D58" s="62" t="s">
        <v>58</v>
      </c>
      <c r="E58" s="62" t="s">
        <v>1312</v>
      </c>
      <c r="F58" s="101">
        <v>5</v>
      </c>
      <c r="G58" s="100">
        <v>749420</v>
      </c>
      <c r="H58" s="100">
        <v>749420</v>
      </c>
      <c r="I58" s="1" t="str">
        <f t="shared" ca="1" si="0"/>
        <v>ДРБП_03</v>
      </c>
    </row>
    <row r="59" spans="1:10" hidden="1" x14ac:dyDescent="0.2">
      <c r="A59" s="98">
        <v>43679</v>
      </c>
      <c r="B59" s="62" t="s">
        <v>2528</v>
      </c>
      <c r="C59" s="62" t="s">
        <v>669</v>
      </c>
      <c r="D59" s="62" t="s">
        <v>2527</v>
      </c>
      <c r="E59" s="62" t="s">
        <v>1316</v>
      </c>
      <c r="F59" s="101">
        <v>2</v>
      </c>
      <c r="G59" s="100">
        <v>743520</v>
      </c>
      <c r="H59" s="100">
        <v>743520</v>
      </c>
      <c r="I59" s="1" t="str">
        <f t="shared" ca="1" si="0"/>
        <v>нет модели</v>
      </c>
    </row>
    <row r="60" spans="1:10" hidden="1" x14ac:dyDescent="0.2">
      <c r="A60" s="98">
        <v>43824</v>
      </c>
      <c r="B60" s="62" t="s">
        <v>1192</v>
      </c>
      <c r="C60" s="62" t="s">
        <v>654</v>
      </c>
      <c r="D60" s="62" t="s">
        <v>320</v>
      </c>
      <c r="E60" s="62" t="s">
        <v>1313</v>
      </c>
      <c r="F60" s="101">
        <v>5</v>
      </c>
      <c r="G60" s="100">
        <v>734580</v>
      </c>
      <c r="H60" s="100">
        <v>734580</v>
      </c>
      <c r="I60" s="1" t="str">
        <f t="shared" ca="1" si="0"/>
        <v>РЗА</v>
      </c>
    </row>
    <row r="61" spans="1:10" hidden="1" x14ac:dyDescent="0.2">
      <c r="A61" s="98">
        <v>43775</v>
      </c>
      <c r="B61" s="62" t="s">
        <v>1251</v>
      </c>
      <c r="C61" s="62" t="s">
        <v>669</v>
      </c>
      <c r="D61" s="62" t="s">
        <v>42</v>
      </c>
      <c r="E61" s="62" t="s">
        <v>1316</v>
      </c>
      <c r="F61" s="101">
        <v>50</v>
      </c>
      <c r="G61" s="100">
        <v>717480</v>
      </c>
      <c r="H61" s="100">
        <v>717480</v>
      </c>
      <c r="I61" s="1" t="str">
        <f t="shared" ca="1" si="0"/>
        <v>нет модели</v>
      </c>
    </row>
    <row r="62" spans="1:10" hidden="1" x14ac:dyDescent="0.2">
      <c r="A62" s="98">
        <v>43775</v>
      </c>
      <c r="B62" s="62" t="s">
        <v>1252</v>
      </c>
      <c r="C62" s="62" t="s">
        <v>669</v>
      </c>
      <c r="D62" s="62" t="s">
        <v>42</v>
      </c>
      <c r="E62" s="62" t="s">
        <v>1316</v>
      </c>
      <c r="F62" s="101">
        <v>50</v>
      </c>
      <c r="G62" s="100">
        <v>717480</v>
      </c>
      <c r="H62" s="100">
        <v>717480</v>
      </c>
      <c r="I62" s="1" t="str">
        <f t="shared" ca="1" si="0"/>
        <v>нет модели</v>
      </c>
      <c r="J62" s="18"/>
    </row>
    <row r="63" spans="1:10" hidden="1" x14ac:dyDescent="0.2">
      <c r="A63" s="98">
        <v>43727</v>
      </c>
      <c r="B63" s="62" t="s">
        <v>1424</v>
      </c>
      <c r="C63" s="62" t="s">
        <v>749</v>
      </c>
      <c r="D63" s="62" t="s">
        <v>229</v>
      </c>
      <c r="E63" s="62" t="s">
        <v>1311</v>
      </c>
      <c r="F63" s="101">
        <v>20</v>
      </c>
      <c r="G63" s="100">
        <v>641520</v>
      </c>
      <c r="H63" s="100">
        <v>712800</v>
      </c>
      <c r="I63" s="1" t="str">
        <f t="shared" ca="1" si="0"/>
        <v>сигма_оптический_датчик</v>
      </c>
    </row>
    <row r="64" spans="1:10" hidden="1" x14ac:dyDescent="0.2">
      <c r="A64" s="98">
        <v>43479</v>
      </c>
      <c r="B64" s="62" t="s">
        <v>1425</v>
      </c>
      <c r="C64" s="62" t="s">
        <v>757</v>
      </c>
      <c r="D64" s="62" t="s">
        <v>19</v>
      </c>
      <c r="E64" s="62" t="s">
        <v>1313</v>
      </c>
      <c r="F64" s="101">
        <v>20</v>
      </c>
      <c r="G64" s="100">
        <v>498305.14</v>
      </c>
      <c r="H64" s="100">
        <v>711864.48</v>
      </c>
      <c r="I64" s="1" t="str">
        <f t="shared" ca="1" si="0"/>
        <v>сигма_оптический_датчик</v>
      </c>
    </row>
    <row r="65" spans="1:10" hidden="1" x14ac:dyDescent="0.2">
      <c r="A65" s="98">
        <v>43608</v>
      </c>
      <c r="B65" s="62" t="s">
        <v>1262</v>
      </c>
      <c r="C65" s="62" t="s">
        <v>872</v>
      </c>
      <c r="D65" s="62" t="s">
        <v>58</v>
      </c>
      <c r="E65" s="62" t="s">
        <v>1312</v>
      </c>
      <c r="F65" s="101">
        <v>5</v>
      </c>
      <c r="G65" s="100">
        <v>703854</v>
      </c>
      <c r="H65" s="100">
        <v>703854</v>
      </c>
      <c r="I65" s="1" t="str">
        <f t="shared" ca="1" si="0"/>
        <v>ДРБП_03</v>
      </c>
    </row>
    <row r="66" spans="1:10" hidden="1" x14ac:dyDescent="0.2">
      <c r="A66" s="98">
        <v>43609</v>
      </c>
      <c r="B66" s="62" t="s">
        <v>1263</v>
      </c>
      <c r="C66" s="62" t="s">
        <v>872</v>
      </c>
      <c r="D66" s="62" t="s">
        <v>58</v>
      </c>
      <c r="E66" s="62" t="s">
        <v>1312</v>
      </c>
      <c r="F66" s="101">
        <v>5</v>
      </c>
      <c r="G66" s="100">
        <v>703854</v>
      </c>
      <c r="H66" s="100">
        <v>703854</v>
      </c>
      <c r="I66" s="1" t="str">
        <f t="shared" ref="I66:I78" ca="1" si="1">IF(COUNTIF(INDIRECT(INDEX(моделиперечень,1)),D66),INDEX(моделиперечень,1),
IF(COUNTIF(INDIRECT(INDEX(моделиперечень,2)),D66),INDEX(моделиперечень,2),
IF(COUNTIF(INDIRECT(INDEX(моделиперечень,3)),D66),INDEX(моделиперечень,3),
IF(COUNTIF(INDIRECT(INDEX(моделиперечень,4)),D66),INDEX(моделиперечень,4),
IF(COUNTIF(INDIRECT(INDEX(моделиперечень,5)),D66),INDEX(моделиперечень,5),
IF(COUNTIF(INDIRECT(INDEX(моделиперечень,6)),D66),INDEX(моделиперечень,6),
IF(COUNTIF(INDIRECT(INDEX(моделиперечень,7)),D66),INDEX(моделиперечень,7),
IF(COUNTIF(INDIRECT(INDEX(моделиперечень,8)),D66),INDEX(моделиперечень,8),
IF(COUNTIF(INDIRECT(INDEX(моделиперечень,9)),D66),INDEX(моделиперечень,9),
IF(COUNTIF(INDIRECT(INDEX(моделиперечень,10)),D66),INDEX(моделиперечень,10),
IF(COUNTIF(INDIRECT(INDEX(моделиперечень,11)),D66),INDEX(моделиперечень,11),
IF(COUNTIF(INDIRECT(INDEX(моделиперечень,12)),D66),INDEX(моделиперечень,12),
IF(COUNTIF(INDIRECT(INDEX(моделиперечень,13)),D66),INDEX(моделиперечень,13),
IF(COUNTIF(INDIRECT(INDEX(моделиперечень,14)),D66),INDEX(моделиперечень,14),
IF(COUNTIF(INDIRECT(INDEX(моделиперечень,15)),D66),INDEX(моделиперечень,15),
IF(COUNTIF(INDIRECT(INDEX(моделиперечень,16)),D66),INDEX(моделиперечень,16),
IF(COUNTIF(INDIRECT(INDEX(моделиперечень,17)),D66),INDEX(моделиперечень,17),
IF(COUNTIF(INDIRECT(INDEX(моделиперечень,18)),D66),INDEX(моделиперечень,18),
IF(COUNTIF(INDIRECT(INDEX(моделиперечень,19)),D66),INDEX(моделиперечень,19),
IF(COUNTIF(INDIRECT(INDEX(моделиперечень,20)),D66),INDEX(моделиперечень,20),
IF(COUNTIF(INDIRECT(INDEX(моделиперечень,21)),D66),INDEX(моделиперечень,21),
IF(COUNTIF(INDIRECT(INDEX(моделиперечень,22)),D66),INDEX(моделиперечень,22),
IF(COUNTIF(INDIRECT(INDEX(моделиперечень,23)),D66),INDEX(моделиперечень,23),
IF(COUNTIF(INDIRECT(INDEX(моделиперечень,24)),D66),INDEX(моделиперечень,24),
IF(COUNTIF(INDIRECT(INDEX(моделиперечень,25)),D66),INDEX(моделиперечень,25),
IF(COUNTIF(INDIRECT(INDEX(моделиперечень,26)),D66),INDEX(моделиперечень,26),
IF(COUNTIF(INDIRECT(INDEX(моделиперечень_газ,1)),D66),INDEX(моделиперечень_газ,1),
IF(COUNTIF(INDIRECT(INDEX(моделиперечень_газ,2)),D66),INDEX(моделиперечень_газ,2),
IF(COUNTIF(INDIRECT(INDEX(моделиперечень_газ,3)),D66),INDEX(моделиперечень_газ,3),
IF(COUNTIF(INDIRECT(INDEX(моделиперечень_газ,4)),D66),INDEX(моделиперечень_газ,4),
IF(COUNTIF(INDIRECT(INDEX(моделиперечень_газ,5)),D66),INDEX(моделиперечень_газ,5),
IF(COUNTIF(INDIRECT(INDEX(моделиперечень_газ,6)),D66),INDEX(моделиперечень_газ,6),
IF(COUNTIF(INDIRECT(INDEX(моделиперечень_газ,7)),D66),INDEX(моделиперечень_газ,7),
IF(COUNTIF(INDIRECT(INDEX(моделиперечень_газ,8)),D66),INDEX(моделиперечень_газ,8),
IF(COUNTIF(INDIRECT(INDEX(моделиперечень_газ,9)),D66),INDEX(моделиперечень_газ,9),
IF(COUNTIF(INDIRECT(INDEX(моделиперечень_газ,10)),D66),INDEX(моделиперечень_газ,10),
IF(COUNTIF(INDIRECT(INDEX(моделиперечень_газ,11)),D66),INDEX(моделиперечень_газ,11),
IF(COUNTIF(INDIRECT(INDEX(моделиперечень_газ,12)),D66),INDEX(моделиперечень_газ,12),
IF(COUNTIF(INDIRECT(INDEX(моделиперечень_газ,13)),D66),INDEX(моделиперечень_газ,13),
IF(COUNTIF(INDIRECT(INDEX(моделиперечень_газ,14)),D66),INDEX(моделиперечень_газ,14),
IF(COUNTIF(INDIRECT(INDEX(моделиперечень_газ,15)),D66),INDEX(моделиперечень_газ,15),
IF(COUNTIF(INDIRECT(INDEX(моделиперечень_газ,16)),D66),INDEX(моделиперечень_газ,16),
IF(COUNTIF(INDIRECT(INDEX(моделиперечень_газ,17)),D66),INDEX(моделиперечень_газ,17),
IF(COUNTIF(INDIRECT(INDEX(моделиперечень_газ,18)),D66),INDEX(моделиперечень_газ,18),
IF(COUNTIF(INDIRECT(INDEX(моделиперечень_газ,19)),D66),INDEX(моделиперечень_газ,19),
IF(COUNTIF(INDIRECT(INDEX(моделиперечень_газ,20)),D66),INDEX(моделиперечень_газ,20),
IF(COUNTIF(INDIRECT(INDEX(моделиперечень_газ,21)),D66),INDEX(моделиперечень_газ,21),
IF(COUNTIF(INDIRECT(INDEX(моделиперечень_газ,22)),D66),INDEX(моделиперечень_газ,22),
IF(COUNTIF(INDIRECT(INDEX(моделиперечень_газ,23)),D66),INDEX(моделиперечень_газ,23),
IF(COUNTIF(INDIRECT(INDEX(моделиперечень_газ,24)),D66),INDEX(моделиперечень_газ,24),
IF(COUNTIF(INDIRECT(INDEX(моделиперечень_газ,25)),D66),INDEX(моделиперечень_газ,25),
IF(COUNTIF(INDIRECT(INDEX(моделиперечень_газ,26)),D66),INDEX(моделиперечень_газ,26),
IF(COUNTIF(INDIRECT(INDEX(моделиперечень_газ,27)),D66),INDEX(моделиперечень_газ,27),
IF(COUNTIF(INDIRECT(INDEX(моделиперечень_газ,28)),D66),INDEX(моделиперечень_газ,28),
IF(COUNTIF(INDIRECT(INDEX(моделиперечень_газ,29)),D66),INDEX(моделиперечень_газ,29),
IF(COUNTIF(INDIRECT(INDEX(моделиперечень_газ,30)),D66),INDEX(моделиперечень_газ,30),
IF(COUNTIF(INDIRECT(INDEX(моделиперечень_газ,31)),D66),INDEX(моделиперечень_газ,31),
IF(COUNTIF(INDIRECT(INDEX(моделиперечень_газ,32)),D66),INDEX(моделиперечень_газ,32),
IF(COUNTIF(INDIRECT(INDEX(моделиперечень_газ,33)),D66),INDEX(моделиперечень_газ,33),
IF(COUNTIF(INDIRECT(INDEX(моделиперечень_газ,34)),D66),INDEX(моделиперечень_газ,34),
IF(COUNTIF(INDIRECT(INDEX(моделиперечень_газ,35)),D66),INDEX(моделиперечень_газ,35),
IF(COUNTIF(INDIRECT(INDEX(моделиперечень_газ,36)),D66),INDEX(моделиперечень_газ,36),
"нет модели"))))))))))))))))))))))))))))))))))))))))))))))))))))))))))))))</f>
        <v>ДРБП_03</v>
      </c>
    </row>
    <row r="67" spans="1:10" hidden="1" x14ac:dyDescent="0.2">
      <c r="A67" s="98">
        <v>43780</v>
      </c>
      <c r="B67" s="62" t="s">
        <v>1166</v>
      </c>
      <c r="C67" s="62" t="s">
        <v>654</v>
      </c>
      <c r="D67" s="62" t="s">
        <v>58</v>
      </c>
      <c r="E67" s="62" t="s">
        <v>1311</v>
      </c>
      <c r="F67" s="101">
        <v>5</v>
      </c>
      <c r="G67" s="100">
        <v>558283.19999999995</v>
      </c>
      <c r="H67" s="100">
        <v>697854</v>
      </c>
      <c r="I67" s="1" t="str">
        <f t="shared" ca="1" si="1"/>
        <v>ДРБП_03</v>
      </c>
    </row>
    <row r="68" spans="1:10" hidden="1" x14ac:dyDescent="0.2">
      <c r="A68" s="98">
        <v>43654</v>
      </c>
      <c r="B68" s="62" t="s">
        <v>1161</v>
      </c>
      <c r="C68" s="62" t="s">
        <v>654</v>
      </c>
      <c r="D68" s="62" t="s">
        <v>58</v>
      </c>
      <c r="E68" s="62" t="s">
        <v>1311</v>
      </c>
      <c r="F68" s="101">
        <v>5</v>
      </c>
      <c r="G68" s="100">
        <v>558283.19999999995</v>
      </c>
      <c r="H68" s="100">
        <v>697854</v>
      </c>
      <c r="I68" s="1" t="str">
        <f t="shared" ca="1" si="1"/>
        <v>ДРБП_03</v>
      </c>
    </row>
    <row r="69" spans="1:10" hidden="1" x14ac:dyDescent="0.2">
      <c r="A69" s="98">
        <v>43748</v>
      </c>
      <c r="B69" s="62" t="s">
        <v>1163</v>
      </c>
      <c r="C69" s="62" t="s">
        <v>654</v>
      </c>
      <c r="D69" s="62" t="s">
        <v>58</v>
      </c>
      <c r="E69" s="62" t="s">
        <v>1311</v>
      </c>
      <c r="F69" s="101">
        <v>5</v>
      </c>
      <c r="G69" s="100">
        <v>558283.19999999995</v>
      </c>
      <c r="H69" s="100">
        <v>697854</v>
      </c>
      <c r="I69" s="1" t="str">
        <f t="shared" ca="1" si="1"/>
        <v>ДРБП_03</v>
      </c>
    </row>
    <row r="70" spans="1:10" hidden="1" x14ac:dyDescent="0.2">
      <c r="A70" s="98">
        <v>43601</v>
      </c>
      <c r="B70" s="62" t="s">
        <v>1195</v>
      </c>
      <c r="C70" s="62" t="s">
        <v>654</v>
      </c>
      <c r="D70" s="62" t="s">
        <v>318</v>
      </c>
      <c r="E70" s="62" t="s">
        <v>1311</v>
      </c>
      <c r="F70" s="101">
        <v>2</v>
      </c>
      <c r="G70" s="100">
        <v>553023.36</v>
      </c>
      <c r="H70" s="100">
        <v>691279.2</v>
      </c>
      <c r="I70" s="1" t="str">
        <f t="shared" ca="1" si="1"/>
        <v>ДКС_101_пульты</v>
      </c>
    </row>
    <row r="71" spans="1:10" hidden="1" x14ac:dyDescent="0.2">
      <c r="A71" s="98">
        <v>43816</v>
      </c>
      <c r="B71" s="62" t="s">
        <v>1222</v>
      </c>
      <c r="C71" s="62" t="s">
        <v>654</v>
      </c>
      <c r="D71" s="62" t="s">
        <v>1104</v>
      </c>
      <c r="E71" s="62" t="s">
        <v>1311</v>
      </c>
      <c r="F71" s="101">
        <v>2</v>
      </c>
      <c r="G71" s="100">
        <v>683652</v>
      </c>
      <c r="H71" s="100">
        <v>683652</v>
      </c>
      <c r="I71" s="1" t="str">
        <f t="shared" ca="1" si="1"/>
        <v>РЗА</v>
      </c>
    </row>
    <row r="72" spans="1:10" hidden="1" x14ac:dyDescent="0.2">
      <c r="A72" s="98">
        <v>43784</v>
      </c>
      <c r="B72" s="62" t="s">
        <v>1154</v>
      </c>
      <c r="C72" s="62" t="s">
        <v>654</v>
      </c>
      <c r="D72" s="62" t="s">
        <v>38</v>
      </c>
      <c r="E72" s="62" t="s">
        <v>1311</v>
      </c>
      <c r="F72" s="101">
        <v>3</v>
      </c>
      <c r="G72" s="100">
        <v>678754.8</v>
      </c>
      <c r="H72" s="100">
        <v>678754.8</v>
      </c>
      <c r="I72" s="1" t="str">
        <f t="shared" ca="1" si="1"/>
        <v>РЗБ</v>
      </c>
    </row>
    <row r="73" spans="1:10" hidden="1" x14ac:dyDescent="0.2">
      <c r="A73" s="98">
        <v>43780</v>
      </c>
      <c r="B73" s="62" t="s">
        <v>1150</v>
      </c>
      <c r="C73" s="62" t="s">
        <v>654</v>
      </c>
      <c r="D73" s="62" t="s">
        <v>38</v>
      </c>
      <c r="E73" s="62" t="s">
        <v>1311</v>
      </c>
      <c r="F73" s="101">
        <v>3</v>
      </c>
      <c r="G73" s="100">
        <v>678754.8</v>
      </c>
      <c r="H73" s="100">
        <v>678754.8</v>
      </c>
      <c r="I73" s="1" t="str">
        <f t="shared" ca="1" si="1"/>
        <v>РЗБ</v>
      </c>
    </row>
    <row r="74" spans="1:10" hidden="1" x14ac:dyDescent="0.2">
      <c r="A74" s="98">
        <v>43775</v>
      </c>
      <c r="B74" s="62" t="s">
        <v>1149</v>
      </c>
      <c r="C74" s="62" t="s">
        <v>654</v>
      </c>
      <c r="D74" s="62" t="s">
        <v>38</v>
      </c>
      <c r="E74" s="62" t="s">
        <v>1311</v>
      </c>
      <c r="F74" s="101">
        <v>3</v>
      </c>
      <c r="G74" s="100">
        <v>678754.8</v>
      </c>
      <c r="H74" s="100">
        <v>678754.8</v>
      </c>
      <c r="I74" s="1" t="str">
        <f t="shared" ca="1" si="1"/>
        <v>РЗБ</v>
      </c>
    </row>
    <row r="75" spans="1:10" hidden="1" x14ac:dyDescent="0.2">
      <c r="A75" s="98">
        <v>43782</v>
      </c>
      <c r="B75" s="62" t="s">
        <v>1152</v>
      </c>
      <c r="C75" s="62" t="s">
        <v>654</v>
      </c>
      <c r="D75" s="62" t="s">
        <v>38</v>
      </c>
      <c r="E75" s="62" t="s">
        <v>1311</v>
      </c>
      <c r="F75" s="101">
        <v>3</v>
      </c>
      <c r="G75" s="100">
        <v>678754.8</v>
      </c>
      <c r="H75" s="100">
        <v>678754.8</v>
      </c>
      <c r="I75" s="1" t="str">
        <f t="shared" ca="1" si="1"/>
        <v>РЗБ</v>
      </c>
      <c r="J75" s="18"/>
    </row>
    <row r="76" spans="1:10" hidden="1" x14ac:dyDescent="0.2">
      <c r="A76" s="98">
        <v>43661</v>
      </c>
      <c r="B76" s="62" t="s">
        <v>1167</v>
      </c>
      <c r="C76" s="62" t="s">
        <v>654</v>
      </c>
      <c r="D76" s="62" t="s">
        <v>516</v>
      </c>
      <c r="E76" s="62" t="s">
        <v>1311</v>
      </c>
      <c r="F76" s="101">
        <v>4</v>
      </c>
      <c r="G76" s="100">
        <v>638035.19999999995</v>
      </c>
      <c r="H76" s="100">
        <v>638035.19999999995</v>
      </c>
      <c r="I76" s="1" t="str">
        <f t="shared" ca="1" si="1"/>
        <v>БДМГ</v>
      </c>
    </row>
    <row r="77" spans="1:10" hidden="1" x14ac:dyDescent="0.2">
      <c r="A77" s="98">
        <v>43791</v>
      </c>
      <c r="B77" s="62" t="s">
        <v>1182</v>
      </c>
      <c r="C77" s="62" t="s">
        <v>654</v>
      </c>
      <c r="D77" s="62" t="s">
        <v>504</v>
      </c>
      <c r="E77" s="62" t="s">
        <v>1311</v>
      </c>
      <c r="F77" s="101">
        <v>50</v>
      </c>
      <c r="G77" s="100">
        <v>619200</v>
      </c>
      <c r="H77" s="100">
        <v>619200</v>
      </c>
      <c r="I77" s="1" t="str">
        <f t="shared" ca="1" si="1"/>
        <v>Моноблок_Гамма_1_1</v>
      </c>
    </row>
    <row r="78" spans="1:10" hidden="1" x14ac:dyDescent="0.2">
      <c r="A78" s="98">
        <v>43791</v>
      </c>
      <c r="B78" s="62" t="s">
        <v>1183</v>
      </c>
      <c r="C78" s="62" t="s">
        <v>654</v>
      </c>
      <c r="D78" s="62" t="s">
        <v>504</v>
      </c>
      <c r="E78" s="62" t="s">
        <v>1311</v>
      </c>
      <c r="F78" s="101">
        <v>50</v>
      </c>
      <c r="G78" s="100">
        <v>619200</v>
      </c>
      <c r="H78" s="100">
        <v>619200</v>
      </c>
      <c r="I78" s="1" t="str">
        <f t="shared" ca="1" si="1"/>
        <v>Моноблок_Гамма_1_1</v>
      </c>
    </row>
    <row r="79" spans="1:10" x14ac:dyDescent="0.2">
      <c r="A79" s="98">
        <v>43916</v>
      </c>
      <c r="B79" s="62" t="s">
        <v>2531</v>
      </c>
      <c r="C79" s="62" t="s">
        <v>2532</v>
      </c>
      <c r="D79" s="62" t="s">
        <v>507</v>
      </c>
      <c r="E79" s="62" t="s">
        <v>1311</v>
      </c>
      <c r="F79" s="101">
        <v>2</v>
      </c>
      <c r="G79" s="100">
        <v>29040</v>
      </c>
      <c r="H79" s="100">
        <v>29040</v>
      </c>
    </row>
    <row r="80" spans="1:10" hidden="1" x14ac:dyDescent="0.2">
      <c r="A80" s="98">
        <v>43564</v>
      </c>
      <c r="B80" s="62" t="s">
        <v>1426</v>
      </c>
      <c r="C80" s="62" t="s">
        <v>558</v>
      </c>
      <c r="D80" s="62" t="s">
        <v>285</v>
      </c>
      <c r="E80" s="62" t="s">
        <v>1312</v>
      </c>
      <c r="F80" s="101">
        <v>2</v>
      </c>
      <c r="G80" s="100">
        <v>504510.36</v>
      </c>
      <c r="H80" s="100">
        <v>593541.6</v>
      </c>
      <c r="I80" s="1" t="str">
        <f t="shared" ref="I79:I142" ca="1" si="2">IF(COUNTIF(INDIRECT(INDEX(моделиперечень,1)),D80),INDEX(моделиперечень,1),
IF(COUNTIF(INDIRECT(INDEX(моделиперечень,2)),D80),INDEX(моделиперечень,2),
IF(COUNTIF(INDIRECT(INDEX(моделиперечень,3)),D80),INDEX(моделиперечень,3),
IF(COUNTIF(INDIRECT(INDEX(моделиперечень,4)),D80),INDEX(моделиперечень,4),
IF(COUNTIF(INDIRECT(INDEX(моделиперечень,5)),D80),INDEX(моделиперечень,5),
IF(COUNTIF(INDIRECT(INDEX(моделиперечень,6)),D80),INDEX(моделиперечень,6),
IF(COUNTIF(INDIRECT(INDEX(моделиперечень,7)),D80),INDEX(моделиперечень,7),
IF(COUNTIF(INDIRECT(INDEX(моделиперечень,8)),D80),INDEX(моделиперечень,8),
IF(COUNTIF(INDIRECT(INDEX(моделиперечень,9)),D80),INDEX(моделиперечень,9),
IF(COUNTIF(INDIRECT(INDEX(моделиперечень,10)),D80),INDEX(моделиперечень,10),
IF(COUNTIF(INDIRECT(INDEX(моделиперечень,11)),D80),INDEX(моделиперечень,11),
IF(COUNTIF(INDIRECT(INDEX(моделиперечень,12)),D80),INDEX(моделиперечень,12),
IF(COUNTIF(INDIRECT(INDEX(моделиперечень,13)),D80),INDEX(моделиперечень,13),
IF(COUNTIF(INDIRECT(INDEX(моделиперечень,14)),D80),INDEX(моделиперечень,14),
IF(COUNTIF(INDIRECT(INDEX(моделиперечень,15)),D80),INDEX(моделиперечень,15),
IF(COUNTIF(INDIRECT(INDEX(моделиперечень,16)),D80),INDEX(моделиперечень,16),
IF(COUNTIF(INDIRECT(INDEX(моделиперечень,17)),D80),INDEX(моделиперечень,17),
IF(COUNTIF(INDIRECT(INDEX(моделиперечень,18)),D80),INDEX(моделиперечень,18),
IF(COUNTIF(INDIRECT(INDEX(моделиперечень,19)),D80),INDEX(моделиперечень,19),
IF(COUNTIF(INDIRECT(INDEX(моделиперечень,20)),D80),INDEX(моделиперечень,20),
IF(COUNTIF(INDIRECT(INDEX(моделиперечень,21)),D80),INDEX(моделиперечень,21),
IF(COUNTIF(INDIRECT(INDEX(моделиперечень,22)),D80),INDEX(моделиперечень,22),
IF(COUNTIF(INDIRECT(INDEX(моделиперечень,23)),D80),INDEX(моделиперечень,23),
IF(COUNTIF(INDIRECT(INDEX(моделиперечень,24)),D80),INDEX(моделиперечень,24),
IF(COUNTIF(INDIRECT(INDEX(моделиперечень,25)),D80),INDEX(моделиперечень,25),
IF(COUNTIF(INDIRECT(INDEX(моделиперечень,26)),D80),INDEX(моделиперечень,26),
IF(COUNTIF(INDIRECT(INDEX(моделиперечень_газ,1)),D80),INDEX(моделиперечень_газ,1),
IF(COUNTIF(INDIRECT(INDEX(моделиперечень_газ,2)),D80),INDEX(моделиперечень_газ,2),
IF(COUNTIF(INDIRECT(INDEX(моделиперечень_газ,3)),D80),INDEX(моделиперечень_газ,3),
IF(COUNTIF(INDIRECT(INDEX(моделиперечень_газ,4)),D80),INDEX(моделиперечень_газ,4),
IF(COUNTIF(INDIRECT(INDEX(моделиперечень_газ,5)),D80),INDEX(моделиперечень_газ,5),
IF(COUNTIF(INDIRECT(INDEX(моделиперечень_газ,6)),D80),INDEX(моделиперечень_газ,6),
IF(COUNTIF(INDIRECT(INDEX(моделиперечень_газ,7)),D80),INDEX(моделиперечень_газ,7),
IF(COUNTIF(INDIRECT(INDEX(моделиперечень_газ,8)),D80),INDEX(моделиперечень_газ,8),
IF(COUNTIF(INDIRECT(INDEX(моделиперечень_газ,9)),D80),INDEX(моделиперечень_газ,9),
IF(COUNTIF(INDIRECT(INDEX(моделиперечень_газ,10)),D80),INDEX(моделиперечень_газ,10),
IF(COUNTIF(INDIRECT(INDEX(моделиперечень_газ,11)),D80),INDEX(моделиперечень_газ,11),
IF(COUNTIF(INDIRECT(INDEX(моделиперечень_газ,12)),D80),INDEX(моделиперечень_газ,12),
IF(COUNTIF(INDIRECT(INDEX(моделиперечень_газ,13)),D80),INDEX(моделиперечень_газ,13),
IF(COUNTIF(INDIRECT(INDEX(моделиперечень_газ,14)),D80),INDEX(моделиперечень_газ,14),
IF(COUNTIF(INDIRECT(INDEX(моделиперечень_газ,15)),D80),INDEX(моделиперечень_газ,15),
IF(COUNTIF(INDIRECT(INDEX(моделиперечень_газ,16)),D80),INDEX(моделиперечень_газ,16),
IF(COUNTIF(INDIRECT(INDEX(моделиперечень_газ,17)),D80),INDEX(моделиперечень_газ,17),
IF(COUNTIF(INDIRECT(INDEX(моделиперечень_газ,18)),D80),INDEX(моделиперечень_газ,18),
IF(COUNTIF(INDIRECT(INDEX(моделиперечень_газ,19)),D80),INDEX(моделиперечень_газ,19),
IF(COUNTIF(INDIRECT(INDEX(моделиперечень_газ,20)),D80),INDEX(моделиперечень_газ,20),
IF(COUNTIF(INDIRECT(INDEX(моделиперечень_газ,21)),D80),INDEX(моделиперечень_газ,21),
IF(COUNTIF(INDIRECT(INDEX(моделиперечень_газ,22)),D80),INDEX(моделиперечень_газ,22),
IF(COUNTIF(INDIRECT(INDEX(моделиперечень_газ,23)),D80),INDEX(моделиперечень_газ,23),
IF(COUNTIF(INDIRECT(INDEX(моделиперечень_газ,24)),D80),INDEX(моделиперечень_газ,24),
IF(COUNTIF(INDIRECT(INDEX(моделиперечень_газ,25)),D80),INDEX(моделиперечень_газ,25),
IF(COUNTIF(INDIRECT(INDEX(моделиперечень_газ,26)),D80),INDEX(моделиперечень_газ,26),
IF(COUNTIF(INDIRECT(INDEX(моделиперечень_газ,27)),D80),INDEX(моделиперечень_газ,27),
IF(COUNTIF(INDIRECT(INDEX(моделиперечень_газ,28)),D80),INDEX(моделиперечень_газ,28),
IF(COUNTIF(INDIRECT(INDEX(моделиперечень_газ,29)),D80),INDEX(моделиперечень_газ,29),
IF(COUNTIF(INDIRECT(INDEX(моделиперечень_газ,30)),D80),INDEX(моделиперечень_газ,30),
IF(COUNTIF(INDIRECT(INDEX(моделиперечень_газ,31)),D80),INDEX(моделиперечень_газ,31),
IF(COUNTIF(INDIRECT(INDEX(моделиперечень_газ,32)),D80),INDEX(моделиперечень_газ,32),
IF(COUNTIF(INDIRECT(INDEX(моделиперечень_газ,33)),D80),INDEX(моделиперечень_газ,33),
IF(COUNTIF(INDIRECT(INDEX(моделиперечень_газ,34)),D80),INDEX(моделиперечень_газ,34),
IF(COUNTIF(INDIRECT(INDEX(моделиперечень_газ,35)),D80),INDEX(моделиперечень_газ,35),
IF(COUNTIF(INDIRECT(INDEX(моделиперечень_газ,36)),D80),INDEX(моделиперечень_газ,36),
"нет модели"))))))))))))))))))))))))))))))))))))))))))))))))))))))))))))))</f>
        <v>МКС_07Н</v>
      </c>
    </row>
    <row r="81" spans="1:10" hidden="1" x14ac:dyDescent="0.2">
      <c r="A81" s="98">
        <v>43748</v>
      </c>
      <c r="B81" s="62" t="s">
        <v>1164</v>
      </c>
      <c r="C81" s="62" t="s">
        <v>654</v>
      </c>
      <c r="D81" s="62" t="s">
        <v>58</v>
      </c>
      <c r="E81" s="62" t="s">
        <v>1311</v>
      </c>
      <c r="F81" s="101">
        <v>4</v>
      </c>
      <c r="G81" s="100">
        <v>446626.56</v>
      </c>
      <c r="H81" s="100">
        <v>558283.19999999995</v>
      </c>
      <c r="I81" s="1" t="str">
        <f t="shared" ca="1" si="2"/>
        <v>ДРБП_03</v>
      </c>
    </row>
    <row r="82" spans="1:10" hidden="1" x14ac:dyDescent="0.2">
      <c r="A82" s="98">
        <v>43662</v>
      </c>
      <c r="B82" s="62" t="s">
        <v>1427</v>
      </c>
      <c r="C82" s="62" t="s">
        <v>576</v>
      </c>
      <c r="D82" s="62" t="s">
        <v>58</v>
      </c>
      <c r="E82" s="62" t="s">
        <v>1311</v>
      </c>
      <c r="F82" s="101">
        <v>4</v>
      </c>
      <c r="G82" s="100">
        <v>502454.88</v>
      </c>
      <c r="H82" s="100">
        <v>558283.19999999995</v>
      </c>
      <c r="I82" s="1" t="str">
        <f t="shared" ca="1" si="2"/>
        <v>ДРБП_03</v>
      </c>
    </row>
    <row r="83" spans="1:10" hidden="1" x14ac:dyDescent="0.2">
      <c r="A83" s="98">
        <v>43783</v>
      </c>
      <c r="B83" s="62" t="s">
        <v>1153</v>
      </c>
      <c r="C83" s="62" t="s">
        <v>654</v>
      </c>
      <c r="D83" s="62" t="s">
        <v>37</v>
      </c>
      <c r="E83" s="62" t="s">
        <v>1311</v>
      </c>
      <c r="F83" s="101">
        <v>2</v>
      </c>
      <c r="G83" s="100">
        <v>555343.19999999995</v>
      </c>
      <c r="H83" s="100">
        <v>555343.19999999995</v>
      </c>
      <c r="I83" s="1" t="str">
        <f t="shared" ca="1" si="2"/>
        <v>РЗБ</v>
      </c>
    </row>
    <row r="84" spans="1:10" hidden="1" x14ac:dyDescent="0.2">
      <c r="A84" s="98">
        <v>43620</v>
      </c>
      <c r="B84" s="62" t="s">
        <v>1148</v>
      </c>
      <c r="C84" s="62" t="s">
        <v>654</v>
      </c>
      <c r="D84" s="62" t="s">
        <v>37</v>
      </c>
      <c r="E84" s="62" t="s">
        <v>1313</v>
      </c>
      <c r="F84" s="101">
        <v>2</v>
      </c>
      <c r="G84" s="100">
        <v>555343.19999999995</v>
      </c>
      <c r="H84" s="100">
        <v>555343.19999999995</v>
      </c>
      <c r="I84" s="1" t="str">
        <f t="shared" ca="1" si="2"/>
        <v>РЗБ</v>
      </c>
      <c r="J84" s="18"/>
    </row>
    <row r="85" spans="1:10" hidden="1" x14ac:dyDescent="0.2">
      <c r="A85" s="98">
        <v>43781</v>
      </c>
      <c r="B85" s="62" t="s">
        <v>1151</v>
      </c>
      <c r="C85" s="62" t="s">
        <v>654</v>
      </c>
      <c r="D85" s="62" t="s">
        <v>37</v>
      </c>
      <c r="E85" s="62" t="s">
        <v>1311</v>
      </c>
      <c r="F85" s="101">
        <v>2</v>
      </c>
      <c r="G85" s="100">
        <v>555343.19999999995</v>
      </c>
      <c r="H85" s="100">
        <v>555343.19999999995</v>
      </c>
      <c r="I85" s="1" t="str">
        <f t="shared" ca="1" si="2"/>
        <v>РЗБ</v>
      </c>
    </row>
    <row r="86" spans="1:10" hidden="1" x14ac:dyDescent="0.2">
      <c r="A86" s="98">
        <v>43662</v>
      </c>
      <c r="B86" s="62" t="s">
        <v>1185</v>
      </c>
      <c r="C86" s="62" t="s">
        <v>654</v>
      </c>
      <c r="D86" s="62" t="s">
        <v>371</v>
      </c>
      <c r="E86" s="62" t="s">
        <v>1311</v>
      </c>
      <c r="F86" s="101">
        <v>44</v>
      </c>
      <c r="G86" s="100">
        <v>544896</v>
      </c>
      <c r="H86" s="100">
        <v>544896</v>
      </c>
      <c r="I86" s="1" t="str">
        <f t="shared" ca="1" si="2"/>
        <v>Моноблок_Гамма_2_1</v>
      </c>
    </row>
    <row r="87" spans="1:10" hidden="1" x14ac:dyDescent="0.2">
      <c r="A87" s="98">
        <v>43881</v>
      </c>
      <c r="B87" s="62" t="s">
        <v>2365</v>
      </c>
      <c r="C87" s="62" t="s">
        <v>2366</v>
      </c>
      <c r="D87" s="62" t="s">
        <v>2367</v>
      </c>
      <c r="E87" s="62" t="s">
        <v>1312</v>
      </c>
      <c r="F87" s="101">
        <v>15</v>
      </c>
      <c r="G87" s="100">
        <v>481140</v>
      </c>
      <c r="H87" s="100">
        <v>534600</v>
      </c>
      <c r="I87" s="1" t="str">
        <f t="shared" ca="1" si="2"/>
        <v>сигма_оптический_датчик</v>
      </c>
    </row>
    <row r="88" spans="1:10" hidden="1" x14ac:dyDescent="0.2">
      <c r="A88" s="98">
        <v>43748</v>
      </c>
      <c r="B88" s="62" t="s">
        <v>1173</v>
      </c>
      <c r="C88" s="62" t="s">
        <v>654</v>
      </c>
      <c r="D88" s="62" t="s">
        <v>283</v>
      </c>
      <c r="E88" s="62" t="s">
        <v>1311</v>
      </c>
      <c r="F88" s="101">
        <v>40</v>
      </c>
      <c r="G88" s="100">
        <v>520512</v>
      </c>
      <c r="H88" s="100">
        <v>520512</v>
      </c>
      <c r="I88" s="1" t="str">
        <f t="shared" ca="1" si="2"/>
        <v>Моноблок_Гамма</v>
      </c>
    </row>
    <row r="89" spans="1:10" hidden="1" x14ac:dyDescent="0.2">
      <c r="A89" s="98">
        <v>43608</v>
      </c>
      <c r="B89" s="62" t="s">
        <v>1256</v>
      </c>
      <c r="C89" s="62" t="s">
        <v>745</v>
      </c>
      <c r="D89" s="62" t="s">
        <v>321</v>
      </c>
      <c r="E89" s="62" t="s">
        <v>1313</v>
      </c>
      <c r="F89" s="101">
        <v>3</v>
      </c>
      <c r="G89" s="100">
        <v>518400</v>
      </c>
      <c r="H89" s="100">
        <v>518400</v>
      </c>
      <c r="I89" s="1" t="str">
        <f t="shared" ca="1" si="2"/>
        <v>ЭП_14</v>
      </c>
    </row>
    <row r="90" spans="1:10" hidden="1" x14ac:dyDescent="0.2">
      <c r="A90" s="98">
        <v>43633</v>
      </c>
      <c r="B90" s="62" t="s">
        <v>1428</v>
      </c>
      <c r="C90" s="62" t="s">
        <v>589</v>
      </c>
      <c r="D90" s="62" t="s">
        <v>58</v>
      </c>
      <c r="E90" s="62" t="s">
        <v>1312</v>
      </c>
      <c r="F90" s="101">
        <v>4</v>
      </c>
      <c r="G90" s="100">
        <v>507998.4</v>
      </c>
      <c r="H90" s="100">
        <v>507998.4</v>
      </c>
      <c r="I90" s="1" t="str">
        <f t="shared" ca="1" si="2"/>
        <v>ДРБП_03</v>
      </c>
    </row>
    <row r="91" spans="1:10" hidden="1" x14ac:dyDescent="0.2">
      <c r="A91" s="98">
        <v>43783</v>
      </c>
      <c r="B91" s="62" t="s">
        <v>1248</v>
      </c>
      <c r="C91" s="62" t="s">
        <v>669</v>
      </c>
      <c r="D91" s="62" t="s">
        <v>670</v>
      </c>
      <c r="E91" s="62" t="s">
        <v>1316</v>
      </c>
      <c r="F91" s="101">
        <v>50</v>
      </c>
      <c r="G91" s="100">
        <v>503520</v>
      </c>
      <c r="H91" s="100">
        <v>503520</v>
      </c>
      <c r="I91" s="1" t="str">
        <f t="shared" ca="1" si="2"/>
        <v>нет модели</v>
      </c>
    </row>
    <row r="92" spans="1:10" hidden="1" x14ac:dyDescent="0.2">
      <c r="A92" s="98">
        <v>43748</v>
      </c>
      <c r="B92" s="62" t="s">
        <v>1173</v>
      </c>
      <c r="C92" s="62" t="s">
        <v>654</v>
      </c>
      <c r="D92" s="62" t="s">
        <v>504</v>
      </c>
      <c r="E92" s="62" t="s">
        <v>1311</v>
      </c>
      <c r="F92" s="101">
        <v>40</v>
      </c>
      <c r="G92" s="100">
        <v>495360</v>
      </c>
      <c r="H92" s="100">
        <v>495360</v>
      </c>
      <c r="I92" s="1" t="str">
        <f t="shared" ca="1" si="2"/>
        <v>Моноблок_Гамма_1_1</v>
      </c>
    </row>
    <row r="93" spans="1:10" hidden="1" x14ac:dyDescent="0.2">
      <c r="A93" s="98">
        <v>43661</v>
      </c>
      <c r="B93" s="62" t="s">
        <v>1167</v>
      </c>
      <c r="C93" s="62" t="s">
        <v>654</v>
      </c>
      <c r="D93" s="62" t="s">
        <v>515</v>
      </c>
      <c r="E93" s="62" t="s">
        <v>1311</v>
      </c>
      <c r="F93" s="101">
        <v>3</v>
      </c>
      <c r="G93" s="100">
        <v>478526.4</v>
      </c>
      <c r="H93" s="100">
        <v>478526.4</v>
      </c>
      <c r="I93" s="1" t="str">
        <f t="shared" ca="1" si="2"/>
        <v>БДМГ</v>
      </c>
    </row>
    <row r="94" spans="1:10" hidden="1" x14ac:dyDescent="0.2">
      <c r="A94" s="98">
        <v>43781</v>
      </c>
      <c r="B94" s="62" t="s">
        <v>1151</v>
      </c>
      <c r="C94" s="62" t="s">
        <v>654</v>
      </c>
      <c r="D94" s="62" t="s">
        <v>38</v>
      </c>
      <c r="E94" s="62" t="s">
        <v>1311</v>
      </c>
      <c r="F94" s="101">
        <v>2</v>
      </c>
      <c r="G94" s="100">
        <v>452503.2</v>
      </c>
      <c r="H94" s="100">
        <v>452503.2</v>
      </c>
      <c r="I94" s="1" t="str">
        <f t="shared" ca="1" si="2"/>
        <v>РЗБ</v>
      </c>
    </row>
    <row r="95" spans="1:10" hidden="1" x14ac:dyDescent="0.2">
      <c r="A95" s="98">
        <v>43620</v>
      </c>
      <c r="B95" s="62" t="s">
        <v>1148</v>
      </c>
      <c r="C95" s="62" t="s">
        <v>654</v>
      </c>
      <c r="D95" s="62" t="s">
        <v>38</v>
      </c>
      <c r="E95" s="62" t="s">
        <v>1313</v>
      </c>
      <c r="F95" s="101">
        <v>2</v>
      </c>
      <c r="G95" s="100">
        <v>452503.2</v>
      </c>
      <c r="H95" s="100">
        <v>452503.2</v>
      </c>
      <c r="I95" s="1" t="str">
        <f t="shared" ca="1" si="2"/>
        <v>РЗБ</v>
      </c>
    </row>
    <row r="96" spans="1:10" hidden="1" x14ac:dyDescent="0.2">
      <c r="A96" s="98">
        <v>43641</v>
      </c>
      <c r="B96" s="62" t="s">
        <v>1188</v>
      </c>
      <c r="C96" s="62" t="s">
        <v>654</v>
      </c>
      <c r="D96" s="62" t="s">
        <v>38</v>
      </c>
      <c r="E96" s="62" t="s">
        <v>1313</v>
      </c>
      <c r="F96" s="101">
        <v>2</v>
      </c>
      <c r="G96" s="100">
        <v>452503.2</v>
      </c>
      <c r="H96" s="100">
        <v>452503.2</v>
      </c>
      <c r="I96" s="1" t="str">
        <f t="shared" ca="1" si="2"/>
        <v>РЗБ</v>
      </c>
      <c r="J96" s="18"/>
    </row>
    <row r="97" spans="1:10" hidden="1" x14ac:dyDescent="0.2">
      <c r="A97" s="98">
        <v>43783</v>
      </c>
      <c r="B97" s="62" t="s">
        <v>1153</v>
      </c>
      <c r="C97" s="62" t="s">
        <v>654</v>
      </c>
      <c r="D97" s="62" t="s">
        <v>38</v>
      </c>
      <c r="E97" s="62" t="s">
        <v>1311</v>
      </c>
      <c r="F97" s="101">
        <v>2</v>
      </c>
      <c r="G97" s="100">
        <v>452503.2</v>
      </c>
      <c r="H97" s="100">
        <v>452503.2</v>
      </c>
      <c r="I97" s="1" t="str">
        <f t="shared" ca="1" si="2"/>
        <v>РЗБ</v>
      </c>
    </row>
    <row r="98" spans="1:10" x14ac:dyDescent="0.2">
      <c r="A98" s="98">
        <v>43907</v>
      </c>
      <c r="B98" s="62" t="s">
        <v>2497</v>
      </c>
      <c r="C98" s="62" t="s">
        <v>2493</v>
      </c>
      <c r="D98" s="62" t="s">
        <v>7</v>
      </c>
      <c r="E98" s="62" t="s">
        <v>1312</v>
      </c>
      <c r="F98" s="101">
        <v>8</v>
      </c>
      <c r="G98" s="100">
        <v>451081.92</v>
      </c>
      <c r="H98" s="100">
        <v>451081.92</v>
      </c>
    </row>
    <row r="99" spans="1:10" hidden="1" x14ac:dyDescent="0.2">
      <c r="A99" s="98">
        <v>43822</v>
      </c>
      <c r="B99" s="62" t="s">
        <v>1429</v>
      </c>
      <c r="C99" s="62" t="s">
        <v>1130</v>
      </c>
      <c r="D99" s="62" t="s">
        <v>56</v>
      </c>
      <c r="E99" s="62" t="s">
        <v>1314</v>
      </c>
      <c r="F99" s="101">
        <v>48</v>
      </c>
      <c r="G99" s="100">
        <v>401656.32000000001</v>
      </c>
      <c r="H99" s="100">
        <v>446284.79999999999</v>
      </c>
      <c r="I99" s="1" t="str">
        <f t="shared" ca="1" si="2"/>
        <v>ДМГ_3</v>
      </c>
    </row>
    <row r="100" spans="1:10" hidden="1" x14ac:dyDescent="0.2">
      <c r="A100" s="98">
        <v>43683</v>
      </c>
      <c r="B100" s="62" t="s">
        <v>1430</v>
      </c>
      <c r="C100" s="62" t="s">
        <v>933</v>
      </c>
      <c r="D100" s="62" t="s">
        <v>7</v>
      </c>
      <c r="E100" s="62" t="s">
        <v>1313</v>
      </c>
      <c r="F100" s="101">
        <v>8</v>
      </c>
      <c r="G100" s="100">
        <v>446140.8</v>
      </c>
      <c r="H100" s="100">
        <v>446140.8</v>
      </c>
      <c r="I100" s="1" t="str">
        <f t="shared" ca="1" si="2"/>
        <v>сигма_пульт</v>
      </c>
    </row>
    <row r="101" spans="1:10" hidden="1" x14ac:dyDescent="0.2">
      <c r="A101" s="98">
        <v>43756</v>
      </c>
      <c r="B101" s="62" t="s">
        <v>1189</v>
      </c>
      <c r="C101" s="62" t="s">
        <v>654</v>
      </c>
      <c r="D101" s="62" t="s">
        <v>320</v>
      </c>
      <c r="E101" s="62" t="s">
        <v>1313</v>
      </c>
      <c r="F101" s="101">
        <v>3</v>
      </c>
      <c r="G101" s="100">
        <v>440748</v>
      </c>
      <c r="H101" s="100">
        <v>440748</v>
      </c>
      <c r="I101" s="1" t="str">
        <f t="shared" ca="1" si="2"/>
        <v>РЗА</v>
      </c>
    </row>
    <row r="102" spans="1:10" hidden="1" x14ac:dyDescent="0.2">
      <c r="A102" s="98">
        <v>43572</v>
      </c>
      <c r="B102" s="62" t="s">
        <v>1431</v>
      </c>
      <c r="C102" s="62" t="s">
        <v>809</v>
      </c>
      <c r="D102" s="62" t="s">
        <v>227</v>
      </c>
      <c r="E102" s="62" t="s">
        <v>1311</v>
      </c>
      <c r="F102" s="101">
        <v>1</v>
      </c>
      <c r="G102" s="100">
        <v>424587.6</v>
      </c>
      <c r="H102" s="100">
        <v>424587.6</v>
      </c>
      <c r="I102" s="1" t="str">
        <f t="shared" ca="1" si="2"/>
        <v>МКС_07Н</v>
      </c>
    </row>
    <row r="103" spans="1:10" hidden="1" x14ac:dyDescent="0.2">
      <c r="A103" s="98">
        <v>43754</v>
      </c>
      <c r="B103" s="62" t="s">
        <v>1432</v>
      </c>
      <c r="C103" s="62" t="s">
        <v>932</v>
      </c>
      <c r="D103" s="62" t="s">
        <v>90</v>
      </c>
      <c r="E103" s="62" t="s">
        <v>1313</v>
      </c>
      <c r="F103" s="101">
        <v>39</v>
      </c>
      <c r="G103" s="100">
        <v>424008</v>
      </c>
      <c r="H103" s="100">
        <v>424008</v>
      </c>
      <c r="I103" s="1" t="str">
        <f t="shared" ca="1" si="2"/>
        <v>ДМГ_3</v>
      </c>
    </row>
    <row r="104" spans="1:10" hidden="1" x14ac:dyDescent="0.2">
      <c r="A104" s="98">
        <v>43756</v>
      </c>
      <c r="B104" s="62" t="s">
        <v>1433</v>
      </c>
      <c r="C104" s="62" t="s">
        <v>800</v>
      </c>
      <c r="D104" s="62" t="s">
        <v>375</v>
      </c>
      <c r="E104" s="62" t="s">
        <v>1311</v>
      </c>
      <c r="F104" s="101">
        <v>2</v>
      </c>
      <c r="G104" s="100">
        <v>378876.96</v>
      </c>
      <c r="H104" s="100">
        <v>420974.4</v>
      </c>
      <c r="I104" s="1" t="str">
        <f t="shared" ca="1" si="2"/>
        <v>ДКГ_07БС</v>
      </c>
    </row>
    <row r="105" spans="1:10" hidden="1" x14ac:dyDescent="0.2">
      <c r="A105" s="98">
        <v>43661</v>
      </c>
      <c r="B105" s="62" t="s">
        <v>1167</v>
      </c>
      <c r="C105" s="62" t="s">
        <v>654</v>
      </c>
      <c r="D105" s="62" t="s">
        <v>386</v>
      </c>
      <c r="E105" s="62" t="s">
        <v>1311</v>
      </c>
      <c r="F105" s="101">
        <v>10</v>
      </c>
      <c r="G105" s="100">
        <v>420000</v>
      </c>
      <c r="H105" s="100">
        <v>420000</v>
      </c>
      <c r="I105" s="1" t="str">
        <f t="shared" ca="1" si="2"/>
        <v>БДМГ</v>
      </c>
    </row>
    <row r="106" spans="1:10" hidden="1" x14ac:dyDescent="0.2">
      <c r="A106" s="98">
        <v>43668</v>
      </c>
      <c r="B106" s="62" t="s">
        <v>1434</v>
      </c>
      <c r="C106" s="62" t="s">
        <v>985</v>
      </c>
      <c r="D106" s="62" t="s">
        <v>58</v>
      </c>
      <c r="E106" s="62" t="s">
        <v>1312</v>
      </c>
      <c r="F106" s="101">
        <v>3</v>
      </c>
      <c r="G106" s="100">
        <v>376841.16</v>
      </c>
      <c r="H106" s="100">
        <v>418712.4</v>
      </c>
      <c r="I106" s="1" t="str">
        <f t="shared" ca="1" si="2"/>
        <v>ДРБП_03</v>
      </c>
    </row>
    <row r="107" spans="1:10" x14ac:dyDescent="0.2">
      <c r="A107" s="98">
        <v>43895</v>
      </c>
      <c r="B107" s="62" t="s">
        <v>2432</v>
      </c>
      <c r="C107" s="62" t="s">
        <v>985</v>
      </c>
      <c r="D107" s="62" t="s">
        <v>409</v>
      </c>
      <c r="E107" s="62" t="s">
        <v>1312</v>
      </c>
      <c r="F107" s="101">
        <v>10</v>
      </c>
      <c r="G107" s="100">
        <v>408312</v>
      </c>
      <c r="H107" s="100">
        <v>408312</v>
      </c>
    </row>
    <row r="108" spans="1:10" hidden="1" x14ac:dyDescent="0.2">
      <c r="A108" s="98">
        <v>43683</v>
      </c>
      <c r="B108" s="62" t="s">
        <v>1430</v>
      </c>
      <c r="C108" s="62" t="s">
        <v>933</v>
      </c>
      <c r="D108" s="62" t="s">
        <v>507</v>
      </c>
      <c r="E108" s="62" t="s">
        <v>1313</v>
      </c>
      <c r="F108" s="101">
        <v>32</v>
      </c>
      <c r="G108" s="100">
        <v>403200</v>
      </c>
      <c r="H108" s="100">
        <v>403200</v>
      </c>
      <c r="I108" s="1" t="str">
        <f t="shared" ca="1" si="2"/>
        <v>сигма_ТКС_датчики</v>
      </c>
    </row>
    <row r="109" spans="1:10" hidden="1" x14ac:dyDescent="0.2">
      <c r="A109" s="98">
        <v>43783</v>
      </c>
      <c r="B109" s="62" t="s">
        <v>1169</v>
      </c>
      <c r="C109" s="62" t="s">
        <v>654</v>
      </c>
      <c r="D109" s="62" t="s">
        <v>374</v>
      </c>
      <c r="E109" s="62" t="s">
        <v>1311</v>
      </c>
      <c r="F109" s="101">
        <v>2</v>
      </c>
      <c r="G109" s="100">
        <v>400171.2</v>
      </c>
      <c r="H109" s="100">
        <v>400171.2</v>
      </c>
      <c r="I109" s="1" t="str">
        <f t="shared" ca="1" si="2"/>
        <v>БДМГ</v>
      </c>
    </row>
    <row r="110" spans="1:10" hidden="1" x14ac:dyDescent="0.2">
      <c r="A110" s="98">
        <v>43684</v>
      </c>
      <c r="B110" s="62" t="s">
        <v>1171</v>
      </c>
      <c r="C110" s="62" t="s">
        <v>654</v>
      </c>
      <c r="D110" s="62" t="s">
        <v>374</v>
      </c>
      <c r="E110" s="62" t="s">
        <v>1311</v>
      </c>
      <c r="F110" s="101">
        <v>2</v>
      </c>
      <c r="G110" s="100">
        <v>400171.2</v>
      </c>
      <c r="H110" s="100">
        <v>400171.2</v>
      </c>
      <c r="I110" s="1" t="str">
        <f t="shared" ca="1" si="2"/>
        <v>БДМГ</v>
      </c>
      <c r="J110" s="18"/>
    </row>
    <row r="111" spans="1:10" hidden="1" x14ac:dyDescent="0.2">
      <c r="A111" s="98">
        <v>43607</v>
      </c>
      <c r="B111" s="62" t="s">
        <v>1384</v>
      </c>
      <c r="C111" s="62" t="s">
        <v>929</v>
      </c>
      <c r="D111" s="62" t="s">
        <v>322</v>
      </c>
      <c r="E111" s="62" t="s">
        <v>1316</v>
      </c>
      <c r="F111" s="101">
        <v>400</v>
      </c>
      <c r="G111" s="100">
        <v>392894.4</v>
      </c>
      <c r="H111" s="100">
        <v>392894.4</v>
      </c>
      <c r="I111" s="1" t="str">
        <f t="shared" ca="1" si="2"/>
        <v>нет модели</v>
      </c>
      <c r="J111" s="18"/>
    </row>
    <row r="112" spans="1:10" hidden="1" x14ac:dyDescent="0.2">
      <c r="A112" s="98">
        <v>43600</v>
      </c>
      <c r="B112" s="62" t="s">
        <v>1435</v>
      </c>
      <c r="C112" s="62" t="s">
        <v>749</v>
      </c>
      <c r="D112" s="62" t="s">
        <v>19</v>
      </c>
      <c r="E112" s="62" t="s">
        <v>1311</v>
      </c>
      <c r="F112" s="101">
        <v>11</v>
      </c>
      <c r="G112" s="100">
        <v>352836</v>
      </c>
      <c r="H112" s="100">
        <v>392040</v>
      </c>
      <c r="I112" s="1" t="str">
        <f t="shared" ca="1" si="2"/>
        <v>сигма_оптический_датчик</v>
      </c>
      <c r="J112" s="18"/>
    </row>
    <row r="113" spans="1:10" hidden="1" x14ac:dyDescent="0.2">
      <c r="A113" s="98">
        <v>43815</v>
      </c>
      <c r="B113" s="62" t="s">
        <v>1422</v>
      </c>
      <c r="C113" s="62" t="s">
        <v>752</v>
      </c>
      <c r="D113" s="62" t="s">
        <v>1119</v>
      </c>
      <c r="E113" s="62" t="s">
        <v>1311</v>
      </c>
      <c r="F113" s="101">
        <v>11</v>
      </c>
      <c r="G113" s="100">
        <v>392040</v>
      </c>
      <c r="H113" s="100">
        <v>392040</v>
      </c>
      <c r="I113" s="1" t="str">
        <f t="shared" ca="1" si="2"/>
        <v>сигнал_03_оптика</v>
      </c>
    </row>
    <row r="114" spans="1:10" hidden="1" x14ac:dyDescent="0.2">
      <c r="A114" s="98">
        <v>43642</v>
      </c>
      <c r="B114" s="62" t="s">
        <v>1260</v>
      </c>
      <c r="C114" s="62" t="s">
        <v>799</v>
      </c>
      <c r="D114" s="62" t="s">
        <v>359</v>
      </c>
      <c r="E114" s="62" t="s">
        <v>1316</v>
      </c>
      <c r="F114" s="101">
        <v>3</v>
      </c>
      <c r="G114" s="100">
        <v>387920.28</v>
      </c>
      <c r="H114" s="100">
        <v>387920.28</v>
      </c>
      <c r="I114" s="1" t="str">
        <f t="shared" ca="1" si="2"/>
        <v>СОРТ</v>
      </c>
      <c r="J114" s="18"/>
    </row>
    <row r="115" spans="1:10" hidden="1" x14ac:dyDescent="0.2">
      <c r="A115" s="98">
        <v>43728</v>
      </c>
      <c r="B115" s="62" t="s">
        <v>1234</v>
      </c>
      <c r="C115" s="62" t="s">
        <v>669</v>
      </c>
      <c r="D115" s="62" t="s">
        <v>41</v>
      </c>
      <c r="E115" s="62" t="s">
        <v>1316</v>
      </c>
      <c r="F115" s="101">
        <v>2</v>
      </c>
      <c r="G115" s="100">
        <v>380407.2</v>
      </c>
      <c r="H115" s="100">
        <v>380407.2</v>
      </c>
      <c r="I115" s="1" t="str">
        <f t="shared" ca="1" si="2"/>
        <v>ИМД_7</v>
      </c>
      <c r="J115" s="18"/>
    </row>
    <row r="116" spans="1:10" hidden="1" x14ac:dyDescent="0.2">
      <c r="A116" s="98">
        <v>43684</v>
      </c>
      <c r="B116" s="62" t="s">
        <v>1171</v>
      </c>
      <c r="C116" s="62" t="s">
        <v>654</v>
      </c>
      <c r="D116" s="62" t="s">
        <v>514</v>
      </c>
      <c r="E116" s="62" t="s">
        <v>1311</v>
      </c>
      <c r="F116" s="101">
        <v>2</v>
      </c>
      <c r="G116" s="100">
        <v>376432.8</v>
      </c>
      <c r="H116" s="100">
        <v>376432.8</v>
      </c>
      <c r="I116" s="1" t="str">
        <f t="shared" ca="1" si="2"/>
        <v>БДМГ</v>
      </c>
    </row>
    <row r="117" spans="1:10" hidden="1" x14ac:dyDescent="0.2">
      <c r="A117" s="98">
        <v>43824</v>
      </c>
      <c r="B117" s="62" t="s">
        <v>1436</v>
      </c>
      <c r="C117" s="62" t="s">
        <v>985</v>
      </c>
      <c r="D117" s="62" t="s">
        <v>227</v>
      </c>
      <c r="E117" s="62" t="s">
        <v>1312</v>
      </c>
      <c r="F117" s="101">
        <v>1</v>
      </c>
      <c r="G117" s="100">
        <v>360330</v>
      </c>
      <c r="H117" s="100">
        <v>360330</v>
      </c>
      <c r="I117" s="1" t="str">
        <f t="shared" ca="1" si="2"/>
        <v>МКС_07Н</v>
      </c>
      <c r="J117" s="18"/>
    </row>
    <row r="118" spans="1:10" hidden="1" x14ac:dyDescent="0.2">
      <c r="A118" s="98">
        <v>43815</v>
      </c>
      <c r="B118" s="62" t="s">
        <v>1422</v>
      </c>
      <c r="C118" s="62" t="s">
        <v>752</v>
      </c>
      <c r="D118" s="62" t="s">
        <v>238</v>
      </c>
      <c r="E118" s="62" t="s">
        <v>1311</v>
      </c>
      <c r="F118" s="101">
        <v>10</v>
      </c>
      <c r="G118" s="100">
        <v>356400</v>
      </c>
      <c r="H118" s="100">
        <v>356400</v>
      </c>
      <c r="I118" s="1" t="str">
        <f t="shared" ca="1" si="2"/>
        <v>сигма_оптический_датчик</v>
      </c>
    </row>
    <row r="119" spans="1:10" hidden="1" x14ac:dyDescent="0.2">
      <c r="A119" s="98">
        <v>43714</v>
      </c>
      <c r="B119" s="62" t="s">
        <v>1225</v>
      </c>
      <c r="C119" s="62" t="s">
        <v>654</v>
      </c>
      <c r="D119" s="62" t="s">
        <v>518</v>
      </c>
      <c r="E119" s="62" t="s">
        <v>1311</v>
      </c>
      <c r="F119" s="101">
        <v>90</v>
      </c>
      <c r="G119" s="100">
        <v>354456</v>
      </c>
      <c r="H119" s="100">
        <v>354456</v>
      </c>
      <c r="I119" s="1" t="str">
        <f t="shared" ca="1" si="2"/>
        <v>Прочее</v>
      </c>
    </row>
    <row r="120" spans="1:10" x14ac:dyDescent="0.2">
      <c r="A120" s="98">
        <v>43900</v>
      </c>
      <c r="B120" s="62" t="s">
        <v>2465</v>
      </c>
      <c r="C120" s="62" t="s">
        <v>610</v>
      </c>
      <c r="D120" s="62" t="s">
        <v>2466</v>
      </c>
      <c r="E120" s="62" t="s">
        <v>1311</v>
      </c>
      <c r="F120" s="101">
        <v>1</v>
      </c>
      <c r="G120" s="100">
        <v>352598.4</v>
      </c>
      <c r="H120" s="100">
        <v>352598.4</v>
      </c>
    </row>
    <row r="121" spans="1:10" hidden="1" x14ac:dyDescent="0.2">
      <c r="A121" s="98">
        <v>43791</v>
      </c>
      <c r="B121" s="62" t="s">
        <v>1168</v>
      </c>
      <c r="C121" s="62" t="s">
        <v>654</v>
      </c>
      <c r="D121" s="62" t="s">
        <v>318</v>
      </c>
      <c r="E121" s="62" t="s">
        <v>1311</v>
      </c>
      <c r="F121" s="101">
        <v>1</v>
      </c>
      <c r="G121" s="100">
        <v>282078.71999999997</v>
      </c>
      <c r="H121" s="100">
        <v>352598.4</v>
      </c>
      <c r="I121" s="1" t="str">
        <f t="shared" ca="1" si="2"/>
        <v>ДКС_101_пульты</v>
      </c>
    </row>
    <row r="122" spans="1:10" hidden="1" x14ac:dyDescent="0.2">
      <c r="A122" s="98">
        <v>43713</v>
      </c>
      <c r="B122" s="62" t="s">
        <v>1437</v>
      </c>
      <c r="C122" s="62" t="s">
        <v>610</v>
      </c>
      <c r="D122" s="62" t="s">
        <v>318</v>
      </c>
      <c r="E122" s="62" t="s">
        <v>1313</v>
      </c>
      <c r="F122" s="101">
        <v>1</v>
      </c>
      <c r="G122" s="100">
        <v>352598.4</v>
      </c>
      <c r="H122" s="100">
        <v>352598.4</v>
      </c>
      <c r="I122" s="1" t="str">
        <f t="shared" ca="1" si="2"/>
        <v>ДКС_101_пульты</v>
      </c>
    </row>
    <row r="123" spans="1:10" hidden="1" x14ac:dyDescent="0.2">
      <c r="A123" s="98">
        <v>43824</v>
      </c>
      <c r="B123" s="62" t="s">
        <v>1223</v>
      </c>
      <c r="C123" s="62" t="s">
        <v>654</v>
      </c>
      <c r="D123" s="62" t="s">
        <v>1104</v>
      </c>
      <c r="E123" s="62" t="s">
        <v>1311</v>
      </c>
      <c r="F123" s="101">
        <v>1</v>
      </c>
      <c r="G123" s="100">
        <v>341826</v>
      </c>
      <c r="H123" s="100">
        <v>341826</v>
      </c>
      <c r="I123" s="1" t="str">
        <f t="shared" ca="1" si="2"/>
        <v>РЗА</v>
      </c>
    </row>
    <row r="124" spans="1:10" hidden="1" x14ac:dyDescent="0.2">
      <c r="A124" s="98">
        <v>43622</v>
      </c>
      <c r="B124" s="62" t="s">
        <v>1438</v>
      </c>
      <c r="C124" s="62" t="s">
        <v>690</v>
      </c>
      <c r="D124" s="62" t="s">
        <v>355</v>
      </c>
      <c r="E124" s="62" t="s">
        <v>1312</v>
      </c>
      <c r="F124" s="101">
        <v>6</v>
      </c>
      <c r="G124" s="100">
        <v>292454.98</v>
      </c>
      <c r="H124" s="100">
        <v>324949.98</v>
      </c>
      <c r="I124" s="1" t="str">
        <f t="shared" ca="1" si="2"/>
        <v>ДДК</v>
      </c>
    </row>
    <row r="125" spans="1:10" hidden="1" x14ac:dyDescent="0.2">
      <c r="A125" s="98">
        <v>43816</v>
      </c>
      <c r="B125" s="62" t="s">
        <v>1222</v>
      </c>
      <c r="C125" s="62" t="s">
        <v>654</v>
      </c>
      <c r="D125" s="62" t="s">
        <v>1105</v>
      </c>
      <c r="E125" s="62" t="s">
        <v>1311</v>
      </c>
      <c r="F125" s="101">
        <v>2</v>
      </c>
      <c r="G125" s="100">
        <v>323215.2</v>
      </c>
      <c r="H125" s="100">
        <v>323215.2</v>
      </c>
      <c r="I125" s="1" t="str">
        <f t="shared" ca="1" si="2"/>
        <v>РЗА</v>
      </c>
      <c r="J125" s="18"/>
    </row>
    <row r="126" spans="1:10" hidden="1" x14ac:dyDescent="0.2">
      <c r="A126" s="98">
        <v>43523</v>
      </c>
      <c r="B126" s="62" t="s">
        <v>1439</v>
      </c>
      <c r="C126" s="62" t="s">
        <v>690</v>
      </c>
      <c r="D126" s="62" t="s">
        <v>56</v>
      </c>
      <c r="E126" s="62" t="s">
        <v>1312</v>
      </c>
      <c r="F126" s="101">
        <v>41</v>
      </c>
      <c r="G126" s="100">
        <v>285901.2</v>
      </c>
      <c r="H126" s="100">
        <v>317668</v>
      </c>
      <c r="I126" s="1" t="str">
        <f t="shared" ca="1" si="2"/>
        <v>ДМГ_3</v>
      </c>
    </row>
    <row r="127" spans="1:10" hidden="1" x14ac:dyDescent="0.2">
      <c r="A127" s="98">
        <v>43525</v>
      </c>
      <c r="B127" s="62" t="s">
        <v>1249</v>
      </c>
      <c r="C127" s="62" t="s">
        <v>669</v>
      </c>
      <c r="D127" s="62" t="s">
        <v>42</v>
      </c>
      <c r="E127" s="62" t="s">
        <v>1315</v>
      </c>
      <c r="F127" s="101">
        <v>23</v>
      </c>
      <c r="G127" s="100">
        <v>314640</v>
      </c>
      <c r="H127" s="100">
        <v>314640</v>
      </c>
      <c r="I127" s="1" t="str">
        <f t="shared" ca="1" si="2"/>
        <v>нет модели</v>
      </c>
    </row>
    <row r="128" spans="1:10" hidden="1" x14ac:dyDescent="0.2">
      <c r="A128" s="98">
        <v>43509</v>
      </c>
      <c r="B128" s="62" t="s">
        <v>1147</v>
      </c>
      <c r="C128" s="62" t="s">
        <v>654</v>
      </c>
      <c r="D128" s="62" t="s">
        <v>512</v>
      </c>
      <c r="E128" s="62" t="s">
        <v>1311</v>
      </c>
      <c r="F128" s="101">
        <v>5</v>
      </c>
      <c r="G128" s="100">
        <v>313866</v>
      </c>
      <c r="H128" s="100">
        <v>313866</v>
      </c>
      <c r="I128" s="1" t="str">
        <f t="shared" ca="1" si="2"/>
        <v>РЗБ</v>
      </c>
    </row>
    <row r="129" spans="1:10" hidden="1" x14ac:dyDescent="0.2">
      <c r="A129" s="98">
        <v>43755</v>
      </c>
      <c r="B129" s="62" t="s">
        <v>1440</v>
      </c>
      <c r="C129" s="62" t="s">
        <v>971</v>
      </c>
      <c r="D129" s="62" t="s">
        <v>511</v>
      </c>
      <c r="E129" s="62" t="s">
        <v>1312</v>
      </c>
      <c r="F129" s="101">
        <v>1</v>
      </c>
      <c r="G129" s="100">
        <v>255542.72</v>
      </c>
      <c r="H129" s="100">
        <v>307882.8</v>
      </c>
      <c r="I129" s="1" t="str">
        <f t="shared" ca="1" si="2"/>
        <v>МКС_07Н</v>
      </c>
    </row>
    <row r="130" spans="1:10" hidden="1" x14ac:dyDescent="0.2">
      <c r="A130" s="98">
        <v>43556</v>
      </c>
      <c r="B130" s="62" t="s">
        <v>1441</v>
      </c>
      <c r="C130" s="62" t="s">
        <v>920</v>
      </c>
      <c r="D130" s="62" t="s">
        <v>277</v>
      </c>
      <c r="E130" s="62" t="s">
        <v>1313</v>
      </c>
      <c r="F130" s="101">
        <v>9</v>
      </c>
      <c r="G130" s="100">
        <v>306892.79999999999</v>
      </c>
      <c r="H130" s="100">
        <v>306892.79999999999</v>
      </c>
      <c r="I130" s="1" t="str">
        <f t="shared" ca="1" si="2"/>
        <v>сигнал_022_пульт</v>
      </c>
    </row>
    <row r="131" spans="1:10" hidden="1" x14ac:dyDescent="0.2">
      <c r="A131" s="98">
        <v>43502</v>
      </c>
      <c r="B131" s="62" t="s">
        <v>1442</v>
      </c>
      <c r="C131" s="62" t="s">
        <v>867</v>
      </c>
      <c r="D131" s="62" t="s">
        <v>85</v>
      </c>
      <c r="E131" s="62" t="s">
        <v>1313</v>
      </c>
      <c r="F131" s="101">
        <v>24</v>
      </c>
      <c r="G131" s="100">
        <v>287280</v>
      </c>
      <c r="H131" s="100">
        <v>302400</v>
      </c>
      <c r="I131" s="1" t="str">
        <f t="shared" ca="1" si="2"/>
        <v>сигма_ТКС_датчики</v>
      </c>
    </row>
    <row r="132" spans="1:10" hidden="1" x14ac:dyDescent="0.2">
      <c r="A132" s="98">
        <v>43675</v>
      </c>
      <c r="B132" s="62" t="s">
        <v>1385</v>
      </c>
      <c r="C132" s="62" t="s">
        <v>929</v>
      </c>
      <c r="D132" s="62" t="s">
        <v>483</v>
      </c>
      <c r="E132" s="62" t="s">
        <v>1316</v>
      </c>
      <c r="F132" s="101">
        <v>400</v>
      </c>
      <c r="G132" s="100">
        <v>297652.8</v>
      </c>
      <c r="H132" s="100">
        <v>297652.8</v>
      </c>
      <c r="I132" s="1" t="str">
        <f t="shared" ca="1" si="2"/>
        <v>нет модели</v>
      </c>
    </row>
    <row r="133" spans="1:10" hidden="1" x14ac:dyDescent="0.2">
      <c r="A133" s="98">
        <v>43699</v>
      </c>
      <c r="B133" s="62" t="s">
        <v>1443</v>
      </c>
      <c r="C133" s="62" t="s">
        <v>686</v>
      </c>
      <c r="D133" s="62" t="s">
        <v>56</v>
      </c>
      <c r="E133" s="62" t="s">
        <v>1311</v>
      </c>
      <c r="F133" s="101">
        <v>32</v>
      </c>
      <c r="G133" s="100">
        <v>282647.03999999998</v>
      </c>
      <c r="H133" s="100">
        <v>297523.20000000001</v>
      </c>
      <c r="I133" s="1" t="str">
        <f t="shared" ca="1" si="2"/>
        <v>ДМГ_3</v>
      </c>
    </row>
    <row r="134" spans="1:10" hidden="1" x14ac:dyDescent="0.2">
      <c r="A134" s="98">
        <v>43668</v>
      </c>
      <c r="B134" s="62" t="s">
        <v>1444</v>
      </c>
      <c r="C134" s="62" t="s">
        <v>659</v>
      </c>
      <c r="D134" s="62" t="s">
        <v>285</v>
      </c>
      <c r="E134" s="62" t="s">
        <v>1313</v>
      </c>
      <c r="F134" s="101">
        <v>1</v>
      </c>
      <c r="G134" s="100">
        <v>281932.26</v>
      </c>
      <c r="H134" s="100">
        <v>296770.8</v>
      </c>
      <c r="I134" s="1" t="str">
        <f t="shared" ca="1" si="2"/>
        <v>МКС_07Н</v>
      </c>
      <c r="J134" s="18"/>
    </row>
    <row r="135" spans="1:10" hidden="1" x14ac:dyDescent="0.2">
      <c r="A135" s="98">
        <v>43607</v>
      </c>
      <c r="B135" s="62" t="s">
        <v>1187</v>
      </c>
      <c r="C135" s="62" t="s">
        <v>654</v>
      </c>
      <c r="D135" s="62" t="s">
        <v>320</v>
      </c>
      <c r="E135" s="62" t="s">
        <v>1311</v>
      </c>
      <c r="F135" s="101">
        <v>2</v>
      </c>
      <c r="G135" s="100">
        <v>293832</v>
      </c>
      <c r="H135" s="100">
        <v>293832</v>
      </c>
      <c r="I135" s="1" t="str">
        <f t="shared" ca="1" si="2"/>
        <v>РЗА</v>
      </c>
    </row>
    <row r="136" spans="1:10" hidden="1" x14ac:dyDescent="0.2">
      <c r="A136" s="98">
        <v>43648</v>
      </c>
      <c r="B136" s="62" t="s">
        <v>1445</v>
      </c>
      <c r="C136" s="62" t="s">
        <v>915</v>
      </c>
      <c r="D136" s="62" t="s">
        <v>7</v>
      </c>
      <c r="E136" s="62" t="s">
        <v>1313</v>
      </c>
      <c r="F136" s="101">
        <v>5</v>
      </c>
      <c r="G136" s="100">
        <v>262904.40000000002</v>
      </c>
      <c r="H136" s="100">
        <v>292116</v>
      </c>
      <c r="I136" s="1" t="str">
        <f t="shared" ca="1" si="2"/>
        <v>сигма_пульт</v>
      </c>
      <c r="J136" s="18"/>
    </row>
    <row r="137" spans="1:10" hidden="1" x14ac:dyDescent="0.2">
      <c r="A137" s="98">
        <v>43676</v>
      </c>
      <c r="B137" s="62" t="s">
        <v>1446</v>
      </c>
      <c r="C137" s="62" t="s">
        <v>577</v>
      </c>
      <c r="D137" s="62" t="s">
        <v>2</v>
      </c>
      <c r="E137" s="62" t="s">
        <v>1311</v>
      </c>
      <c r="F137" s="101">
        <v>22</v>
      </c>
      <c r="G137" s="100">
        <v>290400</v>
      </c>
      <c r="H137" s="100">
        <v>290400</v>
      </c>
      <c r="I137" s="1" t="str">
        <f t="shared" ca="1" si="2"/>
        <v>сигма_ТКС_датчики</v>
      </c>
      <c r="J137" s="18"/>
    </row>
    <row r="138" spans="1:10" hidden="1" x14ac:dyDescent="0.2">
      <c r="A138" s="98">
        <v>43725</v>
      </c>
      <c r="B138" s="62" t="s">
        <v>1448</v>
      </c>
      <c r="C138" s="62" t="s">
        <v>749</v>
      </c>
      <c r="D138" s="62" t="s">
        <v>229</v>
      </c>
      <c r="E138" s="62" t="s">
        <v>1311</v>
      </c>
      <c r="F138" s="101">
        <v>8</v>
      </c>
      <c r="G138" s="100">
        <v>256608</v>
      </c>
      <c r="H138" s="100">
        <v>285120</v>
      </c>
      <c r="I138" s="1" t="str">
        <f t="shared" ca="1" si="2"/>
        <v>сигма_оптический_датчик</v>
      </c>
    </row>
    <row r="139" spans="1:10" hidden="1" x14ac:dyDescent="0.2">
      <c r="A139" s="98">
        <v>43725</v>
      </c>
      <c r="B139" s="62" t="s">
        <v>1447</v>
      </c>
      <c r="C139" s="62" t="s">
        <v>749</v>
      </c>
      <c r="D139" s="62" t="s">
        <v>229</v>
      </c>
      <c r="E139" s="62" t="s">
        <v>1311</v>
      </c>
      <c r="F139" s="101">
        <v>8</v>
      </c>
      <c r="G139" s="100">
        <v>256608</v>
      </c>
      <c r="H139" s="100">
        <v>285120</v>
      </c>
      <c r="I139" s="1" t="str">
        <f t="shared" ca="1" si="2"/>
        <v>сигма_оптический_датчик</v>
      </c>
    </row>
    <row r="140" spans="1:10" hidden="1" x14ac:dyDescent="0.2">
      <c r="A140" s="98">
        <v>43775</v>
      </c>
      <c r="B140" s="62" t="s">
        <v>1450</v>
      </c>
      <c r="C140" s="62" t="s">
        <v>986</v>
      </c>
      <c r="D140" s="62" t="s">
        <v>58</v>
      </c>
      <c r="E140" s="62" t="s">
        <v>1312</v>
      </c>
      <c r="F140" s="101">
        <v>2</v>
      </c>
      <c r="G140" s="100">
        <v>251227.44</v>
      </c>
      <c r="H140" s="100">
        <v>279141.59999999998</v>
      </c>
      <c r="I140" s="1" t="str">
        <f t="shared" ca="1" si="2"/>
        <v>ДРБП_03</v>
      </c>
    </row>
    <row r="141" spans="1:10" hidden="1" x14ac:dyDescent="0.2">
      <c r="A141" s="98">
        <v>43817</v>
      </c>
      <c r="B141" s="62" t="s">
        <v>1452</v>
      </c>
      <c r="C141" s="62" t="s">
        <v>1124</v>
      </c>
      <c r="D141" s="62" t="s">
        <v>58</v>
      </c>
      <c r="E141" s="62" t="s">
        <v>1314</v>
      </c>
      <c r="F141" s="101">
        <v>2</v>
      </c>
      <c r="G141" s="100">
        <v>279141.59999999998</v>
      </c>
      <c r="H141" s="100">
        <v>279141.59999999998</v>
      </c>
      <c r="I141" s="1" t="str">
        <f t="shared" ca="1" si="2"/>
        <v>ДРБП_03</v>
      </c>
    </row>
    <row r="142" spans="1:10" hidden="1" x14ac:dyDescent="0.2">
      <c r="A142" s="98">
        <v>43852</v>
      </c>
      <c r="B142" s="62" t="s">
        <v>1453</v>
      </c>
      <c r="C142" s="62" t="s">
        <v>1267</v>
      </c>
      <c r="D142" s="62" t="s">
        <v>58</v>
      </c>
      <c r="E142" s="62" t="s">
        <v>1311</v>
      </c>
      <c r="F142" s="101">
        <v>2</v>
      </c>
      <c r="G142" s="100">
        <v>265184.52</v>
      </c>
      <c r="H142" s="100">
        <v>279141.59999999998</v>
      </c>
      <c r="I142" s="1" t="str">
        <f t="shared" ca="1" si="2"/>
        <v>ДРБП_03</v>
      </c>
    </row>
    <row r="143" spans="1:10" hidden="1" x14ac:dyDescent="0.2">
      <c r="A143" s="98">
        <v>43808</v>
      </c>
      <c r="B143" s="62" t="s">
        <v>1451</v>
      </c>
      <c r="C143" s="62" t="s">
        <v>985</v>
      </c>
      <c r="D143" s="62" t="s">
        <v>58</v>
      </c>
      <c r="E143" s="62" t="s">
        <v>1312</v>
      </c>
      <c r="F143" s="101">
        <v>2</v>
      </c>
      <c r="G143" s="100">
        <v>251227.44</v>
      </c>
      <c r="H143" s="100">
        <v>279141.59999999998</v>
      </c>
      <c r="I143" s="1" t="str">
        <f t="shared" ref="I143:I206" ca="1" si="3">IF(COUNTIF(INDIRECT(INDEX(моделиперечень,1)),D143),INDEX(моделиперечень,1),
IF(COUNTIF(INDIRECT(INDEX(моделиперечень,2)),D143),INDEX(моделиперечень,2),
IF(COUNTIF(INDIRECT(INDEX(моделиперечень,3)),D143),INDEX(моделиперечень,3),
IF(COUNTIF(INDIRECT(INDEX(моделиперечень,4)),D143),INDEX(моделиперечень,4),
IF(COUNTIF(INDIRECT(INDEX(моделиперечень,5)),D143),INDEX(моделиперечень,5),
IF(COUNTIF(INDIRECT(INDEX(моделиперечень,6)),D143),INDEX(моделиперечень,6),
IF(COUNTIF(INDIRECT(INDEX(моделиперечень,7)),D143),INDEX(моделиперечень,7),
IF(COUNTIF(INDIRECT(INDEX(моделиперечень,8)),D143),INDEX(моделиперечень,8),
IF(COUNTIF(INDIRECT(INDEX(моделиперечень,9)),D143),INDEX(моделиперечень,9),
IF(COUNTIF(INDIRECT(INDEX(моделиперечень,10)),D143),INDEX(моделиперечень,10),
IF(COUNTIF(INDIRECT(INDEX(моделиперечень,11)),D143),INDEX(моделиперечень,11),
IF(COUNTIF(INDIRECT(INDEX(моделиперечень,12)),D143),INDEX(моделиперечень,12),
IF(COUNTIF(INDIRECT(INDEX(моделиперечень,13)),D143),INDEX(моделиперечень,13),
IF(COUNTIF(INDIRECT(INDEX(моделиперечень,14)),D143),INDEX(моделиперечень,14),
IF(COUNTIF(INDIRECT(INDEX(моделиперечень,15)),D143),INDEX(моделиперечень,15),
IF(COUNTIF(INDIRECT(INDEX(моделиперечень,16)),D143),INDEX(моделиперечень,16),
IF(COUNTIF(INDIRECT(INDEX(моделиперечень,17)),D143),INDEX(моделиперечень,17),
IF(COUNTIF(INDIRECT(INDEX(моделиперечень,18)),D143),INDEX(моделиперечень,18),
IF(COUNTIF(INDIRECT(INDEX(моделиперечень,19)),D143),INDEX(моделиперечень,19),
IF(COUNTIF(INDIRECT(INDEX(моделиперечень,20)),D143),INDEX(моделиперечень,20),
IF(COUNTIF(INDIRECT(INDEX(моделиперечень,21)),D143),INDEX(моделиперечень,21),
IF(COUNTIF(INDIRECT(INDEX(моделиперечень,22)),D143),INDEX(моделиперечень,22),
IF(COUNTIF(INDIRECT(INDEX(моделиперечень,23)),D143),INDEX(моделиперечень,23),
IF(COUNTIF(INDIRECT(INDEX(моделиперечень,24)),D143),INDEX(моделиперечень,24),
IF(COUNTIF(INDIRECT(INDEX(моделиперечень,25)),D143),INDEX(моделиперечень,25),
IF(COUNTIF(INDIRECT(INDEX(моделиперечень,26)),D143),INDEX(моделиперечень,26),
IF(COUNTIF(INDIRECT(INDEX(моделиперечень_газ,1)),D143),INDEX(моделиперечень_газ,1),
IF(COUNTIF(INDIRECT(INDEX(моделиперечень_газ,2)),D143),INDEX(моделиперечень_газ,2),
IF(COUNTIF(INDIRECT(INDEX(моделиперечень_газ,3)),D143),INDEX(моделиперечень_газ,3),
IF(COUNTIF(INDIRECT(INDEX(моделиперечень_газ,4)),D143),INDEX(моделиперечень_газ,4),
IF(COUNTIF(INDIRECT(INDEX(моделиперечень_газ,5)),D143),INDEX(моделиперечень_газ,5),
IF(COUNTIF(INDIRECT(INDEX(моделиперечень_газ,6)),D143),INDEX(моделиперечень_газ,6),
IF(COUNTIF(INDIRECT(INDEX(моделиперечень_газ,7)),D143),INDEX(моделиперечень_газ,7),
IF(COUNTIF(INDIRECT(INDEX(моделиперечень_газ,8)),D143),INDEX(моделиперечень_газ,8),
IF(COUNTIF(INDIRECT(INDEX(моделиперечень_газ,9)),D143),INDEX(моделиперечень_газ,9),
IF(COUNTIF(INDIRECT(INDEX(моделиперечень_газ,10)),D143),INDEX(моделиперечень_газ,10),
IF(COUNTIF(INDIRECT(INDEX(моделиперечень_газ,11)),D143),INDEX(моделиперечень_газ,11),
IF(COUNTIF(INDIRECT(INDEX(моделиперечень_газ,12)),D143),INDEX(моделиперечень_газ,12),
IF(COUNTIF(INDIRECT(INDEX(моделиперечень_газ,13)),D143),INDEX(моделиперечень_газ,13),
IF(COUNTIF(INDIRECT(INDEX(моделиперечень_газ,14)),D143),INDEX(моделиперечень_газ,14),
IF(COUNTIF(INDIRECT(INDEX(моделиперечень_газ,15)),D143),INDEX(моделиперечень_газ,15),
IF(COUNTIF(INDIRECT(INDEX(моделиперечень_газ,16)),D143),INDEX(моделиперечень_газ,16),
IF(COUNTIF(INDIRECT(INDEX(моделиперечень_газ,17)),D143),INDEX(моделиперечень_газ,17),
IF(COUNTIF(INDIRECT(INDEX(моделиперечень_газ,18)),D143),INDEX(моделиперечень_газ,18),
IF(COUNTIF(INDIRECT(INDEX(моделиперечень_газ,19)),D143),INDEX(моделиперечень_газ,19),
IF(COUNTIF(INDIRECT(INDEX(моделиперечень_газ,20)),D143),INDEX(моделиперечень_газ,20),
IF(COUNTIF(INDIRECT(INDEX(моделиперечень_газ,21)),D143),INDEX(моделиперечень_газ,21),
IF(COUNTIF(INDIRECT(INDEX(моделиперечень_газ,22)),D143),INDEX(моделиперечень_газ,22),
IF(COUNTIF(INDIRECT(INDEX(моделиперечень_газ,23)),D143),INDEX(моделиперечень_газ,23),
IF(COUNTIF(INDIRECT(INDEX(моделиперечень_газ,24)),D143),INDEX(моделиперечень_газ,24),
IF(COUNTIF(INDIRECT(INDEX(моделиперечень_газ,25)),D143),INDEX(моделиперечень_газ,25),
IF(COUNTIF(INDIRECT(INDEX(моделиперечень_газ,26)),D143),INDEX(моделиперечень_газ,26),
IF(COUNTIF(INDIRECT(INDEX(моделиперечень_газ,27)),D143),INDEX(моделиперечень_газ,27),
IF(COUNTIF(INDIRECT(INDEX(моделиперечень_газ,28)),D143),INDEX(моделиперечень_газ,28),
IF(COUNTIF(INDIRECT(INDEX(моделиперечень_газ,29)),D143),INDEX(моделиперечень_газ,29),
IF(COUNTIF(INDIRECT(INDEX(моделиперечень_газ,30)),D143),INDEX(моделиперечень_газ,30),
IF(COUNTIF(INDIRECT(INDEX(моделиперечень_газ,31)),D143),INDEX(моделиперечень_газ,31),
IF(COUNTIF(INDIRECT(INDEX(моделиперечень_газ,32)),D143),INDEX(моделиперечень_газ,32),
IF(COUNTIF(INDIRECT(INDEX(моделиперечень_газ,33)),D143),INDEX(моделиперечень_газ,33),
IF(COUNTIF(INDIRECT(INDEX(моделиперечень_газ,34)),D143),INDEX(моделиперечень_газ,34),
IF(COUNTIF(INDIRECT(INDEX(моделиперечень_газ,35)),D143),INDEX(моделиперечень_газ,35),
IF(COUNTIF(INDIRECT(INDEX(моделиперечень_газ,36)),D143),INDEX(моделиперечень_газ,36),
"нет модели"))))))))))))))))))))))))))))))))))))))))))))))))))))))))))))))</f>
        <v>ДРБП_03</v>
      </c>
    </row>
    <row r="144" spans="1:10" hidden="1" x14ac:dyDescent="0.2">
      <c r="A144" s="98">
        <v>43725</v>
      </c>
      <c r="B144" s="62" t="s">
        <v>1449</v>
      </c>
      <c r="C144" s="62" t="s">
        <v>779</v>
      </c>
      <c r="D144" s="62" t="s">
        <v>58</v>
      </c>
      <c r="E144" s="62" t="s">
        <v>1311</v>
      </c>
      <c r="F144" s="101">
        <v>2</v>
      </c>
      <c r="G144" s="100">
        <v>279141.59999999998</v>
      </c>
      <c r="H144" s="100">
        <v>279141.59999999998</v>
      </c>
      <c r="I144" s="1" t="str">
        <f t="shared" ca="1" si="3"/>
        <v>ДРБП_03</v>
      </c>
    </row>
    <row r="145" spans="1:10" hidden="1" x14ac:dyDescent="0.2">
      <c r="A145" s="98">
        <v>43623</v>
      </c>
      <c r="B145" s="62" t="s">
        <v>1386</v>
      </c>
      <c r="C145" s="62" t="s">
        <v>929</v>
      </c>
      <c r="D145" s="62" t="s">
        <v>364</v>
      </c>
      <c r="E145" s="62" t="s">
        <v>1316</v>
      </c>
      <c r="F145" s="101">
        <v>200</v>
      </c>
      <c r="G145" s="100">
        <v>277807.2</v>
      </c>
      <c r="H145" s="100">
        <v>277807.2</v>
      </c>
      <c r="I145" s="1" t="str">
        <f t="shared" ca="1" si="3"/>
        <v>нет модели</v>
      </c>
    </row>
    <row r="146" spans="1:10" hidden="1" x14ac:dyDescent="0.2">
      <c r="A146" s="98">
        <v>43530</v>
      </c>
      <c r="B146" s="62" t="s">
        <v>1454</v>
      </c>
      <c r="C146" s="62" t="s">
        <v>796</v>
      </c>
      <c r="D146" s="62" t="s">
        <v>507</v>
      </c>
      <c r="E146" s="62" t="s">
        <v>1313</v>
      </c>
      <c r="F146" s="101">
        <v>21</v>
      </c>
      <c r="G146" s="100">
        <v>249480</v>
      </c>
      <c r="H146" s="100">
        <v>277200</v>
      </c>
      <c r="I146" s="1" t="str">
        <f t="shared" ca="1" si="3"/>
        <v>сигма_ТКС_датчики</v>
      </c>
    </row>
    <row r="147" spans="1:10" hidden="1" x14ac:dyDescent="0.2">
      <c r="A147" s="98">
        <v>43648</v>
      </c>
      <c r="B147" s="62" t="s">
        <v>1455</v>
      </c>
      <c r="C147" s="62" t="s">
        <v>862</v>
      </c>
      <c r="D147" s="62" t="s">
        <v>249</v>
      </c>
      <c r="E147" s="62" t="s">
        <v>1313</v>
      </c>
      <c r="F147" s="101">
        <v>21</v>
      </c>
      <c r="G147" s="100">
        <v>271656</v>
      </c>
      <c r="H147" s="100">
        <v>277200</v>
      </c>
      <c r="I147" s="1" t="str">
        <f t="shared" ca="1" si="3"/>
        <v>Сигнал_03К_пульт</v>
      </c>
    </row>
    <row r="148" spans="1:10" hidden="1" x14ac:dyDescent="0.2">
      <c r="A148" s="98">
        <v>43571</v>
      </c>
      <c r="B148" s="62" t="s">
        <v>1456</v>
      </c>
      <c r="C148" s="62" t="s">
        <v>733</v>
      </c>
      <c r="D148" s="62" t="s">
        <v>58</v>
      </c>
      <c r="E148" s="62" t="s">
        <v>1312</v>
      </c>
      <c r="F148" s="101">
        <v>2</v>
      </c>
      <c r="G148" s="100">
        <v>276770.84000000003</v>
      </c>
      <c r="H148" s="100">
        <v>276770.84000000003</v>
      </c>
      <c r="I148" s="1" t="str">
        <f t="shared" ca="1" si="3"/>
        <v>ДРБП_03</v>
      </c>
    </row>
    <row r="149" spans="1:10" hidden="1" x14ac:dyDescent="0.2">
      <c r="A149" s="98">
        <v>43578</v>
      </c>
      <c r="B149" s="62" t="s">
        <v>1457</v>
      </c>
      <c r="C149" s="62" t="s">
        <v>690</v>
      </c>
      <c r="D149" s="62" t="s">
        <v>56</v>
      </c>
      <c r="E149" s="62" t="s">
        <v>1312</v>
      </c>
      <c r="F149" s="101">
        <v>35</v>
      </c>
      <c r="G149" s="100">
        <v>244062</v>
      </c>
      <c r="H149" s="100">
        <v>271180</v>
      </c>
      <c r="I149" s="1" t="str">
        <f t="shared" ca="1" si="3"/>
        <v>ДМГ_3</v>
      </c>
    </row>
    <row r="150" spans="1:10" hidden="1" x14ac:dyDescent="0.2">
      <c r="A150" s="98">
        <v>43783</v>
      </c>
      <c r="B150" s="62" t="s">
        <v>1246</v>
      </c>
      <c r="C150" s="62" t="s">
        <v>669</v>
      </c>
      <c r="D150" s="62" t="s">
        <v>250</v>
      </c>
      <c r="E150" s="62" t="s">
        <v>1316</v>
      </c>
      <c r="F150" s="101">
        <v>50</v>
      </c>
      <c r="G150" s="100">
        <v>265560</v>
      </c>
      <c r="H150" s="100">
        <v>265560</v>
      </c>
      <c r="I150" s="1" t="str">
        <f t="shared" ca="1" si="3"/>
        <v>нет модели</v>
      </c>
    </row>
    <row r="151" spans="1:10" hidden="1" x14ac:dyDescent="0.2">
      <c r="A151" s="98">
        <v>43783</v>
      </c>
      <c r="B151" s="62" t="s">
        <v>1247</v>
      </c>
      <c r="C151" s="62" t="s">
        <v>669</v>
      </c>
      <c r="D151" s="62" t="s">
        <v>250</v>
      </c>
      <c r="E151" s="62" t="s">
        <v>1316</v>
      </c>
      <c r="F151" s="101">
        <v>50</v>
      </c>
      <c r="G151" s="100">
        <v>265560</v>
      </c>
      <c r="H151" s="100">
        <v>265560</v>
      </c>
      <c r="I151" s="1" t="str">
        <f t="shared" ca="1" si="3"/>
        <v>нет модели</v>
      </c>
    </row>
    <row r="152" spans="1:10" hidden="1" x14ac:dyDescent="0.2">
      <c r="A152" s="98">
        <v>43683</v>
      </c>
      <c r="B152" s="62" t="s">
        <v>1458</v>
      </c>
      <c r="C152" s="62" t="s">
        <v>1006</v>
      </c>
      <c r="D152" s="62" t="s">
        <v>77</v>
      </c>
      <c r="E152" s="62" t="s">
        <v>1313</v>
      </c>
      <c r="F152" s="101">
        <v>9</v>
      </c>
      <c r="G152" s="100">
        <v>251677.8</v>
      </c>
      <c r="H152" s="100">
        <v>264924</v>
      </c>
      <c r="I152" s="1" t="str">
        <f t="shared" ca="1" si="3"/>
        <v>сигнал_02</v>
      </c>
    </row>
    <row r="153" spans="1:10" hidden="1" x14ac:dyDescent="0.2">
      <c r="A153" s="98">
        <v>43648</v>
      </c>
      <c r="B153" s="62" t="s">
        <v>1445</v>
      </c>
      <c r="C153" s="62" t="s">
        <v>915</v>
      </c>
      <c r="D153" s="62" t="s">
        <v>2</v>
      </c>
      <c r="E153" s="62" t="s">
        <v>1313</v>
      </c>
      <c r="F153" s="101">
        <v>20</v>
      </c>
      <c r="G153" s="100">
        <v>250800</v>
      </c>
      <c r="H153" s="100">
        <v>264000</v>
      </c>
      <c r="I153" s="1" t="str">
        <f t="shared" ca="1" si="3"/>
        <v>сигма_ТКС_датчики</v>
      </c>
    </row>
    <row r="154" spans="1:10" hidden="1" x14ac:dyDescent="0.2">
      <c r="A154" s="98">
        <v>43648</v>
      </c>
      <c r="B154" s="62" t="s">
        <v>1445</v>
      </c>
      <c r="C154" s="62" t="s">
        <v>915</v>
      </c>
      <c r="D154" s="62" t="s">
        <v>507</v>
      </c>
      <c r="E154" s="62" t="s">
        <v>1313</v>
      </c>
      <c r="F154" s="101">
        <v>20</v>
      </c>
      <c r="G154" s="100">
        <v>250800</v>
      </c>
      <c r="H154" s="100">
        <v>264000</v>
      </c>
      <c r="I154" s="1" t="str">
        <f t="shared" ca="1" si="3"/>
        <v>сигма_ТКС_датчики</v>
      </c>
    </row>
    <row r="155" spans="1:10" hidden="1" x14ac:dyDescent="0.2">
      <c r="A155" s="98">
        <v>43850</v>
      </c>
      <c r="B155" s="62" t="s">
        <v>1459</v>
      </c>
      <c r="C155" s="62" t="s">
        <v>725</v>
      </c>
      <c r="D155" s="62" t="s">
        <v>2</v>
      </c>
      <c r="E155" s="62" t="s">
        <v>1311</v>
      </c>
      <c r="F155" s="101">
        <v>18</v>
      </c>
      <c r="G155" s="100">
        <v>248292</v>
      </c>
      <c r="H155" s="100">
        <v>261360</v>
      </c>
      <c r="I155" s="1" t="str">
        <f t="shared" ca="1" si="3"/>
        <v>сигма_ТКС_датчики</v>
      </c>
      <c r="J155" s="18"/>
    </row>
    <row r="156" spans="1:10" hidden="1" x14ac:dyDescent="0.2">
      <c r="A156" s="98">
        <v>43509</v>
      </c>
      <c r="B156" s="62" t="s">
        <v>1155</v>
      </c>
      <c r="C156" s="62" t="s">
        <v>654</v>
      </c>
      <c r="D156" s="62" t="s">
        <v>29</v>
      </c>
      <c r="E156" s="62" t="s">
        <v>1311</v>
      </c>
      <c r="F156" s="101">
        <v>2</v>
      </c>
      <c r="G156" s="100">
        <v>208200.95999999999</v>
      </c>
      <c r="H156" s="100">
        <v>260251.2</v>
      </c>
      <c r="I156" s="1" t="str">
        <f t="shared" ca="1" si="3"/>
        <v>ДКГ_07БС</v>
      </c>
    </row>
    <row r="157" spans="1:10" hidden="1" x14ac:dyDescent="0.2">
      <c r="A157" s="98">
        <v>43495</v>
      </c>
      <c r="B157" s="62" t="s">
        <v>1460</v>
      </c>
      <c r="C157" s="62" t="s">
        <v>877</v>
      </c>
      <c r="D157" s="62" t="s">
        <v>93</v>
      </c>
      <c r="E157" s="62" t="s">
        <v>1312</v>
      </c>
      <c r="F157" s="101">
        <v>21</v>
      </c>
      <c r="G157" s="100">
        <v>257040</v>
      </c>
      <c r="H157" s="100">
        <v>257040</v>
      </c>
      <c r="I157" s="1" t="str">
        <f t="shared" ca="1" si="3"/>
        <v>сигма_ТКС_датчики</v>
      </c>
    </row>
    <row r="158" spans="1:10" hidden="1" x14ac:dyDescent="0.2">
      <c r="A158" s="98">
        <v>43538</v>
      </c>
      <c r="B158" s="62" t="s">
        <v>1387</v>
      </c>
      <c r="C158" s="62" t="s">
        <v>929</v>
      </c>
      <c r="D158" s="62" t="s">
        <v>113</v>
      </c>
      <c r="E158" s="62" t="s">
        <v>1316</v>
      </c>
      <c r="F158" s="101">
        <v>400</v>
      </c>
      <c r="G158" s="100">
        <v>253996.79999999999</v>
      </c>
      <c r="H158" s="100">
        <v>253996.79999999999</v>
      </c>
      <c r="I158" s="1" t="str">
        <f t="shared" ca="1" si="3"/>
        <v>нет модели</v>
      </c>
    </row>
    <row r="159" spans="1:10" hidden="1" x14ac:dyDescent="0.2">
      <c r="A159" s="98">
        <v>43801</v>
      </c>
      <c r="B159" s="62" t="s">
        <v>1461</v>
      </c>
      <c r="C159" s="62" t="s">
        <v>1077</v>
      </c>
      <c r="D159" s="62" t="s">
        <v>2</v>
      </c>
      <c r="E159" s="62" t="s">
        <v>1311</v>
      </c>
      <c r="F159" s="101">
        <v>19</v>
      </c>
      <c r="G159" s="100">
        <v>250800</v>
      </c>
      <c r="H159" s="100">
        <v>250800</v>
      </c>
      <c r="I159" s="1" t="str">
        <f t="shared" ca="1" si="3"/>
        <v>сигма_ТКС_датчики</v>
      </c>
    </row>
    <row r="160" spans="1:10" hidden="1" x14ac:dyDescent="0.2">
      <c r="A160" s="98">
        <v>43799</v>
      </c>
      <c r="B160" s="62" t="s">
        <v>1242</v>
      </c>
      <c r="C160" s="62" t="s">
        <v>669</v>
      </c>
      <c r="D160" s="62" t="s">
        <v>1317</v>
      </c>
      <c r="E160" s="62" t="s">
        <v>1316</v>
      </c>
      <c r="F160" s="101">
        <v>50</v>
      </c>
      <c r="G160" s="100">
        <v>250000</v>
      </c>
      <c r="H160" s="100">
        <v>250000</v>
      </c>
      <c r="I160" s="1" t="str">
        <f t="shared" ca="1" si="3"/>
        <v>нет модели</v>
      </c>
    </row>
    <row r="161" spans="1:10" hidden="1" x14ac:dyDescent="0.2">
      <c r="A161" s="98">
        <v>43799</v>
      </c>
      <c r="B161" s="62" t="s">
        <v>1243</v>
      </c>
      <c r="C161" s="62" t="s">
        <v>669</v>
      </c>
      <c r="D161" s="62" t="s">
        <v>1317</v>
      </c>
      <c r="E161" s="62" t="s">
        <v>1316</v>
      </c>
      <c r="F161" s="101">
        <v>50</v>
      </c>
      <c r="G161" s="100">
        <v>250000</v>
      </c>
      <c r="H161" s="100">
        <v>250000</v>
      </c>
      <c r="I161" s="1" t="str">
        <f t="shared" ca="1" si="3"/>
        <v>нет модели</v>
      </c>
    </row>
    <row r="162" spans="1:10" hidden="1" x14ac:dyDescent="0.2">
      <c r="A162" s="98">
        <v>43799</v>
      </c>
      <c r="B162" s="62" t="s">
        <v>1244</v>
      </c>
      <c r="C162" s="62" t="s">
        <v>669</v>
      </c>
      <c r="D162" s="62" t="s">
        <v>1317</v>
      </c>
      <c r="E162" s="62" t="s">
        <v>1316</v>
      </c>
      <c r="F162" s="101">
        <v>50</v>
      </c>
      <c r="G162" s="100">
        <v>250000</v>
      </c>
      <c r="H162" s="100">
        <v>250000</v>
      </c>
      <c r="I162" s="1" t="str">
        <f t="shared" ca="1" si="3"/>
        <v>нет модели</v>
      </c>
    </row>
    <row r="163" spans="1:10" hidden="1" x14ac:dyDescent="0.2">
      <c r="A163" s="98">
        <v>43651</v>
      </c>
      <c r="B163" s="62" t="s">
        <v>1462</v>
      </c>
      <c r="C163" s="62" t="s">
        <v>986</v>
      </c>
      <c r="D163" s="62" t="s">
        <v>379</v>
      </c>
      <c r="E163" s="62" t="s">
        <v>1312</v>
      </c>
      <c r="F163" s="101">
        <v>1</v>
      </c>
      <c r="G163" s="100">
        <v>223459.56</v>
      </c>
      <c r="H163" s="100">
        <v>248288.4</v>
      </c>
      <c r="I163" s="1" t="str">
        <f t="shared" ca="1" si="3"/>
        <v>МКС_07Н</v>
      </c>
    </row>
    <row r="164" spans="1:10" hidden="1" x14ac:dyDescent="0.2">
      <c r="A164" s="98">
        <v>43668</v>
      </c>
      <c r="B164" s="62" t="s">
        <v>1434</v>
      </c>
      <c r="C164" s="62" t="s">
        <v>985</v>
      </c>
      <c r="D164" s="62" t="s">
        <v>409</v>
      </c>
      <c r="E164" s="62" t="s">
        <v>1312</v>
      </c>
      <c r="F164" s="101">
        <v>6</v>
      </c>
      <c r="G164" s="100">
        <v>243300.02</v>
      </c>
      <c r="H164" s="100">
        <v>243300.02</v>
      </c>
      <c r="I164" s="1" t="str">
        <f t="shared" ca="1" si="3"/>
        <v>Сторонние_производители</v>
      </c>
    </row>
    <row r="165" spans="1:10" hidden="1" x14ac:dyDescent="0.2">
      <c r="A165" s="98">
        <v>43662</v>
      </c>
      <c r="B165" s="62" t="s">
        <v>1176</v>
      </c>
      <c r="C165" s="62" t="s">
        <v>654</v>
      </c>
      <c r="D165" s="62" t="s">
        <v>283</v>
      </c>
      <c r="E165" s="62" t="s">
        <v>1311</v>
      </c>
      <c r="F165" s="101">
        <v>18</v>
      </c>
      <c r="G165" s="100">
        <v>234230.39999999999</v>
      </c>
      <c r="H165" s="100">
        <v>234230.39999999999</v>
      </c>
      <c r="I165" s="1" t="str">
        <f t="shared" ca="1" si="3"/>
        <v>Моноблок_Гамма</v>
      </c>
    </row>
    <row r="166" spans="1:10" hidden="1" x14ac:dyDescent="0.2">
      <c r="A166" s="98">
        <v>43648</v>
      </c>
      <c r="B166" s="62" t="s">
        <v>1463</v>
      </c>
      <c r="C166" s="62" t="s">
        <v>752</v>
      </c>
      <c r="D166" s="62" t="s">
        <v>7</v>
      </c>
      <c r="E166" s="62" t="s">
        <v>1313</v>
      </c>
      <c r="F166" s="101">
        <v>4</v>
      </c>
      <c r="G166" s="100">
        <v>233692.79999999999</v>
      </c>
      <c r="H166" s="100">
        <v>233692.79999999999</v>
      </c>
      <c r="I166" s="1" t="str">
        <f t="shared" ca="1" si="3"/>
        <v>сигма_пульт</v>
      </c>
    </row>
    <row r="167" spans="1:10" hidden="1" x14ac:dyDescent="0.2">
      <c r="A167" s="98">
        <v>43824</v>
      </c>
      <c r="B167" s="62" t="s">
        <v>1464</v>
      </c>
      <c r="C167" s="62" t="s">
        <v>856</v>
      </c>
      <c r="D167" s="62" t="s">
        <v>198</v>
      </c>
      <c r="E167" s="62" t="s">
        <v>1311</v>
      </c>
      <c r="F167" s="101">
        <v>12</v>
      </c>
      <c r="G167" s="100">
        <v>226512</v>
      </c>
      <c r="H167" s="100">
        <v>226512</v>
      </c>
      <c r="I167" s="1" t="str">
        <f t="shared" ca="1" si="3"/>
        <v>Сигнал_03К_пульт</v>
      </c>
    </row>
    <row r="168" spans="1:10" hidden="1" x14ac:dyDescent="0.2">
      <c r="A168" s="98">
        <v>43690</v>
      </c>
      <c r="B168" s="62" t="s">
        <v>1465</v>
      </c>
      <c r="C168" s="62" t="s">
        <v>940</v>
      </c>
      <c r="D168" s="62" t="s">
        <v>2</v>
      </c>
      <c r="E168" s="62" t="s">
        <v>1313</v>
      </c>
      <c r="F168" s="101">
        <v>17</v>
      </c>
      <c r="G168" s="100">
        <v>224400</v>
      </c>
      <c r="H168" s="100">
        <v>224400</v>
      </c>
      <c r="I168" s="1" t="str">
        <f t="shared" ca="1" si="3"/>
        <v>сигма_ТКС_датчики</v>
      </c>
    </row>
    <row r="169" spans="1:10" hidden="1" x14ac:dyDescent="0.2">
      <c r="A169" s="98">
        <v>43690</v>
      </c>
      <c r="B169" s="62" t="s">
        <v>1465</v>
      </c>
      <c r="C169" s="62" t="s">
        <v>940</v>
      </c>
      <c r="D169" s="62" t="s">
        <v>6</v>
      </c>
      <c r="E169" s="62" t="s">
        <v>1313</v>
      </c>
      <c r="F169" s="101">
        <v>17</v>
      </c>
      <c r="G169" s="100">
        <v>224400</v>
      </c>
      <c r="H169" s="100">
        <v>224400</v>
      </c>
      <c r="I169" s="1" t="str">
        <f t="shared" ca="1" si="3"/>
        <v>сигма_ТКС_датчики</v>
      </c>
      <c r="J169" s="18"/>
    </row>
    <row r="170" spans="1:10" hidden="1" x14ac:dyDescent="0.2">
      <c r="A170" s="98">
        <v>43703</v>
      </c>
      <c r="B170" s="62" t="s">
        <v>1162</v>
      </c>
      <c r="C170" s="62" t="s">
        <v>654</v>
      </c>
      <c r="D170" s="62" t="s">
        <v>58</v>
      </c>
      <c r="E170" s="62" t="s">
        <v>1311</v>
      </c>
      <c r="F170" s="101">
        <v>2</v>
      </c>
      <c r="G170" s="100">
        <v>224013.28</v>
      </c>
      <c r="H170" s="100">
        <v>224013.29</v>
      </c>
      <c r="I170" s="1" t="str">
        <f t="shared" ca="1" si="3"/>
        <v>ДРБП_03</v>
      </c>
      <c r="J170" s="18"/>
    </row>
    <row r="171" spans="1:10" hidden="1" x14ac:dyDescent="0.2">
      <c r="A171" s="98">
        <v>43564</v>
      </c>
      <c r="B171" s="62" t="s">
        <v>1245</v>
      </c>
      <c r="C171" s="62" t="s">
        <v>669</v>
      </c>
      <c r="D171" s="62" t="s">
        <v>250</v>
      </c>
      <c r="E171" s="62" t="s">
        <v>1316</v>
      </c>
      <c r="F171" s="101">
        <v>43</v>
      </c>
      <c r="G171" s="100">
        <v>223437.6</v>
      </c>
      <c r="H171" s="100">
        <v>223437.6</v>
      </c>
      <c r="I171" s="1" t="str">
        <f t="shared" ca="1" si="3"/>
        <v>нет модели</v>
      </c>
    </row>
    <row r="172" spans="1:10" hidden="1" x14ac:dyDescent="0.2">
      <c r="A172" s="98">
        <v>43574</v>
      </c>
      <c r="B172" s="62" t="s">
        <v>1241</v>
      </c>
      <c r="C172" s="62" t="s">
        <v>669</v>
      </c>
      <c r="D172" s="62" t="s">
        <v>1317</v>
      </c>
      <c r="E172" s="62" t="s">
        <v>1316</v>
      </c>
      <c r="F172" s="101">
        <v>43</v>
      </c>
      <c r="G172" s="100">
        <v>215000</v>
      </c>
      <c r="H172" s="100">
        <v>215000</v>
      </c>
      <c r="I172" s="1" t="str">
        <f t="shared" ca="1" si="3"/>
        <v>нет модели</v>
      </c>
    </row>
    <row r="173" spans="1:10" hidden="1" x14ac:dyDescent="0.2">
      <c r="A173" s="98">
        <v>43796</v>
      </c>
      <c r="B173" s="62" t="s">
        <v>1229</v>
      </c>
      <c r="C173" s="62" t="s">
        <v>665</v>
      </c>
      <c r="D173" s="62" t="s">
        <v>291</v>
      </c>
      <c r="E173" s="62" t="s">
        <v>1315</v>
      </c>
      <c r="F173" s="101">
        <v>1</v>
      </c>
      <c r="G173" s="100">
        <v>214026</v>
      </c>
      <c r="H173" s="100">
        <v>214026</v>
      </c>
      <c r="I173" s="1" t="str">
        <f t="shared" ca="1" si="3"/>
        <v>ИМД_7</v>
      </c>
    </row>
    <row r="174" spans="1:10" hidden="1" x14ac:dyDescent="0.2">
      <c r="A174" s="98">
        <v>43623</v>
      </c>
      <c r="B174" s="62" t="s">
        <v>1386</v>
      </c>
      <c r="C174" s="62" t="s">
        <v>929</v>
      </c>
      <c r="D174" s="62" t="s">
        <v>365</v>
      </c>
      <c r="E174" s="62" t="s">
        <v>1316</v>
      </c>
      <c r="F174" s="101">
        <v>200</v>
      </c>
      <c r="G174" s="100">
        <v>213316.8</v>
      </c>
      <c r="H174" s="100">
        <v>213316.8</v>
      </c>
      <c r="I174" s="1" t="str">
        <f t="shared" ca="1" si="3"/>
        <v>Прочее</v>
      </c>
      <c r="J174" s="18"/>
    </row>
    <row r="175" spans="1:10" hidden="1" x14ac:dyDescent="0.2">
      <c r="A175" s="98">
        <v>43580</v>
      </c>
      <c r="B175" s="62" t="s">
        <v>1466</v>
      </c>
      <c r="C175" s="62" t="s">
        <v>975</v>
      </c>
      <c r="D175" s="62" t="s">
        <v>85</v>
      </c>
      <c r="E175" s="62" t="s">
        <v>1311</v>
      </c>
      <c r="F175" s="101">
        <v>16</v>
      </c>
      <c r="G175" s="100">
        <v>212760</v>
      </c>
      <c r="H175" s="100">
        <v>212760</v>
      </c>
      <c r="I175" s="1" t="str">
        <f t="shared" ca="1" si="3"/>
        <v>сигма_ТКС_датчики</v>
      </c>
    </row>
    <row r="176" spans="1:10" hidden="1" x14ac:dyDescent="0.2">
      <c r="A176" s="98">
        <v>43669</v>
      </c>
      <c r="B176" s="62" t="s">
        <v>1467</v>
      </c>
      <c r="C176" s="62" t="s">
        <v>708</v>
      </c>
      <c r="D176" s="62" t="s">
        <v>507</v>
      </c>
      <c r="E176" s="62" t="s">
        <v>1312</v>
      </c>
      <c r="F176" s="101">
        <v>16</v>
      </c>
      <c r="G176" s="100">
        <v>211200</v>
      </c>
      <c r="H176" s="100">
        <v>211200</v>
      </c>
      <c r="I176" s="1" t="str">
        <f t="shared" ca="1" si="3"/>
        <v>сигма_ТКС_датчики</v>
      </c>
    </row>
    <row r="177" spans="1:10" hidden="1" x14ac:dyDescent="0.2">
      <c r="A177" s="98">
        <v>43643</v>
      </c>
      <c r="B177" s="62" t="s">
        <v>1468</v>
      </c>
      <c r="C177" s="62" t="s">
        <v>800</v>
      </c>
      <c r="D177" s="62" t="s">
        <v>375</v>
      </c>
      <c r="E177" s="62" t="s">
        <v>1311</v>
      </c>
      <c r="F177" s="101">
        <v>1</v>
      </c>
      <c r="G177" s="100">
        <v>189438.48</v>
      </c>
      <c r="H177" s="100">
        <v>210487.2</v>
      </c>
      <c r="I177" s="1" t="str">
        <f t="shared" ca="1" si="3"/>
        <v>ДКГ_07БС</v>
      </c>
    </row>
    <row r="178" spans="1:10" hidden="1" x14ac:dyDescent="0.2">
      <c r="A178" s="98">
        <v>43784</v>
      </c>
      <c r="B178" s="62" t="s">
        <v>1154</v>
      </c>
      <c r="C178" s="62" t="s">
        <v>654</v>
      </c>
      <c r="D178" s="62" t="s">
        <v>512</v>
      </c>
      <c r="E178" s="62" t="s">
        <v>1311</v>
      </c>
      <c r="F178" s="101">
        <v>3</v>
      </c>
      <c r="G178" s="100">
        <v>207151.2</v>
      </c>
      <c r="H178" s="100">
        <v>207151.2</v>
      </c>
      <c r="I178" s="1" t="str">
        <f t="shared" ca="1" si="3"/>
        <v>РЗБ</v>
      </c>
      <c r="J178" s="18"/>
    </row>
    <row r="179" spans="1:10" hidden="1" x14ac:dyDescent="0.2">
      <c r="A179" s="98">
        <v>43780</v>
      </c>
      <c r="B179" s="62" t="s">
        <v>1150</v>
      </c>
      <c r="C179" s="62" t="s">
        <v>654</v>
      </c>
      <c r="D179" s="62" t="s">
        <v>512</v>
      </c>
      <c r="E179" s="62" t="s">
        <v>1311</v>
      </c>
      <c r="F179" s="101">
        <v>3</v>
      </c>
      <c r="G179" s="100">
        <v>207151.2</v>
      </c>
      <c r="H179" s="100">
        <v>207151.2</v>
      </c>
      <c r="I179" s="1" t="str">
        <f t="shared" ca="1" si="3"/>
        <v>РЗБ</v>
      </c>
    </row>
    <row r="180" spans="1:10" hidden="1" x14ac:dyDescent="0.2">
      <c r="A180" s="98">
        <v>43775</v>
      </c>
      <c r="B180" s="62" t="s">
        <v>1149</v>
      </c>
      <c r="C180" s="62" t="s">
        <v>654</v>
      </c>
      <c r="D180" s="62" t="s">
        <v>512</v>
      </c>
      <c r="E180" s="62" t="s">
        <v>1311</v>
      </c>
      <c r="F180" s="101">
        <v>3</v>
      </c>
      <c r="G180" s="100">
        <v>207151.2</v>
      </c>
      <c r="H180" s="100">
        <v>207151.2</v>
      </c>
      <c r="I180" s="1" t="str">
        <f t="shared" ca="1" si="3"/>
        <v>РЗБ</v>
      </c>
    </row>
    <row r="181" spans="1:10" hidden="1" x14ac:dyDescent="0.2">
      <c r="A181" s="98">
        <v>43782</v>
      </c>
      <c r="B181" s="62" t="s">
        <v>1152</v>
      </c>
      <c r="C181" s="62" t="s">
        <v>654</v>
      </c>
      <c r="D181" s="62" t="s">
        <v>512</v>
      </c>
      <c r="E181" s="62" t="s">
        <v>1311</v>
      </c>
      <c r="F181" s="101">
        <v>3</v>
      </c>
      <c r="G181" s="100">
        <v>207151.2</v>
      </c>
      <c r="H181" s="100">
        <v>207151.2</v>
      </c>
      <c r="I181" s="1" t="str">
        <f t="shared" ca="1" si="3"/>
        <v>РЗБ</v>
      </c>
    </row>
    <row r="182" spans="1:10" hidden="1" x14ac:dyDescent="0.2">
      <c r="A182" s="98">
        <v>43886</v>
      </c>
      <c r="B182" s="62" t="s">
        <v>2393</v>
      </c>
      <c r="C182" s="62" t="s">
        <v>690</v>
      </c>
      <c r="D182" s="62" t="s">
        <v>56</v>
      </c>
      <c r="E182" s="62" t="s">
        <v>1312</v>
      </c>
      <c r="F182" s="101">
        <v>24</v>
      </c>
      <c r="G182" s="100">
        <v>184096.8</v>
      </c>
      <c r="H182" s="100">
        <v>204552</v>
      </c>
      <c r="I182" s="1" t="str">
        <f t="shared" ca="1" si="3"/>
        <v>ДМГ_3</v>
      </c>
    </row>
    <row r="183" spans="1:10" hidden="1" x14ac:dyDescent="0.2">
      <c r="A183" s="98">
        <v>43663</v>
      </c>
      <c r="B183" s="62" t="s">
        <v>1470</v>
      </c>
      <c r="C183" s="62" t="s">
        <v>851</v>
      </c>
      <c r="D183" s="62" t="s">
        <v>11</v>
      </c>
      <c r="E183" s="62" t="s">
        <v>1313</v>
      </c>
      <c r="F183" s="101">
        <v>9</v>
      </c>
      <c r="G183" s="100">
        <v>203742</v>
      </c>
      <c r="H183" s="100">
        <v>203742</v>
      </c>
      <c r="I183" s="1" t="str">
        <f t="shared" ca="1" si="3"/>
        <v>сигнал_02</v>
      </c>
    </row>
    <row r="184" spans="1:10" hidden="1" x14ac:dyDescent="0.2">
      <c r="A184" s="98">
        <v>43571</v>
      </c>
      <c r="B184" s="62" t="s">
        <v>1469</v>
      </c>
      <c r="C184" s="62" t="s">
        <v>820</v>
      </c>
      <c r="D184" s="62" t="s">
        <v>11</v>
      </c>
      <c r="E184" s="62" t="s">
        <v>1311</v>
      </c>
      <c r="F184" s="101">
        <v>9</v>
      </c>
      <c r="G184" s="100">
        <v>193554.9</v>
      </c>
      <c r="H184" s="100">
        <v>203742</v>
      </c>
      <c r="I184" s="1" t="str">
        <f t="shared" ca="1" si="3"/>
        <v>сигнал_02</v>
      </c>
    </row>
    <row r="185" spans="1:10" x14ac:dyDescent="0.2">
      <c r="A185" s="98">
        <v>43907</v>
      </c>
      <c r="B185" s="62" t="s">
        <v>2497</v>
      </c>
      <c r="C185" s="62" t="s">
        <v>2493</v>
      </c>
      <c r="D185" s="62" t="s">
        <v>2</v>
      </c>
      <c r="E185" s="62" t="s">
        <v>1312</v>
      </c>
      <c r="F185" s="101">
        <v>48</v>
      </c>
      <c r="G185" s="100">
        <v>605376</v>
      </c>
      <c r="H185" s="100">
        <v>605376</v>
      </c>
    </row>
    <row r="186" spans="1:10" hidden="1" x14ac:dyDescent="0.2">
      <c r="A186" s="98">
        <v>43783</v>
      </c>
      <c r="B186" s="62" t="s">
        <v>1169</v>
      </c>
      <c r="C186" s="62" t="s">
        <v>654</v>
      </c>
      <c r="D186" s="62" t="s">
        <v>655</v>
      </c>
      <c r="E186" s="62" t="s">
        <v>1311</v>
      </c>
      <c r="F186" s="101">
        <v>2</v>
      </c>
      <c r="G186" s="100">
        <v>201624</v>
      </c>
      <c r="H186" s="100">
        <v>201624</v>
      </c>
      <c r="I186" s="1" t="str">
        <f t="shared" ca="1" si="3"/>
        <v>БДМГ</v>
      </c>
    </row>
    <row r="187" spans="1:10" hidden="1" x14ac:dyDescent="0.2">
      <c r="A187" s="98">
        <v>43817</v>
      </c>
      <c r="B187" s="62" t="s">
        <v>1471</v>
      </c>
      <c r="C187" s="62" t="s">
        <v>1123</v>
      </c>
      <c r="D187" s="62" t="s">
        <v>101</v>
      </c>
      <c r="E187" s="62" t="s">
        <v>1311</v>
      </c>
      <c r="F187" s="101">
        <v>15</v>
      </c>
      <c r="G187" s="100">
        <v>191178</v>
      </c>
      <c r="H187" s="100">
        <v>201240</v>
      </c>
      <c r="I187" s="1" t="str">
        <f t="shared" ca="1" si="3"/>
        <v>Сигнал_03К_пульт</v>
      </c>
    </row>
    <row r="188" spans="1:10" hidden="1" x14ac:dyDescent="0.2">
      <c r="A188" s="98">
        <v>43641</v>
      </c>
      <c r="B188" s="62" t="s">
        <v>1170</v>
      </c>
      <c r="C188" s="62" t="s">
        <v>654</v>
      </c>
      <c r="D188" s="62" t="s">
        <v>374</v>
      </c>
      <c r="E188" s="62" t="s">
        <v>1311</v>
      </c>
      <c r="F188" s="101">
        <v>1</v>
      </c>
      <c r="G188" s="100">
        <v>200085.6</v>
      </c>
      <c r="H188" s="100">
        <v>200085.6</v>
      </c>
      <c r="I188" s="1" t="str">
        <f t="shared" ca="1" si="3"/>
        <v>БДМГ</v>
      </c>
      <c r="J188" s="18"/>
    </row>
    <row r="189" spans="1:10" hidden="1" x14ac:dyDescent="0.2">
      <c r="A189" s="98">
        <v>43536</v>
      </c>
      <c r="B189" s="62" t="s">
        <v>1472</v>
      </c>
      <c r="C189" s="62" t="s">
        <v>577</v>
      </c>
      <c r="D189" s="62" t="s">
        <v>2</v>
      </c>
      <c r="E189" s="62" t="s">
        <v>1311</v>
      </c>
      <c r="F189" s="101">
        <v>15</v>
      </c>
      <c r="G189" s="100">
        <v>198000</v>
      </c>
      <c r="H189" s="100">
        <v>198000</v>
      </c>
      <c r="I189" s="1" t="str">
        <f t="shared" ca="1" si="3"/>
        <v>сигма_ТКС_датчики</v>
      </c>
    </row>
    <row r="190" spans="1:10" hidden="1" x14ac:dyDescent="0.2">
      <c r="A190" s="98">
        <v>43741</v>
      </c>
      <c r="B190" s="62" t="s">
        <v>1473</v>
      </c>
      <c r="C190" s="62" t="s">
        <v>574</v>
      </c>
      <c r="D190" s="62" t="s">
        <v>2</v>
      </c>
      <c r="E190" s="62" t="s">
        <v>1313</v>
      </c>
      <c r="F190" s="101">
        <v>15</v>
      </c>
      <c r="G190" s="100">
        <v>198000</v>
      </c>
      <c r="H190" s="100">
        <v>198000</v>
      </c>
      <c r="I190" s="1" t="str">
        <f t="shared" ca="1" si="3"/>
        <v>сигма_ТКС_датчики</v>
      </c>
    </row>
    <row r="191" spans="1:10" hidden="1" x14ac:dyDescent="0.2">
      <c r="A191" s="98">
        <v>43487</v>
      </c>
      <c r="B191" s="62" t="s">
        <v>1210</v>
      </c>
      <c r="C191" s="62" t="s">
        <v>654</v>
      </c>
      <c r="D191" s="62" t="s">
        <v>33</v>
      </c>
      <c r="E191" s="62" t="s">
        <v>1311</v>
      </c>
      <c r="F191" s="99"/>
      <c r="G191" s="100">
        <v>194400</v>
      </c>
      <c r="H191" s="100">
        <v>194400</v>
      </c>
      <c r="I191" s="1" t="str">
        <f t="shared" ca="1" si="3"/>
        <v>ремонт_прочие_услуги</v>
      </c>
    </row>
    <row r="192" spans="1:10" hidden="1" x14ac:dyDescent="0.2">
      <c r="A192" s="98">
        <v>43888</v>
      </c>
      <c r="B192" s="62" t="s">
        <v>2414</v>
      </c>
      <c r="C192" s="62" t="s">
        <v>2415</v>
      </c>
      <c r="D192" s="62" t="s">
        <v>7</v>
      </c>
      <c r="E192" s="62" t="s">
        <v>1318</v>
      </c>
      <c r="F192" s="101">
        <v>3</v>
      </c>
      <c r="G192" s="100">
        <v>181000</v>
      </c>
      <c r="H192" s="100">
        <v>191473.6</v>
      </c>
      <c r="I192" s="1" t="str">
        <f t="shared" ca="1" si="3"/>
        <v>сигма_пульт</v>
      </c>
      <c r="J192" s="18"/>
    </row>
    <row r="193" spans="1:10" hidden="1" x14ac:dyDescent="0.2">
      <c r="A193" s="98">
        <v>43528</v>
      </c>
      <c r="B193" s="62" t="s">
        <v>1232</v>
      </c>
      <c r="C193" s="62" t="s">
        <v>669</v>
      </c>
      <c r="D193" s="62" t="s">
        <v>41</v>
      </c>
      <c r="E193" s="62" t="s">
        <v>1315</v>
      </c>
      <c r="F193" s="101">
        <v>1</v>
      </c>
      <c r="G193" s="100">
        <v>190203.6</v>
      </c>
      <c r="H193" s="100">
        <v>190203.6</v>
      </c>
      <c r="I193" s="1" t="str">
        <f t="shared" ca="1" si="3"/>
        <v>ИМД_7</v>
      </c>
      <c r="J193" s="18"/>
    </row>
    <row r="194" spans="1:10" hidden="1" x14ac:dyDescent="0.2">
      <c r="A194" s="98">
        <v>43517</v>
      </c>
      <c r="B194" s="62" t="s">
        <v>1474</v>
      </c>
      <c r="C194" s="62" t="s">
        <v>816</v>
      </c>
      <c r="D194" s="62" t="s">
        <v>56</v>
      </c>
      <c r="E194" s="62" t="s">
        <v>1313</v>
      </c>
      <c r="F194" s="101">
        <v>20</v>
      </c>
      <c r="G194" s="100">
        <v>188400</v>
      </c>
      <c r="H194" s="100">
        <v>188400</v>
      </c>
      <c r="I194" s="1" t="str">
        <f t="shared" ca="1" si="3"/>
        <v>ДМГ_3</v>
      </c>
    </row>
    <row r="195" spans="1:10" hidden="1" x14ac:dyDescent="0.2">
      <c r="A195" s="98">
        <v>43648</v>
      </c>
      <c r="B195" s="62" t="s">
        <v>1463</v>
      </c>
      <c r="C195" s="62" t="s">
        <v>752</v>
      </c>
      <c r="D195" s="62" t="s">
        <v>2</v>
      </c>
      <c r="E195" s="62" t="s">
        <v>1313</v>
      </c>
      <c r="F195" s="101">
        <v>14</v>
      </c>
      <c r="G195" s="100">
        <v>187656</v>
      </c>
      <c r="H195" s="100">
        <v>187656</v>
      </c>
      <c r="I195" s="1" t="str">
        <f t="shared" ca="1" si="3"/>
        <v>сигма_ТКС_датчики</v>
      </c>
    </row>
    <row r="196" spans="1:10" hidden="1" x14ac:dyDescent="0.2">
      <c r="A196" s="98">
        <v>43824</v>
      </c>
      <c r="B196" s="62" t="s">
        <v>1475</v>
      </c>
      <c r="C196" s="62" t="s">
        <v>1128</v>
      </c>
      <c r="D196" s="62" t="s">
        <v>56</v>
      </c>
      <c r="E196" s="62" t="s">
        <v>1311</v>
      </c>
      <c r="F196" s="101">
        <v>20</v>
      </c>
      <c r="G196" s="100">
        <v>185952</v>
      </c>
      <c r="H196" s="100">
        <v>185952</v>
      </c>
      <c r="I196" s="1" t="str">
        <f t="shared" ca="1" si="3"/>
        <v>ДМГ_3</v>
      </c>
      <c r="J196" s="18"/>
    </row>
    <row r="197" spans="1:10" hidden="1" x14ac:dyDescent="0.2">
      <c r="A197" s="98">
        <v>43495</v>
      </c>
      <c r="B197" s="62" t="s">
        <v>1476</v>
      </c>
      <c r="C197" s="62" t="s">
        <v>710</v>
      </c>
      <c r="D197" s="62" t="s">
        <v>60</v>
      </c>
      <c r="E197" s="62" t="s">
        <v>1312</v>
      </c>
      <c r="F197" s="101">
        <v>20</v>
      </c>
      <c r="G197" s="100">
        <v>182880</v>
      </c>
      <c r="H197" s="100">
        <v>182880</v>
      </c>
      <c r="I197" s="1" t="str">
        <f t="shared" ca="1" si="3"/>
        <v>ДМГ_3</v>
      </c>
      <c r="J197" s="18"/>
    </row>
    <row r="198" spans="1:10" hidden="1" x14ac:dyDescent="0.2">
      <c r="A198" s="98">
        <v>43783</v>
      </c>
      <c r="B198" s="62" t="s">
        <v>1169</v>
      </c>
      <c r="C198" s="62" t="s">
        <v>654</v>
      </c>
      <c r="D198" s="62" t="s">
        <v>656</v>
      </c>
      <c r="E198" s="62" t="s">
        <v>1311</v>
      </c>
      <c r="F198" s="101">
        <v>2</v>
      </c>
      <c r="G198" s="100">
        <v>179659.2</v>
      </c>
      <c r="H198" s="100">
        <v>179659.2</v>
      </c>
      <c r="I198" s="1" t="str">
        <f t="shared" ca="1" si="3"/>
        <v>Прочее</v>
      </c>
      <c r="J198" s="18"/>
    </row>
    <row r="199" spans="1:10" hidden="1" x14ac:dyDescent="0.2">
      <c r="A199" s="98">
        <v>43871</v>
      </c>
      <c r="B199" s="62" t="s">
        <v>1477</v>
      </c>
      <c r="C199" s="62" t="s">
        <v>1362</v>
      </c>
      <c r="D199" s="62" t="s">
        <v>301</v>
      </c>
      <c r="E199" s="62" t="s">
        <v>1312</v>
      </c>
      <c r="F199" s="101">
        <v>30</v>
      </c>
      <c r="G199" s="100">
        <v>178200</v>
      </c>
      <c r="H199" s="100">
        <v>178200</v>
      </c>
      <c r="I199" s="1" t="str">
        <f t="shared" ca="1" si="3"/>
        <v>прочее_газ</v>
      </c>
    </row>
    <row r="200" spans="1:10" hidden="1" x14ac:dyDescent="0.2">
      <c r="A200" s="98">
        <v>43823</v>
      </c>
      <c r="B200" s="62" t="s">
        <v>1478</v>
      </c>
      <c r="C200" s="62" t="s">
        <v>1090</v>
      </c>
      <c r="D200" s="62" t="s">
        <v>29</v>
      </c>
      <c r="E200" s="62" t="s">
        <v>1312</v>
      </c>
      <c r="F200" s="101">
        <v>1</v>
      </c>
      <c r="G200" s="100">
        <v>177953.6</v>
      </c>
      <c r="H200" s="100">
        <v>177953.6</v>
      </c>
      <c r="I200" s="1" t="str">
        <f t="shared" ca="1" si="3"/>
        <v>ДКГ_07БС</v>
      </c>
    </row>
    <row r="201" spans="1:10" hidden="1" x14ac:dyDescent="0.2">
      <c r="A201" s="98">
        <v>43740</v>
      </c>
      <c r="B201" s="62" t="s">
        <v>1479</v>
      </c>
      <c r="C201" s="62" t="s">
        <v>778</v>
      </c>
      <c r="D201" s="62" t="s">
        <v>86</v>
      </c>
      <c r="E201" s="62" t="s">
        <v>1313</v>
      </c>
      <c r="F201" s="101">
        <v>16</v>
      </c>
      <c r="G201" s="100">
        <v>177542.39999999999</v>
      </c>
      <c r="H201" s="100">
        <v>177542.39999999999</v>
      </c>
      <c r="I201" s="1" t="str">
        <f t="shared" ca="1" si="3"/>
        <v>ДМГ_3</v>
      </c>
      <c r="J201" s="18"/>
    </row>
    <row r="202" spans="1:10" hidden="1" x14ac:dyDescent="0.2">
      <c r="A202" s="98">
        <v>43641</v>
      </c>
      <c r="B202" s="62" t="s">
        <v>1480</v>
      </c>
      <c r="C202" s="62" t="s">
        <v>935</v>
      </c>
      <c r="D202" s="62" t="s">
        <v>376</v>
      </c>
      <c r="E202" s="62" t="s">
        <v>1311</v>
      </c>
      <c r="F202" s="101">
        <v>1</v>
      </c>
      <c r="G202" s="100">
        <v>176299.2</v>
      </c>
      <c r="H202" s="100">
        <v>176299.2</v>
      </c>
      <c r="I202" s="1" t="str">
        <f t="shared" ca="1" si="3"/>
        <v>МКС_07Н</v>
      </c>
    </row>
    <row r="203" spans="1:10" hidden="1" x14ac:dyDescent="0.2">
      <c r="A203" s="98">
        <v>43815</v>
      </c>
      <c r="B203" s="62" t="s">
        <v>1481</v>
      </c>
      <c r="C203" s="62" t="s">
        <v>1109</v>
      </c>
      <c r="D203" s="62" t="s">
        <v>376</v>
      </c>
      <c r="E203" s="62" t="s">
        <v>1311</v>
      </c>
      <c r="F203" s="101">
        <v>1</v>
      </c>
      <c r="G203" s="100">
        <v>176299.2</v>
      </c>
      <c r="H203" s="100">
        <v>176299.2</v>
      </c>
      <c r="I203" s="1" t="str">
        <f t="shared" ca="1" si="3"/>
        <v>МКС_07Н</v>
      </c>
      <c r="J203" s="18"/>
    </row>
    <row r="204" spans="1:10" hidden="1" x14ac:dyDescent="0.2">
      <c r="A204" s="98">
        <v>43564</v>
      </c>
      <c r="B204" s="62" t="s">
        <v>1482</v>
      </c>
      <c r="C204" s="62" t="s">
        <v>577</v>
      </c>
      <c r="D204" s="62" t="s">
        <v>5</v>
      </c>
      <c r="E204" s="62" t="s">
        <v>1311</v>
      </c>
      <c r="F204" s="101">
        <v>13</v>
      </c>
      <c r="G204" s="100">
        <v>167095.5</v>
      </c>
      <c r="H204" s="100">
        <v>175890</v>
      </c>
      <c r="I204" s="1" t="str">
        <f t="shared" ca="1" si="3"/>
        <v>сигнал_03_ТКС</v>
      </c>
    </row>
    <row r="205" spans="1:10" hidden="1" x14ac:dyDescent="0.2">
      <c r="A205" s="98">
        <v>43760</v>
      </c>
      <c r="B205" s="62" t="s">
        <v>1484</v>
      </c>
      <c r="C205" s="62" t="s">
        <v>578</v>
      </c>
      <c r="D205" s="62" t="s">
        <v>7</v>
      </c>
      <c r="E205" s="62" t="s">
        <v>1311</v>
      </c>
      <c r="F205" s="101">
        <v>3</v>
      </c>
      <c r="G205" s="100">
        <v>157742.64000000001</v>
      </c>
      <c r="H205" s="100">
        <v>175269.6</v>
      </c>
      <c r="I205" s="1" t="str">
        <f t="shared" ca="1" si="3"/>
        <v>сигма_пульт</v>
      </c>
    </row>
    <row r="206" spans="1:10" hidden="1" x14ac:dyDescent="0.2">
      <c r="A206" s="98">
        <v>43536</v>
      </c>
      <c r="B206" s="62" t="s">
        <v>1483</v>
      </c>
      <c r="C206" s="62" t="s">
        <v>661</v>
      </c>
      <c r="D206" s="62" t="s">
        <v>7</v>
      </c>
      <c r="E206" s="62" t="s">
        <v>1311</v>
      </c>
      <c r="F206" s="101">
        <v>3</v>
      </c>
      <c r="G206" s="100">
        <v>166506.12</v>
      </c>
      <c r="H206" s="100">
        <v>175269.6</v>
      </c>
      <c r="I206" s="1" t="str">
        <f t="shared" ca="1" si="3"/>
        <v>сигма_пульт</v>
      </c>
      <c r="J206" s="18"/>
    </row>
    <row r="207" spans="1:10" hidden="1" x14ac:dyDescent="0.2">
      <c r="A207" s="98">
        <v>43801</v>
      </c>
      <c r="B207" s="62" t="s">
        <v>1461</v>
      </c>
      <c r="C207" s="62" t="s">
        <v>1077</v>
      </c>
      <c r="D207" s="62" t="s">
        <v>7</v>
      </c>
      <c r="E207" s="62" t="s">
        <v>1311</v>
      </c>
      <c r="F207" s="101">
        <v>3</v>
      </c>
      <c r="G207" s="100">
        <v>175269.6</v>
      </c>
      <c r="H207" s="100">
        <v>175269.6</v>
      </c>
      <c r="I207" s="1" t="str">
        <f t="shared" ref="I207:I270" ca="1" si="4">IF(COUNTIF(INDIRECT(INDEX(моделиперечень,1)),D207),INDEX(моделиперечень,1),
IF(COUNTIF(INDIRECT(INDEX(моделиперечень,2)),D207),INDEX(моделиперечень,2),
IF(COUNTIF(INDIRECT(INDEX(моделиперечень,3)),D207),INDEX(моделиперечень,3),
IF(COUNTIF(INDIRECT(INDEX(моделиперечень,4)),D207),INDEX(моделиперечень,4),
IF(COUNTIF(INDIRECT(INDEX(моделиперечень,5)),D207),INDEX(моделиперечень,5),
IF(COUNTIF(INDIRECT(INDEX(моделиперечень,6)),D207),INDEX(моделиперечень,6),
IF(COUNTIF(INDIRECT(INDEX(моделиперечень,7)),D207),INDEX(моделиперечень,7),
IF(COUNTIF(INDIRECT(INDEX(моделиперечень,8)),D207),INDEX(моделиперечень,8),
IF(COUNTIF(INDIRECT(INDEX(моделиперечень,9)),D207),INDEX(моделиперечень,9),
IF(COUNTIF(INDIRECT(INDEX(моделиперечень,10)),D207),INDEX(моделиперечень,10),
IF(COUNTIF(INDIRECT(INDEX(моделиперечень,11)),D207),INDEX(моделиперечень,11),
IF(COUNTIF(INDIRECT(INDEX(моделиперечень,12)),D207),INDEX(моделиперечень,12),
IF(COUNTIF(INDIRECT(INDEX(моделиперечень,13)),D207),INDEX(моделиперечень,13),
IF(COUNTIF(INDIRECT(INDEX(моделиперечень,14)),D207),INDEX(моделиперечень,14),
IF(COUNTIF(INDIRECT(INDEX(моделиперечень,15)),D207),INDEX(моделиперечень,15),
IF(COUNTIF(INDIRECT(INDEX(моделиперечень,16)),D207),INDEX(моделиперечень,16),
IF(COUNTIF(INDIRECT(INDEX(моделиперечень,17)),D207),INDEX(моделиперечень,17),
IF(COUNTIF(INDIRECT(INDEX(моделиперечень,18)),D207),INDEX(моделиперечень,18),
IF(COUNTIF(INDIRECT(INDEX(моделиперечень,19)),D207),INDEX(моделиперечень,19),
IF(COUNTIF(INDIRECT(INDEX(моделиперечень,20)),D207),INDEX(моделиперечень,20),
IF(COUNTIF(INDIRECT(INDEX(моделиперечень,21)),D207),INDEX(моделиперечень,21),
IF(COUNTIF(INDIRECT(INDEX(моделиперечень,22)),D207),INDEX(моделиперечень,22),
IF(COUNTIF(INDIRECT(INDEX(моделиперечень,23)),D207),INDEX(моделиперечень,23),
IF(COUNTIF(INDIRECT(INDEX(моделиперечень,24)),D207),INDEX(моделиперечень,24),
IF(COUNTIF(INDIRECT(INDEX(моделиперечень,25)),D207),INDEX(моделиперечень,25),
IF(COUNTIF(INDIRECT(INDEX(моделиперечень,26)),D207),INDEX(моделиперечень,26),
IF(COUNTIF(INDIRECT(INDEX(моделиперечень_газ,1)),D207),INDEX(моделиперечень_газ,1),
IF(COUNTIF(INDIRECT(INDEX(моделиперечень_газ,2)),D207),INDEX(моделиперечень_газ,2),
IF(COUNTIF(INDIRECT(INDEX(моделиперечень_газ,3)),D207),INDEX(моделиперечень_газ,3),
IF(COUNTIF(INDIRECT(INDEX(моделиперечень_газ,4)),D207),INDEX(моделиперечень_газ,4),
IF(COUNTIF(INDIRECT(INDEX(моделиперечень_газ,5)),D207),INDEX(моделиперечень_газ,5),
IF(COUNTIF(INDIRECT(INDEX(моделиперечень_газ,6)),D207),INDEX(моделиперечень_газ,6),
IF(COUNTIF(INDIRECT(INDEX(моделиперечень_газ,7)),D207),INDEX(моделиперечень_газ,7),
IF(COUNTIF(INDIRECT(INDEX(моделиперечень_газ,8)),D207),INDEX(моделиперечень_газ,8),
IF(COUNTIF(INDIRECT(INDEX(моделиперечень_газ,9)),D207),INDEX(моделиперечень_газ,9),
IF(COUNTIF(INDIRECT(INDEX(моделиперечень_газ,10)),D207),INDEX(моделиперечень_газ,10),
IF(COUNTIF(INDIRECT(INDEX(моделиперечень_газ,11)),D207),INDEX(моделиперечень_газ,11),
IF(COUNTIF(INDIRECT(INDEX(моделиперечень_газ,12)),D207),INDEX(моделиперечень_газ,12),
IF(COUNTIF(INDIRECT(INDEX(моделиперечень_газ,13)),D207),INDEX(моделиперечень_газ,13),
IF(COUNTIF(INDIRECT(INDEX(моделиперечень_газ,14)),D207),INDEX(моделиперечень_газ,14),
IF(COUNTIF(INDIRECT(INDEX(моделиперечень_газ,15)),D207),INDEX(моделиперечень_газ,15),
IF(COUNTIF(INDIRECT(INDEX(моделиперечень_газ,16)),D207),INDEX(моделиперечень_газ,16),
IF(COUNTIF(INDIRECT(INDEX(моделиперечень_газ,17)),D207),INDEX(моделиперечень_газ,17),
IF(COUNTIF(INDIRECT(INDEX(моделиперечень_газ,18)),D207),INDEX(моделиперечень_газ,18),
IF(COUNTIF(INDIRECT(INDEX(моделиперечень_газ,19)),D207),INDEX(моделиперечень_газ,19),
IF(COUNTIF(INDIRECT(INDEX(моделиперечень_газ,20)),D207),INDEX(моделиперечень_газ,20),
IF(COUNTIF(INDIRECT(INDEX(моделиперечень_газ,21)),D207),INDEX(моделиперечень_газ,21),
IF(COUNTIF(INDIRECT(INDEX(моделиперечень_газ,22)),D207),INDEX(моделиперечень_газ,22),
IF(COUNTIF(INDIRECT(INDEX(моделиперечень_газ,23)),D207),INDEX(моделиперечень_газ,23),
IF(COUNTIF(INDIRECT(INDEX(моделиперечень_газ,24)),D207),INDEX(моделиперечень_газ,24),
IF(COUNTIF(INDIRECT(INDEX(моделиперечень_газ,25)),D207),INDEX(моделиперечень_газ,25),
IF(COUNTIF(INDIRECT(INDEX(моделиперечень_газ,26)),D207),INDEX(моделиперечень_газ,26),
IF(COUNTIF(INDIRECT(INDEX(моделиперечень_газ,27)),D207),INDEX(моделиперечень_газ,27),
IF(COUNTIF(INDIRECT(INDEX(моделиперечень_газ,28)),D207),INDEX(моделиперечень_газ,28),
IF(COUNTIF(INDIRECT(INDEX(моделиперечень_газ,29)),D207),INDEX(моделиперечень_газ,29),
IF(COUNTIF(INDIRECT(INDEX(моделиперечень_газ,30)),D207),INDEX(моделиперечень_газ,30),
IF(COUNTIF(INDIRECT(INDEX(моделиперечень_газ,31)),D207),INDEX(моделиперечень_газ,31),
IF(COUNTIF(INDIRECT(INDEX(моделиперечень_газ,32)),D207),INDEX(моделиперечень_газ,32),
IF(COUNTIF(INDIRECT(INDEX(моделиперечень_газ,33)),D207),INDEX(моделиперечень_газ,33),
IF(COUNTIF(INDIRECT(INDEX(моделиперечень_газ,34)),D207),INDEX(моделиперечень_газ,34),
IF(COUNTIF(INDIRECT(INDEX(моделиперечень_газ,35)),D207),INDEX(моделиперечень_газ,35),
IF(COUNTIF(INDIRECT(INDEX(моделиперечень_газ,36)),D207),INDEX(моделиперечень_газ,36),
"нет модели"))))))))))))))))))))))))))))))))))))))))))))))))))))))))))))))</f>
        <v>сигма_пульт</v>
      </c>
    </row>
    <row r="208" spans="1:10" hidden="1" x14ac:dyDescent="0.2">
      <c r="A208" s="98">
        <v>43727</v>
      </c>
      <c r="B208" s="62" t="s">
        <v>1424</v>
      </c>
      <c r="C208" s="62" t="s">
        <v>749</v>
      </c>
      <c r="D208" s="62" t="s">
        <v>7</v>
      </c>
      <c r="E208" s="62" t="s">
        <v>1311</v>
      </c>
      <c r="F208" s="101">
        <v>3</v>
      </c>
      <c r="G208" s="100">
        <v>166506.12</v>
      </c>
      <c r="H208" s="100">
        <v>175269.6</v>
      </c>
      <c r="I208" s="1" t="str">
        <f t="shared" ca="1" si="4"/>
        <v>сигма_пульт</v>
      </c>
      <c r="J208" s="18"/>
    </row>
    <row r="209" spans="1:10" hidden="1" x14ac:dyDescent="0.2">
      <c r="A209" s="98">
        <v>43536</v>
      </c>
      <c r="B209" s="62" t="s">
        <v>1485</v>
      </c>
      <c r="C209" s="62" t="s">
        <v>735</v>
      </c>
      <c r="D209" s="62" t="s">
        <v>70</v>
      </c>
      <c r="E209" s="62" t="s">
        <v>1311</v>
      </c>
      <c r="F209" s="101">
        <v>13</v>
      </c>
      <c r="G209" s="100">
        <v>175188</v>
      </c>
      <c r="H209" s="100">
        <v>175188</v>
      </c>
      <c r="I209" s="1" t="str">
        <f t="shared" ca="1" si="4"/>
        <v>Сигнал_03К_пульт</v>
      </c>
    </row>
    <row r="210" spans="1:10" hidden="1" x14ac:dyDescent="0.2">
      <c r="A210" s="98">
        <v>43746</v>
      </c>
      <c r="B210" s="62" t="s">
        <v>1486</v>
      </c>
      <c r="C210" s="62" t="s">
        <v>678</v>
      </c>
      <c r="D210" s="62" t="s">
        <v>91</v>
      </c>
      <c r="E210" s="62" t="s">
        <v>1313</v>
      </c>
      <c r="F210" s="101">
        <v>38</v>
      </c>
      <c r="G210" s="100">
        <v>175104</v>
      </c>
      <c r="H210" s="100">
        <v>175104</v>
      </c>
      <c r="I210" s="1" t="str">
        <f t="shared" ca="1" si="4"/>
        <v>Газтест_датчики</v>
      </c>
    </row>
    <row r="211" spans="1:10" hidden="1" x14ac:dyDescent="0.2">
      <c r="A211" s="98">
        <v>43613</v>
      </c>
      <c r="B211" s="62" t="s">
        <v>1388</v>
      </c>
      <c r="C211" s="62" t="s">
        <v>929</v>
      </c>
      <c r="D211" s="62" t="s">
        <v>368</v>
      </c>
      <c r="E211" s="62" t="s">
        <v>1316</v>
      </c>
      <c r="F211" s="101">
        <v>800</v>
      </c>
      <c r="G211" s="100">
        <v>174614.39999999999</v>
      </c>
      <c r="H211" s="100">
        <v>174614.39999999999</v>
      </c>
      <c r="I211" s="1" t="str">
        <f t="shared" ca="1" si="4"/>
        <v>нет модели</v>
      </c>
      <c r="J211" s="18"/>
    </row>
    <row r="212" spans="1:10" hidden="1" x14ac:dyDescent="0.2">
      <c r="A212" s="98">
        <v>43817</v>
      </c>
      <c r="B212" s="62" t="s">
        <v>1471</v>
      </c>
      <c r="C212" s="62" t="s">
        <v>1123</v>
      </c>
      <c r="D212" s="62" t="s">
        <v>248</v>
      </c>
      <c r="E212" s="62" t="s">
        <v>1311</v>
      </c>
      <c r="F212" s="101">
        <v>30</v>
      </c>
      <c r="G212" s="100">
        <v>165870</v>
      </c>
      <c r="H212" s="100">
        <v>174600</v>
      </c>
      <c r="I212" s="1" t="str">
        <f t="shared" ca="1" si="4"/>
        <v>Сигнал_03К_датчики</v>
      </c>
    </row>
    <row r="213" spans="1:10" hidden="1" x14ac:dyDescent="0.2">
      <c r="A213" s="98">
        <v>43822</v>
      </c>
      <c r="B213" s="62" t="s">
        <v>1429</v>
      </c>
      <c r="C213" s="62" t="s">
        <v>1130</v>
      </c>
      <c r="D213" s="62" t="s">
        <v>61</v>
      </c>
      <c r="E213" s="62" t="s">
        <v>1314</v>
      </c>
      <c r="F213" s="101">
        <v>4</v>
      </c>
      <c r="G213" s="100">
        <v>155485.44</v>
      </c>
      <c r="H213" s="100">
        <v>172761.60000000001</v>
      </c>
      <c r="I213" s="1" t="str">
        <f t="shared" ca="1" si="4"/>
        <v>ПВУ_80</v>
      </c>
    </row>
    <row r="214" spans="1:10" hidden="1" x14ac:dyDescent="0.2">
      <c r="A214" s="98">
        <v>43775</v>
      </c>
      <c r="B214" s="62" t="s">
        <v>1487</v>
      </c>
      <c r="C214" s="62" t="s">
        <v>607</v>
      </c>
      <c r="D214" s="62" t="s">
        <v>2</v>
      </c>
      <c r="E214" s="62" t="s">
        <v>1311</v>
      </c>
      <c r="F214" s="101">
        <v>13</v>
      </c>
      <c r="G214" s="100">
        <v>163020</v>
      </c>
      <c r="H214" s="100">
        <v>171600</v>
      </c>
      <c r="I214" s="1" t="str">
        <f t="shared" ca="1" si="4"/>
        <v>сигма_ТКС_датчики</v>
      </c>
    </row>
    <row r="215" spans="1:10" hidden="1" x14ac:dyDescent="0.2">
      <c r="A215" s="98">
        <v>43619</v>
      </c>
      <c r="B215" s="62" t="s">
        <v>1488</v>
      </c>
      <c r="C215" s="62" t="s">
        <v>920</v>
      </c>
      <c r="D215" s="62" t="s">
        <v>277</v>
      </c>
      <c r="E215" s="62" t="s">
        <v>1313</v>
      </c>
      <c r="F215" s="101">
        <v>5</v>
      </c>
      <c r="G215" s="100">
        <v>170496</v>
      </c>
      <c r="H215" s="100">
        <v>170496</v>
      </c>
      <c r="I215" s="1" t="str">
        <f t="shared" ca="1" si="4"/>
        <v>сигнал_022_пульт</v>
      </c>
      <c r="J215" s="18"/>
    </row>
    <row r="216" spans="1:10" hidden="1" x14ac:dyDescent="0.2">
      <c r="A216" s="98">
        <v>43663</v>
      </c>
      <c r="B216" s="62" t="s">
        <v>1389</v>
      </c>
      <c r="C216" s="62" t="s">
        <v>929</v>
      </c>
      <c r="D216" s="62" t="s">
        <v>390</v>
      </c>
      <c r="E216" s="62" t="s">
        <v>1316</v>
      </c>
      <c r="F216" s="101">
        <v>200</v>
      </c>
      <c r="G216" s="100">
        <v>168669.6</v>
      </c>
      <c r="H216" s="100">
        <v>168669.6</v>
      </c>
      <c r="I216" s="1" t="str">
        <f t="shared" ca="1" si="4"/>
        <v>нет модели</v>
      </c>
      <c r="J216" s="18"/>
    </row>
    <row r="217" spans="1:10" hidden="1" x14ac:dyDescent="0.2">
      <c r="A217" s="98">
        <v>43641</v>
      </c>
      <c r="B217" s="62" t="s">
        <v>1170</v>
      </c>
      <c r="C217" s="62" t="s">
        <v>654</v>
      </c>
      <c r="D217" s="62" t="s">
        <v>513</v>
      </c>
      <c r="E217" s="62" t="s">
        <v>1311</v>
      </c>
      <c r="F217" s="101">
        <v>1</v>
      </c>
      <c r="G217" s="100">
        <v>167216.4</v>
      </c>
      <c r="H217" s="100">
        <v>167216.4</v>
      </c>
      <c r="I217" s="1" t="str">
        <f t="shared" ca="1" si="4"/>
        <v>БДМГ</v>
      </c>
    </row>
    <row r="218" spans="1:10" hidden="1" x14ac:dyDescent="0.2">
      <c r="A218" s="98">
        <v>43804</v>
      </c>
      <c r="B218" s="62" t="s">
        <v>1489</v>
      </c>
      <c r="C218" s="62" t="s">
        <v>752</v>
      </c>
      <c r="D218" s="62" t="s">
        <v>3</v>
      </c>
      <c r="E218" s="62" t="s">
        <v>1311</v>
      </c>
      <c r="F218" s="101">
        <v>12</v>
      </c>
      <c r="G218" s="100">
        <v>164736</v>
      </c>
      <c r="H218" s="100">
        <v>164736</v>
      </c>
      <c r="I218" s="1" t="str">
        <f t="shared" ca="1" si="4"/>
        <v>сигнал_03_ТКС</v>
      </c>
      <c r="J218" s="18"/>
    </row>
    <row r="219" spans="1:10" hidden="1" x14ac:dyDescent="0.2">
      <c r="A219" s="98">
        <v>43760</v>
      </c>
      <c r="B219" s="62" t="s">
        <v>1491</v>
      </c>
      <c r="C219" s="62" t="s">
        <v>578</v>
      </c>
      <c r="D219" s="62" t="s">
        <v>15</v>
      </c>
      <c r="E219" s="62" t="s">
        <v>1311</v>
      </c>
      <c r="F219" s="101">
        <v>12</v>
      </c>
      <c r="G219" s="100">
        <v>154242</v>
      </c>
      <c r="H219" s="100">
        <v>162360</v>
      </c>
      <c r="I219" s="1" t="str">
        <f t="shared" ca="1" si="4"/>
        <v>сигнал_03_ТКС</v>
      </c>
    </row>
    <row r="220" spans="1:10" hidden="1" x14ac:dyDescent="0.2">
      <c r="A220" s="98">
        <v>43808</v>
      </c>
      <c r="B220" s="62" t="s">
        <v>1490</v>
      </c>
      <c r="C220" s="62" t="s">
        <v>1091</v>
      </c>
      <c r="D220" s="62" t="s">
        <v>27</v>
      </c>
      <c r="E220" s="62" t="s">
        <v>1311</v>
      </c>
      <c r="F220" s="101">
        <v>12</v>
      </c>
      <c r="G220" s="100">
        <v>154242</v>
      </c>
      <c r="H220" s="100">
        <v>162360</v>
      </c>
      <c r="I220" s="1" t="str">
        <f t="shared" ca="1" si="4"/>
        <v>сигнал_03_ТКС</v>
      </c>
    </row>
    <row r="221" spans="1:10" hidden="1" x14ac:dyDescent="0.2">
      <c r="A221" s="98">
        <v>43746</v>
      </c>
      <c r="B221" s="62" t="s">
        <v>1492</v>
      </c>
      <c r="C221" s="62" t="s">
        <v>915</v>
      </c>
      <c r="D221" s="62" t="s">
        <v>5</v>
      </c>
      <c r="E221" s="62" t="s">
        <v>1313</v>
      </c>
      <c r="F221" s="101">
        <v>12</v>
      </c>
      <c r="G221" s="100">
        <v>154242</v>
      </c>
      <c r="H221" s="100">
        <v>162360</v>
      </c>
      <c r="I221" s="1" t="str">
        <f t="shared" ca="1" si="4"/>
        <v>сигнал_03_ТКС</v>
      </c>
    </row>
    <row r="222" spans="1:10" hidden="1" x14ac:dyDescent="0.2">
      <c r="A222" s="98">
        <v>43668</v>
      </c>
      <c r="B222" s="62" t="s">
        <v>1390</v>
      </c>
      <c r="C222" s="62" t="s">
        <v>929</v>
      </c>
      <c r="D222" s="62" t="s">
        <v>403</v>
      </c>
      <c r="E222" s="62" t="s">
        <v>1316</v>
      </c>
      <c r="F222" s="101">
        <v>200</v>
      </c>
      <c r="G222" s="100">
        <v>161724</v>
      </c>
      <c r="H222" s="100">
        <v>161724</v>
      </c>
      <c r="I222" s="1" t="str">
        <f t="shared" ca="1" si="4"/>
        <v>нет модели</v>
      </c>
    </row>
    <row r="223" spans="1:10" hidden="1" x14ac:dyDescent="0.2">
      <c r="A223" s="98">
        <v>43663</v>
      </c>
      <c r="B223" s="62" t="s">
        <v>1389</v>
      </c>
      <c r="C223" s="62" t="s">
        <v>929</v>
      </c>
      <c r="D223" s="62" t="s">
        <v>389</v>
      </c>
      <c r="E223" s="62" t="s">
        <v>1316</v>
      </c>
      <c r="F223" s="101">
        <v>200</v>
      </c>
      <c r="G223" s="100">
        <v>161724</v>
      </c>
      <c r="H223" s="100">
        <v>161724</v>
      </c>
      <c r="I223" s="1" t="str">
        <f t="shared" ca="1" si="4"/>
        <v>нет модели</v>
      </c>
    </row>
    <row r="224" spans="1:10" hidden="1" x14ac:dyDescent="0.2">
      <c r="A224" s="98">
        <v>43720</v>
      </c>
      <c r="B224" s="62" t="s">
        <v>1493</v>
      </c>
      <c r="C224" s="62" t="s">
        <v>846</v>
      </c>
      <c r="D224" s="62" t="s">
        <v>58</v>
      </c>
      <c r="E224" s="62" t="s">
        <v>1312</v>
      </c>
      <c r="F224" s="101">
        <v>1</v>
      </c>
      <c r="G224" s="100">
        <v>160000</v>
      </c>
      <c r="H224" s="100">
        <v>160000</v>
      </c>
      <c r="I224" s="1" t="str">
        <f t="shared" ca="1" si="4"/>
        <v>ДРБП_03</v>
      </c>
    </row>
    <row r="225" spans="1:10" hidden="1" x14ac:dyDescent="0.2">
      <c r="A225" s="98">
        <v>43675</v>
      </c>
      <c r="B225" s="62" t="s">
        <v>1385</v>
      </c>
      <c r="C225" s="62" t="s">
        <v>929</v>
      </c>
      <c r="D225" s="62" t="s">
        <v>484</v>
      </c>
      <c r="E225" s="62" t="s">
        <v>1316</v>
      </c>
      <c r="F225" s="101">
        <v>400</v>
      </c>
      <c r="G225" s="100">
        <v>158750.39999999999</v>
      </c>
      <c r="H225" s="100">
        <v>158750.39999999999</v>
      </c>
      <c r="I225" s="1" t="str">
        <f t="shared" ca="1" si="4"/>
        <v>нет модели</v>
      </c>
    </row>
    <row r="226" spans="1:10" hidden="1" x14ac:dyDescent="0.2">
      <c r="A226" s="98">
        <v>43501</v>
      </c>
      <c r="B226" s="62" t="s">
        <v>1494</v>
      </c>
      <c r="C226" s="62" t="s">
        <v>890</v>
      </c>
      <c r="D226" s="62" t="s">
        <v>2</v>
      </c>
      <c r="E226" s="62" t="s">
        <v>1313</v>
      </c>
      <c r="F226" s="101">
        <v>12</v>
      </c>
      <c r="G226" s="100">
        <v>158400</v>
      </c>
      <c r="H226" s="100">
        <v>158400</v>
      </c>
      <c r="I226" s="1" t="str">
        <f t="shared" ca="1" si="4"/>
        <v>сигма_ТКС_датчики</v>
      </c>
    </row>
    <row r="227" spans="1:10" hidden="1" x14ac:dyDescent="0.2">
      <c r="A227" s="98">
        <v>43746</v>
      </c>
      <c r="B227" s="62" t="s">
        <v>1486</v>
      </c>
      <c r="C227" s="62" t="s">
        <v>678</v>
      </c>
      <c r="D227" s="62" t="s">
        <v>92</v>
      </c>
      <c r="E227" s="62" t="s">
        <v>1313</v>
      </c>
      <c r="F227" s="101">
        <v>17</v>
      </c>
      <c r="G227" s="100">
        <v>157896</v>
      </c>
      <c r="H227" s="100">
        <v>157896</v>
      </c>
      <c r="I227" s="1" t="str">
        <f t="shared" ca="1" si="4"/>
        <v>Газтест_пульт</v>
      </c>
    </row>
    <row r="228" spans="1:10" hidden="1" x14ac:dyDescent="0.2">
      <c r="A228" s="98">
        <v>43858</v>
      </c>
      <c r="B228" s="62" t="s">
        <v>1495</v>
      </c>
      <c r="C228" s="62" t="s">
        <v>1329</v>
      </c>
      <c r="D228" s="62" t="s">
        <v>241</v>
      </c>
      <c r="E228" s="62" t="s">
        <v>1311</v>
      </c>
      <c r="F228" s="101">
        <v>12</v>
      </c>
      <c r="G228" s="100">
        <v>147470.39999999999</v>
      </c>
      <c r="H228" s="100">
        <v>155232</v>
      </c>
      <c r="I228" s="1" t="str">
        <f t="shared" ca="1" si="4"/>
        <v>сигнал_03_электрохимия</v>
      </c>
    </row>
    <row r="229" spans="1:10" hidden="1" x14ac:dyDescent="0.2">
      <c r="A229" s="98">
        <v>43878</v>
      </c>
      <c r="B229" s="62" t="s">
        <v>2350</v>
      </c>
      <c r="C229" s="62" t="s">
        <v>971</v>
      </c>
      <c r="D229" s="62" t="s">
        <v>58</v>
      </c>
      <c r="E229" s="62" t="s">
        <v>1311</v>
      </c>
      <c r="F229" s="101">
        <v>1</v>
      </c>
      <c r="G229" s="100">
        <v>127428.24</v>
      </c>
      <c r="H229" s="100">
        <v>153528</v>
      </c>
      <c r="I229" s="1" t="str">
        <f t="shared" ca="1" si="4"/>
        <v>ДРБП_03</v>
      </c>
    </row>
    <row r="230" spans="1:10" x14ac:dyDescent="0.2">
      <c r="A230" s="98">
        <v>43906</v>
      </c>
      <c r="B230" s="62" t="s">
        <v>2498</v>
      </c>
      <c r="C230" s="62" t="s">
        <v>971</v>
      </c>
      <c r="D230" s="62" t="s">
        <v>58</v>
      </c>
      <c r="E230" s="62" t="s">
        <v>1311</v>
      </c>
      <c r="F230" s="101">
        <v>1</v>
      </c>
      <c r="G230" s="100">
        <v>127428.24</v>
      </c>
      <c r="H230" s="100">
        <v>153528</v>
      </c>
    </row>
    <row r="231" spans="1:10" hidden="1" x14ac:dyDescent="0.2">
      <c r="A231" s="98">
        <v>43760</v>
      </c>
      <c r="B231" s="62" t="s">
        <v>1491</v>
      </c>
      <c r="C231" s="62" t="s">
        <v>578</v>
      </c>
      <c r="D231" s="62" t="s">
        <v>20</v>
      </c>
      <c r="E231" s="62" t="s">
        <v>1311</v>
      </c>
      <c r="F231" s="101">
        <v>4</v>
      </c>
      <c r="G231" s="100">
        <v>145099.20000000001</v>
      </c>
      <c r="H231" s="100">
        <v>152736</v>
      </c>
      <c r="I231" s="1" t="str">
        <f t="shared" ca="1" si="4"/>
        <v>сигнал_03_пульт</v>
      </c>
    </row>
    <row r="232" spans="1:10" hidden="1" x14ac:dyDescent="0.2">
      <c r="A232" s="98">
        <v>43598</v>
      </c>
      <c r="B232" s="62" t="s">
        <v>1391</v>
      </c>
      <c r="C232" s="62" t="s">
        <v>929</v>
      </c>
      <c r="D232" s="62" t="s">
        <v>326</v>
      </c>
      <c r="E232" s="62" t="s">
        <v>1316</v>
      </c>
      <c r="F232" s="101">
        <v>80</v>
      </c>
      <c r="G232" s="100">
        <v>152160</v>
      </c>
      <c r="H232" s="100">
        <v>152160</v>
      </c>
      <c r="I232" s="1" t="str">
        <f t="shared" ca="1" si="4"/>
        <v>нет модели</v>
      </c>
    </row>
    <row r="233" spans="1:10" hidden="1" x14ac:dyDescent="0.2">
      <c r="A233" s="98">
        <v>43808</v>
      </c>
      <c r="B233" s="62" t="s">
        <v>1451</v>
      </c>
      <c r="C233" s="62" t="s">
        <v>985</v>
      </c>
      <c r="D233" s="62" t="s">
        <v>1032</v>
      </c>
      <c r="E233" s="62" t="s">
        <v>1312</v>
      </c>
      <c r="F233" s="101">
        <v>1</v>
      </c>
      <c r="G233" s="100">
        <v>144324</v>
      </c>
      <c r="H233" s="100">
        <v>151920</v>
      </c>
      <c r="I233" s="1" t="str">
        <f t="shared" ca="1" si="4"/>
        <v>Сторонние_производители</v>
      </c>
      <c r="J233" s="18"/>
    </row>
    <row r="234" spans="1:10" x14ac:dyDescent="0.2">
      <c r="A234" s="98">
        <v>43895</v>
      </c>
      <c r="B234" s="62" t="s">
        <v>2433</v>
      </c>
      <c r="C234" s="62" t="s">
        <v>985</v>
      </c>
      <c r="D234" s="62" t="s">
        <v>1032</v>
      </c>
      <c r="E234" s="62" t="s">
        <v>1312</v>
      </c>
      <c r="F234" s="101">
        <v>1</v>
      </c>
      <c r="G234" s="100">
        <v>151660</v>
      </c>
      <c r="H234" s="100">
        <v>151660</v>
      </c>
    </row>
    <row r="235" spans="1:10" hidden="1" x14ac:dyDescent="0.2">
      <c r="A235" s="98">
        <v>43574</v>
      </c>
      <c r="B235" s="62" t="s">
        <v>1240</v>
      </c>
      <c r="C235" s="62" t="s">
        <v>669</v>
      </c>
      <c r="D235" s="62" t="s">
        <v>1317</v>
      </c>
      <c r="E235" s="62" t="s">
        <v>1316</v>
      </c>
      <c r="F235" s="101">
        <v>30</v>
      </c>
      <c r="G235" s="100">
        <v>150000</v>
      </c>
      <c r="H235" s="100">
        <v>150000</v>
      </c>
      <c r="I235" s="1" t="str">
        <f t="shared" ca="1" si="4"/>
        <v>нет модели</v>
      </c>
    </row>
    <row r="236" spans="1:10" hidden="1" x14ac:dyDescent="0.2">
      <c r="A236" s="98">
        <v>43878</v>
      </c>
      <c r="B236" s="62" t="s">
        <v>2351</v>
      </c>
      <c r="C236" s="62" t="s">
        <v>725</v>
      </c>
      <c r="D236" s="62" t="s">
        <v>5</v>
      </c>
      <c r="E236" s="62" t="s">
        <v>2352</v>
      </c>
      <c r="F236" s="101">
        <v>10</v>
      </c>
      <c r="G236" s="100">
        <v>141394.20000000001</v>
      </c>
      <c r="H236" s="100">
        <v>148836</v>
      </c>
      <c r="I236" s="1" t="str">
        <f t="shared" ca="1" si="4"/>
        <v>сигнал_03_ТКС</v>
      </c>
      <c r="J236" s="18"/>
    </row>
    <row r="237" spans="1:10" hidden="1" x14ac:dyDescent="0.2">
      <c r="A237" s="98">
        <v>43571</v>
      </c>
      <c r="B237" s="62" t="s">
        <v>1496</v>
      </c>
      <c r="C237" s="62" t="s">
        <v>891</v>
      </c>
      <c r="D237" s="62" t="s">
        <v>27</v>
      </c>
      <c r="E237" s="62" t="s">
        <v>1313</v>
      </c>
      <c r="F237" s="101">
        <v>11</v>
      </c>
      <c r="G237" s="100">
        <v>148830</v>
      </c>
      <c r="H237" s="100">
        <v>148830</v>
      </c>
      <c r="I237" s="1" t="str">
        <f t="shared" ca="1" si="4"/>
        <v>сигнал_03_ТКС</v>
      </c>
      <c r="J237" s="18"/>
    </row>
    <row r="238" spans="1:10" hidden="1" x14ac:dyDescent="0.2">
      <c r="A238" s="98">
        <v>43654</v>
      </c>
      <c r="B238" s="62" t="s">
        <v>1392</v>
      </c>
      <c r="C238" s="62" t="s">
        <v>929</v>
      </c>
      <c r="D238" s="62" t="s">
        <v>382</v>
      </c>
      <c r="E238" s="62" t="s">
        <v>1316</v>
      </c>
      <c r="F238" s="101">
        <v>200</v>
      </c>
      <c r="G238" s="100">
        <v>148826.4</v>
      </c>
      <c r="H238" s="100">
        <v>148826.4</v>
      </c>
      <c r="I238" s="1" t="str">
        <f t="shared" ca="1" si="4"/>
        <v>нет модели</v>
      </c>
    </row>
    <row r="239" spans="1:10" hidden="1" x14ac:dyDescent="0.2">
      <c r="A239" s="98">
        <v>43847</v>
      </c>
      <c r="B239" s="62" t="s">
        <v>1497</v>
      </c>
      <c r="C239" s="62" t="s">
        <v>1269</v>
      </c>
      <c r="D239" s="62" t="s">
        <v>1270</v>
      </c>
      <c r="E239" s="62"/>
      <c r="F239" s="101">
        <v>1</v>
      </c>
      <c r="G239" s="100">
        <v>148680</v>
      </c>
      <c r="H239" s="100">
        <v>148680</v>
      </c>
      <c r="I239" s="1" t="str">
        <f t="shared" ca="1" si="4"/>
        <v>нет модели</v>
      </c>
      <c r="J239" s="18"/>
    </row>
    <row r="240" spans="1:10" hidden="1" x14ac:dyDescent="0.2">
      <c r="A240" s="98">
        <v>43543</v>
      </c>
      <c r="B240" s="62" t="s">
        <v>1498</v>
      </c>
      <c r="C240" s="62" t="s">
        <v>995</v>
      </c>
      <c r="D240" s="62" t="s">
        <v>58</v>
      </c>
      <c r="E240" s="62" t="s">
        <v>1311</v>
      </c>
      <c r="F240" s="101">
        <v>1</v>
      </c>
      <c r="G240" s="100">
        <v>147970.79999999999</v>
      </c>
      <c r="H240" s="100">
        <v>147970.79999999999</v>
      </c>
      <c r="I240" s="1" t="str">
        <f t="shared" ca="1" si="4"/>
        <v>ДРБП_03</v>
      </c>
    </row>
    <row r="241" spans="1:10" hidden="1" x14ac:dyDescent="0.2">
      <c r="A241" s="98">
        <v>43571</v>
      </c>
      <c r="B241" s="62" t="s">
        <v>1499</v>
      </c>
      <c r="C241" s="62" t="s">
        <v>824</v>
      </c>
      <c r="D241" s="62" t="s">
        <v>77</v>
      </c>
      <c r="E241" s="62" t="s">
        <v>1313</v>
      </c>
      <c r="F241" s="101">
        <v>5</v>
      </c>
      <c r="G241" s="100">
        <v>142764.6</v>
      </c>
      <c r="H241" s="100">
        <v>147180</v>
      </c>
      <c r="I241" s="1" t="str">
        <f t="shared" ca="1" si="4"/>
        <v>сигнал_02</v>
      </c>
    </row>
    <row r="242" spans="1:10" hidden="1" x14ac:dyDescent="0.2">
      <c r="A242" s="98">
        <v>43727</v>
      </c>
      <c r="B242" s="62" t="s">
        <v>1500</v>
      </c>
      <c r="C242" s="62" t="s">
        <v>696</v>
      </c>
      <c r="D242" s="62" t="s">
        <v>58</v>
      </c>
      <c r="E242" s="62" t="s">
        <v>1312</v>
      </c>
      <c r="F242" s="101">
        <v>1</v>
      </c>
      <c r="G242" s="100">
        <v>147178</v>
      </c>
      <c r="H242" s="100">
        <v>147178</v>
      </c>
      <c r="I242" s="1" t="str">
        <f t="shared" ca="1" si="4"/>
        <v>ДРБП_03</v>
      </c>
    </row>
    <row r="243" spans="1:10" hidden="1" x14ac:dyDescent="0.2">
      <c r="A243" s="98">
        <v>43823</v>
      </c>
      <c r="B243" s="62" t="s">
        <v>1191</v>
      </c>
      <c r="C243" s="62" t="s">
        <v>654</v>
      </c>
      <c r="D243" s="62" t="s">
        <v>320</v>
      </c>
      <c r="E243" s="62" t="s">
        <v>1313</v>
      </c>
      <c r="F243" s="101">
        <v>1</v>
      </c>
      <c r="G243" s="100">
        <v>146916</v>
      </c>
      <c r="H243" s="100">
        <v>146916</v>
      </c>
      <c r="I243" s="1" t="str">
        <f t="shared" ca="1" si="4"/>
        <v>РЗА</v>
      </c>
    </row>
    <row r="244" spans="1:10" hidden="1" x14ac:dyDescent="0.2">
      <c r="A244" s="98">
        <v>43801</v>
      </c>
      <c r="B244" s="62" t="s">
        <v>1190</v>
      </c>
      <c r="C244" s="62" t="s">
        <v>654</v>
      </c>
      <c r="D244" s="62" t="s">
        <v>320</v>
      </c>
      <c r="E244" s="62" t="s">
        <v>1311</v>
      </c>
      <c r="F244" s="101">
        <v>1</v>
      </c>
      <c r="G244" s="100">
        <v>146916</v>
      </c>
      <c r="H244" s="100">
        <v>146916</v>
      </c>
      <c r="I244" s="1" t="str">
        <f t="shared" ca="1" si="4"/>
        <v>РЗА</v>
      </c>
    </row>
    <row r="245" spans="1:10" hidden="1" x14ac:dyDescent="0.2">
      <c r="A245" s="98">
        <v>43824</v>
      </c>
      <c r="B245" s="62" t="s">
        <v>1223</v>
      </c>
      <c r="C245" s="62" t="s">
        <v>654</v>
      </c>
      <c r="D245" s="62" t="s">
        <v>320</v>
      </c>
      <c r="E245" s="62" t="s">
        <v>1311</v>
      </c>
      <c r="F245" s="101">
        <v>1</v>
      </c>
      <c r="G245" s="100">
        <v>146916</v>
      </c>
      <c r="H245" s="100">
        <v>146916</v>
      </c>
      <c r="I245" s="1" t="str">
        <f t="shared" ca="1" si="4"/>
        <v>РЗА</v>
      </c>
    </row>
    <row r="246" spans="1:10" hidden="1" x14ac:dyDescent="0.2">
      <c r="A246" s="98">
        <v>43598</v>
      </c>
      <c r="B246" s="62" t="s">
        <v>1391</v>
      </c>
      <c r="C246" s="62" t="s">
        <v>929</v>
      </c>
      <c r="D246" s="62" t="s">
        <v>325</v>
      </c>
      <c r="E246" s="62" t="s">
        <v>1316</v>
      </c>
      <c r="F246" s="101">
        <v>80</v>
      </c>
      <c r="G246" s="100">
        <v>146400</v>
      </c>
      <c r="H246" s="100">
        <v>146400</v>
      </c>
      <c r="I246" s="1" t="str">
        <f t="shared" ca="1" si="4"/>
        <v>нет модели</v>
      </c>
    </row>
    <row r="247" spans="1:10" hidden="1" x14ac:dyDescent="0.2">
      <c r="A247" s="98">
        <v>43880</v>
      </c>
      <c r="B247" s="62" t="s">
        <v>2368</v>
      </c>
      <c r="C247" s="62" t="s">
        <v>2369</v>
      </c>
      <c r="D247" s="62" t="s">
        <v>507</v>
      </c>
      <c r="E247" s="62" t="s">
        <v>1312</v>
      </c>
      <c r="F247" s="101">
        <v>10</v>
      </c>
      <c r="G247" s="100">
        <v>140844</v>
      </c>
      <c r="H247" s="100">
        <v>145200</v>
      </c>
      <c r="I247" s="1" t="str">
        <f t="shared" ca="1" si="4"/>
        <v>сигма_ТКС_датчики</v>
      </c>
    </row>
    <row r="248" spans="1:10" hidden="1" x14ac:dyDescent="0.2">
      <c r="A248" s="98">
        <v>43767</v>
      </c>
      <c r="B248" s="62" t="s">
        <v>1501</v>
      </c>
      <c r="C248" s="62" t="s">
        <v>752</v>
      </c>
      <c r="D248" s="62" t="s">
        <v>237</v>
      </c>
      <c r="E248" s="62" t="s">
        <v>1311</v>
      </c>
      <c r="F248" s="101">
        <v>4</v>
      </c>
      <c r="G248" s="100">
        <v>144120</v>
      </c>
      <c r="H248" s="100">
        <v>144120</v>
      </c>
      <c r="I248" s="1" t="str">
        <f t="shared" ca="1" si="4"/>
        <v>сигма_оптический_датчик</v>
      </c>
      <c r="J248" s="18"/>
    </row>
    <row r="249" spans="1:10" hidden="1" x14ac:dyDescent="0.2">
      <c r="A249" s="98">
        <v>43746</v>
      </c>
      <c r="B249" s="62" t="s">
        <v>1502</v>
      </c>
      <c r="C249" s="62" t="s">
        <v>990</v>
      </c>
      <c r="D249" s="62" t="s">
        <v>58</v>
      </c>
      <c r="E249" s="62" t="s">
        <v>1312</v>
      </c>
      <c r="F249" s="101">
        <v>1</v>
      </c>
      <c r="G249" s="100">
        <v>143513.60000000001</v>
      </c>
      <c r="H249" s="100">
        <v>143513.60000000001</v>
      </c>
      <c r="I249" s="1" t="str">
        <f t="shared" ca="1" si="4"/>
        <v>ДРБП_03</v>
      </c>
    </row>
    <row r="250" spans="1:10" hidden="1" x14ac:dyDescent="0.2">
      <c r="A250" s="98">
        <v>43725</v>
      </c>
      <c r="B250" s="62" t="s">
        <v>1504</v>
      </c>
      <c r="C250" s="62" t="s">
        <v>752</v>
      </c>
      <c r="D250" s="62" t="s">
        <v>237</v>
      </c>
      <c r="E250" s="62" t="s">
        <v>1313</v>
      </c>
      <c r="F250" s="101">
        <v>4</v>
      </c>
      <c r="G250" s="100">
        <v>135432</v>
      </c>
      <c r="H250" s="100">
        <v>142560</v>
      </c>
      <c r="I250" s="1" t="str">
        <f t="shared" ca="1" si="4"/>
        <v>сигма_оптический_датчик</v>
      </c>
    </row>
    <row r="251" spans="1:10" hidden="1" x14ac:dyDescent="0.2">
      <c r="A251" s="98">
        <v>43753</v>
      </c>
      <c r="B251" s="62" t="s">
        <v>1503</v>
      </c>
      <c r="C251" s="62" t="s">
        <v>604</v>
      </c>
      <c r="D251" s="62" t="s">
        <v>508</v>
      </c>
      <c r="E251" s="62" t="s">
        <v>1313</v>
      </c>
      <c r="F251" s="101">
        <v>4</v>
      </c>
      <c r="G251" s="100">
        <v>142560</v>
      </c>
      <c r="H251" s="100">
        <v>142560</v>
      </c>
      <c r="I251" s="1" t="str">
        <f t="shared" ca="1" si="4"/>
        <v>сигнал_03_оптика</v>
      </c>
    </row>
    <row r="252" spans="1:10" hidden="1" x14ac:dyDescent="0.2">
      <c r="A252" s="98">
        <v>43495</v>
      </c>
      <c r="B252" s="62" t="s">
        <v>1393</v>
      </c>
      <c r="C252" s="62" t="s">
        <v>929</v>
      </c>
      <c r="D252" s="62" t="s">
        <v>115</v>
      </c>
      <c r="E252" s="62" t="s">
        <v>1316</v>
      </c>
      <c r="F252" s="101">
        <v>80</v>
      </c>
      <c r="G252" s="100">
        <v>142560</v>
      </c>
      <c r="H252" s="100">
        <v>142560</v>
      </c>
      <c r="I252" s="1" t="str">
        <f t="shared" ca="1" si="4"/>
        <v>нет модели</v>
      </c>
    </row>
    <row r="253" spans="1:10" hidden="1" x14ac:dyDescent="0.2">
      <c r="A253" s="98">
        <v>43642</v>
      </c>
      <c r="B253" s="62" t="s">
        <v>1505</v>
      </c>
      <c r="C253" s="62" t="s">
        <v>551</v>
      </c>
      <c r="D253" s="62" t="s">
        <v>58</v>
      </c>
      <c r="E253" s="62" t="s">
        <v>1311</v>
      </c>
      <c r="F253" s="101">
        <v>1</v>
      </c>
      <c r="G253" s="100">
        <v>142271</v>
      </c>
      <c r="H253" s="100">
        <v>142271</v>
      </c>
      <c r="I253" s="1" t="str">
        <f t="shared" ca="1" si="4"/>
        <v>ДРБП_03</v>
      </c>
    </row>
    <row r="254" spans="1:10" hidden="1" x14ac:dyDescent="0.2">
      <c r="A254" s="98">
        <v>43816</v>
      </c>
      <c r="B254" s="62" t="s">
        <v>1506</v>
      </c>
      <c r="C254" s="62" t="s">
        <v>1139</v>
      </c>
      <c r="D254" s="62" t="s">
        <v>58</v>
      </c>
      <c r="E254" s="62" t="s">
        <v>1312</v>
      </c>
      <c r="F254" s="101">
        <v>1</v>
      </c>
      <c r="G254" s="100">
        <v>142020.4</v>
      </c>
      <c r="H254" s="100">
        <v>142020.4</v>
      </c>
      <c r="I254" s="1" t="str">
        <f t="shared" ca="1" si="4"/>
        <v>ДРБП_03</v>
      </c>
    </row>
    <row r="255" spans="1:10" hidden="1" x14ac:dyDescent="0.2">
      <c r="A255" s="98">
        <v>43798</v>
      </c>
      <c r="B255" s="62" t="s">
        <v>1507</v>
      </c>
      <c r="C255" s="62" t="s">
        <v>1066</v>
      </c>
      <c r="D255" s="62" t="s">
        <v>58</v>
      </c>
      <c r="E255" s="62" t="s">
        <v>1312</v>
      </c>
      <c r="F255" s="101">
        <v>1</v>
      </c>
      <c r="G255" s="100">
        <v>141600</v>
      </c>
      <c r="H255" s="100">
        <v>141600</v>
      </c>
      <c r="I255" s="1" t="str">
        <f t="shared" ca="1" si="4"/>
        <v>ДРБП_03</v>
      </c>
    </row>
    <row r="256" spans="1:10" hidden="1" x14ac:dyDescent="0.2">
      <c r="A256" s="98">
        <v>43544</v>
      </c>
      <c r="B256" s="62" t="s">
        <v>1508</v>
      </c>
      <c r="C256" s="62" t="s">
        <v>554</v>
      </c>
      <c r="D256" s="62" t="s">
        <v>58</v>
      </c>
      <c r="E256" s="62" t="s">
        <v>1312</v>
      </c>
      <c r="F256" s="101">
        <v>1</v>
      </c>
      <c r="G256" s="100">
        <v>140770</v>
      </c>
      <c r="H256" s="100">
        <v>140770</v>
      </c>
      <c r="I256" s="1" t="str">
        <f t="shared" ca="1" si="4"/>
        <v>ДРБП_03</v>
      </c>
    </row>
    <row r="257" spans="1:10" hidden="1" x14ac:dyDescent="0.2">
      <c r="A257" s="98">
        <v>43574</v>
      </c>
      <c r="B257" s="62" t="s">
        <v>1237</v>
      </c>
      <c r="C257" s="62" t="s">
        <v>669</v>
      </c>
      <c r="D257" s="62" t="s">
        <v>1317</v>
      </c>
      <c r="E257" s="62" t="s">
        <v>1316</v>
      </c>
      <c r="F257" s="101">
        <v>28</v>
      </c>
      <c r="G257" s="100">
        <v>140000</v>
      </c>
      <c r="H257" s="100">
        <v>140000</v>
      </c>
      <c r="I257" s="1" t="str">
        <f t="shared" ca="1" si="4"/>
        <v>нет модели</v>
      </c>
    </row>
    <row r="258" spans="1:10" hidden="1" x14ac:dyDescent="0.2">
      <c r="A258" s="98">
        <v>43627</v>
      </c>
      <c r="B258" s="62" t="s">
        <v>1509</v>
      </c>
      <c r="C258" s="62" t="s">
        <v>899</v>
      </c>
      <c r="D258" s="62" t="s">
        <v>58</v>
      </c>
      <c r="E258" s="62" t="s">
        <v>1311</v>
      </c>
      <c r="F258" s="101">
        <v>1</v>
      </c>
      <c r="G258" s="100">
        <v>139570.79999999999</v>
      </c>
      <c r="H258" s="100">
        <v>139570.79999999999</v>
      </c>
      <c r="I258" s="1" t="str">
        <f t="shared" ca="1" si="4"/>
        <v>ДРБП_03</v>
      </c>
    </row>
    <row r="259" spans="1:10" hidden="1" x14ac:dyDescent="0.2">
      <c r="A259" s="98">
        <v>43636</v>
      </c>
      <c r="B259" s="62" t="s">
        <v>1510</v>
      </c>
      <c r="C259" s="62" t="s">
        <v>899</v>
      </c>
      <c r="D259" s="62" t="s">
        <v>58</v>
      </c>
      <c r="E259" s="62" t="s">
        <v>1311</v>
      </c>
      <c r="F259" s="101">
        <v>1</v>
      </c>
      <c r="G259" s="100">
        <v>139570.79999999999</v>
      </c>
      <c r="H259" s="100">
        <v>139570.79999999999</v>
      </c>
      <c r="I259" s="1" t="str">
        <f t="shared" ca="1" si="4"/>
        <v>ДРБП_03</v>
      </c>
    </row>
    <row r="260" spans="1:10" hidden="1" x14ac:dyDescent="0.2">
      <c r="A260" s="98">
        <v>43614</v>
      </c>
      <c r="B260" s="62" t="s">
        <v>1511</v>
      </c>
      <c r="C260" s="62" t="s">
        <v>985</v>
      </c>
      <c r="D260" s="62" t="s">
        <v>58</v>
      </c>
      <c r="E260" s="62" t="s">
        <v>1311</v>
      </c>
      <c r="F260" s="101">
        <v>1</v>
      </c>
      <c r="G260" s="100">
        <v>125613.72</v>
      </c>
      <c r="H260" s="100">
        <v>139570.79999999999</v>
      </c>
      <c r="I260" s="1" t="str">
        <f t="shared" ca="1" si="4"/>
        <v>ДРБП_03</v>
      </c>
    </row>
    <row r="261" spans="1:10" hidden="1" x14ac:dyDescent="0.2">
      <c r="A261" s="98">
        <v>43627</v>
      </c>
      <c r="B261" s="62" t="s">
        <v>1512</v>
      </c>
      <c r="C261" s="62" t="s">
        <v>922</v>
      </c>
      <c r="D261" s="62" t="s">
        <v>58</v>
      </c>
      <c r="E261" s="62" t="s">
        <v>1313</v>
      </c>
      <c r="F261" s="101">
        <v>1</v>
      </c>
      <c r="G261" s="100">
        <v>139570.79999999999</v>
      </c>
      <c r="H261" s="100">
        <v>139570.79999999999</v>
      </c>
      <c r="I261" s="1" t="str">
        <f t="shared" ca="1" si="4"/>
        <v>ДРБП_03</v>
      </c>
    </row>
    <row r="262" spans="1:10" hidden="1" x14ac:dyDescent="0.2">
      <c r="A262" s="98">
        <v>43531</v>
      </c>
      <c r="B262" s="62" t="s">
        <v>1513</v>
      </c>
      <c r="C262" s="62" t="s">
        <v>947</v>
      </c>
      <c r="D262" s="62" t="s">
        <v>58</v>
      </c>
      <c r="E262" s="62" t="s">
        <v>1311</v>
      </c>
      <c r="F262" s="101">
        <v>1</v>
      </c>
      <c r="G262" s="100">
        <v>139570.79999999999</v>
      </c>
      <c r="H262" s="100">
        <v>139570.79999999999</v>
      </c>
      <c r="I262" s="1" t="str">
        <f t="shared" ca="1" si="4"/>
        <v>ДРБП_03</v>
      </c>
      <c r="J262" s="18"/>
    </row>
    <row r="263" spans="1:10" hidden="1" x14ac:dyDescent="0.2">
      <c r="A263" s="98">
        <v>43531</v>
      </c>
      <c r="B263" s="62" t="s">
        <v>1514</v>
      </c>
      <c r="C263" s="62" t="s">
        <v>705</v>
      </c>
      <c r="D263" s="62" t="s">
        <v>58</v>
      </c>
      <c r="E263" s="62" t="s">
        <v>1311</v>
      </c>
      <c r="F263" s="101">
        <v>1</v>
      </c>
      <c r="G263" s="100">
        <v>132592.26</v>
      </c>
      <c r="H263" s="100">
        <v>139570.79999999999</v>
      </c>
      <c r="I263" s="1" t="str">
        <f t="shared" ca="1" si="4"/>
        <v>ДРБП_03</v>
      </c>
      <c r="J263" s="18"/>
    </row>
    <row r="264" spans="1:10" hidden="1" x14ac:dyDescent="0.2">
      <c r="A264" s="98">
        <v>43580</v>
      </c>
      <c r="B264" s="62" t="s">
        <v>1515</v>
      </c>
      <c r="C264" s="62" t="s">
        <v>986</v>
      </c>
      <c r="D264" s="62" t="s">
        <v>58</v>
      </c>
      <c r="E264" s="62" t="s">
        <v>1312</v>
      </c>
      <c r="F264" s="101">
        <v>1</v>
      </c>
      <c r="G264" s="100">
        <v>139570.79999999999</v>
      </c>
      <c r="H264" s="100">
        <v>139570.79999999999</v>
      </c>
      <c r="I264" s="1" t="str">
        <f t="shared" ca="1" si="4"/>
        <v>ДРБП_03</v>
      </c>
      <c r="J264" s="18"/>
    </row>
    <row r="265" spans="1:10" hidden="1" x14ac:dyDescent="0.2">
      <c r="A265" s="98">
        <v>43788</v>
      </c>
      <c r="B265" s="62" t="s">
        <v>1516</v>
      </c>
      <c r="C265" s="62" t="s">
        <v>971</v>
      </c>
      <c r="D265" s="62" t="s">
        <v>58</v>
      </c>
      <c r="E265" s="62" t="s">
        <v>1311</v>
      </c>
      <c r="F265" s="101">
        <v>1</v>
      </c>
      <c r="G265" s="100">
        <v>115843.76</v>
      </c>
      <c r="H265" s="100">
        <v>139570.79999999999</v>
      </c>
      <c r="I265" s="1" t="str">
        <f t="shared" ca="1" si="4"/>
        <v>ДРБП_03</v>
      </c>
    </row>
    <row r="266" spans="1:10" hidden="1" x14ac:dyDescent="0.2">
      <c r="A266" s="98">
        <v>43777</v>
      </c>
      <c r="B266" s="62" t="s">
        <v>1519</v>
      </c>
      <c r="C266" s="62" t="s">
        <v>700</v>
      </c>
      <c r="D266" s="62" t="s">
        <v>58</v>
      </c>
      <c r="E266" s="62" t="s">
        <v>1311</v>
      </c>
      <c r="F266" s="101">
        <v>1</v>
      </c>
      <c r="G266" s="100">
        <v>139570.79999999999</v>
      </c>
      <c r="H266" s="100">
        <v>139570.79999999999</v>
      </c>
      <c r="I266" s="1" t="str">
        <f t="shared" ca="1" si="4"/>
        <v>ДРБП_03</v>
      </c>
      <c r="J266" s="18"/>
    </row>
    <row r="267" spans="1:10" hidden="1" x14ac:dyDescent="0.2">
      <c r="A267" s="98">
        <v>43763</v>
      </c>
      <c r="B267" s="62" t="s">
        <v>1165</v>
      </c>
      <c r="C267" s="62" t="s">
        <v>654</v>
      </c>
      <c r="D267" s="62" t="s">
        <v>58</v>
      </c>
      <c r="E267" s="62" t="s">
        <v>1311</v>
      </c>
      <c r="F267" s="101">
        <v>1</v>
      </c>
      <c r="G267" s="100">
        <v>111656.64</v>
      </c>
      <c r="H267" s="100">
        <v>139570.79999999999</v>
      </c>
      <c r="I267" s="1" t="str">
        <f t="shared" ca="1" si="4"/>
        <v>ДРБП_03</v>
      </c>
    </row>
    <row r="268" spans="1:10" hidden="1" x14ac:dyDescent="0.2">
      <c r="A268" s="98">
        <v>43754</v>
      </c>
      <c r="B268" s="62" t="s">
        <v>1518</v>
      </c>
      <c r="C268" s="62" t="s">
        <v>982</v>
      </c>
      <c r="D268" s="62" t="s">
        <v>58</v>
      </c>
      <c r="E268" s="62" t="s">
        <v>1312</v>
      </c>
      <c r="F268" s="101">
        <v>1</v>
      </c>
      <c r="G268" s="100">
        <v>132592.26</v>
      </c>
      <c r="H268" s="100">
        <v>139570.79999999999</v>
      </c>
      <c r="I268" s="1" t="str">
        <f t="shared" ca="1" si="4"/>
        <v>ДРБП_03</v>
      </c>
    </row>
    <row r="269" spans="1:10" hidden="1" x14ac:dyDescent="0.2">
      <c r="A269" s="98">
        <v>43781</v>
      </c>
      <c r="B269" s="62" t="s">
        <v>1517</v>
      </c>
      <c r="C269" s="62" t="s">
        <v>666</v>
      </c>
      <c r="D269" s="62" t="s">
        <v>58</v>
      </c>
      <c r="E269" s="62" t="s">
        <v>1311</v>
      </c>
      <c r="F269" s="101">
        <v>1</v>
      </c>
      <c r="G269" s="100">
        <v>139570.79999999999</v>
      </c>
      <c r="H269" s="100">
        <v>139570.79999999999</v>
      </c>
      <c r="I269" s="1" t="str">
        <f t="shared" ca="1" si="4"/>
        <v>ДРБП_03</v>
      </c>
    </row>
    <row r="270" spans="1:10" hidden="1" x14ac:dyDescent="0.2">
      <c r="A270" s="98">
        <v>43748</v>
      </c>
      <c r="B270" s="62" t="s">
        <v>1521</v>
      </c>
      <c r="C270" s="62" t="s">
        <v>985</v>
      </c>
      <c r="D270" s="62" t="s">
        <v>58</v>
      </c>
      <c r="E270" s="62" t="s">
        <v>1312</v>
      </c>
      <c r="F270" s="101">
        <v>1</v>
      </c>
      <c r="G270" s="100">
        <v>125613.72</v>
      </c>
      <c r="H270" s="100">
        <v>139570.79999999999</v>
      </c>
      <c r="I270" s="1" t="str">
        <f t="shared" ca="1" si="4"/>
        <v>ДРБП_03</v>
      </c>
    </row>
    <row r="271" spans="1:10" hidden="1" x14ac:dyDescent="0.2">
      <c r="A271" s="98">
        <v>43738</v>
      </c>
      <c r="B271" s="62" t="s">
        <v>1520</v>
      </c>
      <c r="C271" s="62" t="s">
        <v>971</v>
      </c>
      <c r="D271" s="62" t="s">
        <v>58</v>
      </c>
      <c r="E271" s="62" t="s">
        <v>1311</v>
      </c>
      <c r="F271" s="101">
        <v>1</v>
      </c>
      <c r="G271" s="100">
        <v>115843.76</v>
      </c>
      <c r="H271" s="100">
        <v>139570.79999999999</v>
      </c>
      <c r="I271" s="1" t="str">
        <f t="shared" ref="I271:I334" ca="1" si="5">IF(COUNTIF(INDIRECT(INDEX(моделиперечень,1)),D271),INDEX(моделиперечень,1),
IF(COUNTIF(INDIRECT(INDEX(моделиперечень,2)),D271),INDEX(моделиперечень,2),
IF(COUNTIF(INDIRECT(INDEX(моделиперечень,3)),D271),INDEX(моделиперечень,3),
IF(COUNTIF(INDIRECT(INDEX(моделиперечень,4)),D271),INDEX(моделиперечень,4),
IF(COUNTIF(INDIRECT(INDEX(моделиперечень,5)),D271),INDEX(моделиперечень,5),
IF(COUNTIF(INDIRECT(INDEX(моделиперечень,6)),D271),INDEX(моделиперечень,6),
IF(COUNTIF(INDIRECT(INDEX(моделиперечень,7)),D271),INDEX(моделиперечень,7),
IF(COUNTIF(INDIRECT(INDEX(моделиперечень,8)),D271),INDEX(моделиперечень,8),
IF(COUNTIF(INDIRECT(INDEX(моделиперечень,9)),D271),INDEX(моделиперечень,9),
IF(COUNTIF(INDIRECT(INDEX(моделиперечень,10)),D271),INDEX(моделиперечень,10),
IF(COUNTIF(INDIRECT(INDEX(моделиперечень,11)),D271),INDEX(моделиперечень,11),
IF(COUNTIF(INDIRECT(INDEX(моделиперечень,12)),D271),INDEX(моделиперечень,12),
IF(COUNTIF(INDIRECT(INDEX(моделиперечень,13)),D271),INDEX(моделиперечень,13),
IF(COUNTIF(INDIRECT(INDEX(моделиперечень,14)),D271),INDEX(моделиперечень,14),
IF(COUNTIF(INDIRECT(INDEX(моделиперечень,15)),D271),INDEX(моделиперечень,15),
IF(COUNTIF(INDIRECT(INDEX(моделиперечень,16)),D271),INDEX(моделиперечень,16),
IF(COUNTIF(INDIRECT(INDEX(моделиперечень,17)),D271),INDEX(моделиперечень,17),
IF(COUNTIF(INDIRECT(INDEX(моделиперечень,18)),D271),INDEX(моделиперечень,18),
IF(COUNTIF(INDIRECT(INDEX(моделиперечень,19)),D271),INDEX(моделиперечень,19),
IF(COUNTIF(INDIRECT(INDEX(моделиперечень,20)),D271),INDEX(моделиперечень,20),
IF(COUNTIF(INDIRECT(INDEX(моделиперечень,21)),D271),INDEX(моделиперечень,21),
IF(COUNTIF(INDIRECT(INDEX(моделиперечень,22)),D271),INDEX(моделиперечень,22),
IF(COUNTIF(INDIRECT(INDEX(моделиперечень,23)),D271),INDEX(моделиперечень,23),
IF(COUNTIF(INDIRECT(INDEX(моделиперечень,24)),D271),INDEX(моделиперечень,24),
IF(COUNTIF(INDIRECT(INDEX(моделиперечень,25)),D271),INDEX(моделиперечень,25),
IF(COUNTIF(INDIRECT(INDEX(моделиперечень,26)),D271),INDEX(моделиперечень,26),
IF(COUNTIF(INDIRECT(INDEX(моделиперечень_газ,1)),D271),INDEX(моделиперечень_газ,1),
IF(COUNTIF(INDIRECT(INDEX(моделиперечень_газ,2)),D271),INDEX(моделиперечень_газ,2),
IF(COUNTIF(INDIRECT(INDEX(моделиперечень_газ,3)),D271),INDEX(моделиперечень_газ,3),
IF(COUNTIF(INDIRECT(INDEX(моделиперечень_газ,4)),D271),INDEX(моделиперечень_газ,4),
IF(COUNTIF(INDIRECT(INDEX(моделиперечень_газ,5)),D271),INDEX(моделиперечень_газ,5),
IF(COUNTIF(INDIRECT(INDEX(моделиперечень_газ,6)),D271),INDEX(моделиперечень_газ,6),
IF(COUNTIF(INDIRECT(INDEX(моделиперечень_газ,7)),D271),INDEX(моделиперечень_газ,7),
IF(COUNTIF(INDIRECT(INDEX(моделиперечень_газ,8)),D271),INDEX(моделиперечень_газ,8),
IF(COUNTIF(INDIRECT(INDEX(моделиперечень_газ,9)),D271),INDEX(моделиперечень_газ,9),
IF(COUNTIF(INDIRECT(INDEX(моделиперечень_газ,10)),D271),INDEX(моделиперечень_газ,10),
IF(COUNTIF(INDIRECT(INDEX(моделиперечень_газ,11)),D271),INDEX(моделиперечень_газ,11),
IF(COUNTIF(INDIRECT(INDEX(моделиперечень_газ,12)),D271),INDEX(моделиперечень_газ,12),
IF(COUNTIF(INDIRECT(INDEX(моделиперечень_газ,13)),D271),INDEX(моделиперечень_газ,13),
IF(COUNTIF(INDIRECT(INDEX(моделиперечень_газ,14)),D271),INDEX(моделиперечень_газ,14),
IF(COUNTIF(INDIRECT(INDEX(моделиперечень_газ,15)),D271),INDEX(моделиперечень_газ,15),
IF(COUNTIF(INDIRECT(INDEX(моделиперечень_газ,16)),D271),INDEX(моделиперечень_газ,16),
IF(COUNTIF(INDIRECT(INDEX(моделиперечень_газ,17)),D271),INDEX(моделиперечень_газ,17),
IF(COUNTIF(INDIRECT(INDEX(моделиперечень_газ,18)),D271),INDEX(моделиперечень_газ,18),
IF(COUNTIF(INDIRECT(INDEX(моделиперечень_газ,19)),D271),INDEX(моделиперечень_газ,19),
IF(COUNTIF(INDIRECT(INDEX(моделиперечень_газ,20)),D271),INDEX(моделиперечень_газ,20),
IF(COUNTIF(INDIRECT(INDEX(моделиперечень_газ,21)),D271),INDEX(моделиперечень_газ,21),
IF(COUNTIF(INDIRECT(INDEX(моделиперечень_газ,22)),D271),INDEX(моделиперечень_газ,22),
IF(COUNTIF(INDIRECT(INDEX(моделиперечень_газ,23)),D271),INDEX(моделиперечень_газ,23),
IF(COUNTIF(INDIRECT(INDEX(моделиперечень_газ,24)),D271),INDEX(моделиперечень_газ,24),
IF(COUNTIF(INDIRECT(INDEX(моделиперечень_газ,25)),D271),INDEX(моделиперечень_газ,25),
IF(COUNTIF(INDIRECT(INDEX(моделиперечень_газ,26)),D271),INDEX(моделиперечень_газ,26),
IF(COUNTIF(INDIRECT(INDEX(моделиперечень_газ,27)),D271),INDEX(моделиперечень_газ,27),
IF(COUNTIF(INDIRECT(INDEX(моделиперечень_газ,28)),D271),INDEX(моделиперечень_газ,28),
IF(COUNTIF(INDIRECT(INDEX(моделиперечень_газ,29)),D271),INDEX(моделиперечень_газ,29),
IF(COUNTIF(INDIRECT(INDEX(моделиперечень_газ,30)),D271),INDEX(моделиперечень_газ,30),
IF(COUNTIF(INDIRECT(INDEX(моделиперечень_газ,31)),D271),INDEX(моделиперечень_газ,31),
IF(COUNTIF(INDIRECT(INDEX(моделиперечень_газ,32)),D271),INDEX(моделиперечень_газ,32),
IF(COUNTIF(INDIRECT(INDEX(моделиперечень_газ,33)),D271),INDEX(моделиперечень_газ,33),
IF(COUNTIF(INDIRECT(INDEX(моделиперечень_газ,34)),D271),INDEX(моделиперечень_газ,34),
IF(COUNTIF(INDIRECT(INDEX(моделиперечень_газ,35)),D271),INDEX(моделиперечень_газ,35),
IF(COUNTIF(INDIRECT(INDEX(моделиперечень_газ,36)),D271),INDEX(моделиперечень_газ,36),
"нет модели"))))))))))))))))))))))))))))))))))))))))))))))))))))))))))))))</f>
        <v>ДРБП_03</v>
      </c>
      <c r="J271" s="18"/>
    </row>
    <row r="272" spans="1:10" hidden="1" x14ac:dyDescent="0.2">
      <c r="A272" s="98">
        <v>43685</v>
      </c>
      <c r="B272" s="62" t="s">
        <v>1522</v>
      </c>
      <c r="C272" s="62" t="s">
        <v>690</v>
      </c>
      <c r="D272" s="62" t="s">
        <v>56</v>
      </c>
      <c r="E272" s="62" t="s">
        <v>1312</v>
      </c>
      <c r="F272" s="101">
        <v>18</v>
      </c>
      <c r="G272" s="100">
        <v>125517.6</v>
      </c>
      <c r="H272" s="100">
        <v>139464</v>
      </c>
      <c r="I272" s="1" t="str">
        <f t="shared" ca="1" si="5"/>
        <v>ДМГ_3</v>
      </c>
    </row>
    <row r="273" spans="1:10" hidden="1" x14ac:dyDescent="0.2">
      <c r="A273" s="98">
        <v>43733</v>
      </c>
      <c r="B273" s="62" t="s">
        <v>1523</v>
      </c>
      <c r="C273" s="62" t="s">
        <v>690</v>
      </c>
      <c r="D273" s="62" t="s">
        <v>56</v>
      </c>
      <c r="E273" s="62" t="s">
        <v>1312</v>
      </c>
      <c r="F273" s="101">
        <v>18</v>
      </c>
      <c r="G273" s="100">
        <v>125517.6</v>
      </c>
      <c r="H273" s="100">
        <v>139464</v>
      </c>
      <c r="I273" s="1" t="str">
        <f t="shared" ca="1" si="5"/>
        <v>ДМГ_3</v>
      </c>
      <c r="J273" s="18"/>
    </row>
    <row r="274" spans="1:10" hidden="1" x14ac:dyDescent="0.2">
      <c r="A274" s="98">
        <v>43606</v>
      </c>
      <c r="B274" s="62" t="s">
        <v>1524</v>
      </c>
      <c r="C274" s="62" t="s">
        <v>752</v>
      </c>
      <c r="D274" s="62" t="s">
        <v>21</v>
      </c>
      <c r="E274" s="62" t="s">
        <v>1313</v>
      </c>
      <c r="F274" s="101">
        <v>6</v>
      </c>
      <c r="G274" s="100">
        <v>139428</v>
      </c>
      <c r="H274" s="100">
        <v>139428</v>
      </c>
      <c r="I274" s="1" t="str">
        <f t="shared" ca="1" si="5"/>
        <v>сигнал_02</v>
      </c>
    </row>
    <row r="275" spans="1:10" hidden="1" x14ac:dyDescent="0.2">
      <c r="A275" s="98">
        <v>43858</v>
      </c>
      <c r="B275" s="62" t="s">
        <v>1525</v>
      </c>
      <c r="C275" s="62" t="s">
        <v>1330</v>
      </c>
      <c r="D275" s="62" t="s">
        <v>450</v>
      </c>
      <c r="E275" s="62" t="s">
        <v>1311</v>
      </c>
      <c r="F275" s="101">
        <v>8</v>
      </c>
      <c r="G275" s="100">
        <v>131920.79999999999</v>
      </c>
      <c r="H275" s="100">
        <v>138864</v>
      </c>
      <c r="I275" s="1" t="str">
        <f t="shared" ca="1" si="5"/>
        <v>сигнал_03_электрохимия</v>
      </c>
    </row>
    <row r="276" spans="1:10" hidden="1" x14ac:dyDescent="0.2">
      <c r="A276" s="98">
        <v>43556</v>
      </c>
      <c r="B276" s="62" t="s">
        <v>1526</v>
      </c>
      <c r="C276" s="62" t="s">
        <v>933</v>
      </c>
      <c r="D276" s="62" t="s">
        <v>507</v>
      </c>
      <c r="E276" s="62" t="s">
        <v>1313</v>
      </c>
      <c r="F276" s="101">
        <v>11</v>
      </c>
      <c r="G276" s="100">
        <v>138600</v>
      </c>
      <c r="H276" s="100">
        <v>138600</v>
      </c>
      <c r="I276" s="1" t="str">
        <f t="shared" ca="1" si="5"/>
        <v>сигма_ТКС_датчики</v>
      </c>
      <c r="J276" s="18"/>
    </row>
    <row r="277" spans="1:10" hidden="1" x14ac:dyDescent="0.2">
      <c r="A277" s="98">
        <v>43781</v>
      </c>
      <c r="B277" s="62" t="s">
        <v>1151</v>
      </c>
      <c r="C277" s="62" t="s">
        <v>654</v>
      </c>
      <c r="D277" s="62" t="s">
        <v>512</v>
      </c>
      <c r="E277" s="62" t="s">
        <v>1311</v>
      </c>
      <c r="F277" s="101">
        <v>2</v>
      </c>
      <c r="G277" s="100">
        <v>138100.79999999999</v>
      </c>
      <c r="H277" s="100">
        <v>138100.79999999999</v>
      </c>
      <c r="I277" s="1" t="str">
        <f t="shared" ca="1" si="5"/>
        <v>РЗБ</v>
      </c>
    </row>
    <row r="278" spans="1:10" hidden="1" x14ac:dyDescent="0.2">
      <c r="A278" s="98">
        <v>43620</v>
      </c>
      <c r="B278" s="62" t="s">
        <v>1148</v>
      </c>
      <c r="C278" s="62" t="s">
        <v>654</v>
      </c>
      <c r="D278" s="62" t="s">
        <v>512</v>
      </c>
      <c r="E278" s="62" t="s">
        <v>1313</v>
      </c>
      <c r="F278" s="101">
        <v>2</v>
      </c>
      <c r="G278" s="100">
        <v>138100.79999999999</v>
      </c>
      <c r="H278" s="100">
        <v>138100.79999999999</v>
      </c>
      <c r="I278" s="1" t="str">
        <f t="shared" ca="1" si="5"/>
        <v>РЗБ</v>
      </c>
      <c r="J278" s="18"/>
    </row>
    <row r="279" spans="1:10" hidden="1" x14ac:dyDescent="0.2">
      <c r="A279" s="98">
        <v>43783</v>
      </c>
      <c r="B279" s="62" t="s">
        <v>1153</v>
      </c>
      <c r="C279" s="62" t="s">
        <v>654</v>
      </c>
      <c r="D279" s="62" t="s">
        <v>512</v>
      </c>
      <c r="E279" s="62" t="s">
        <v>1311</v>
      </c>
      <c r="F279" s="101">
        <v>2</v>
      </c>
      <c r="G279" s="100">
        <v>138100.79999999999</v>
      </c>
      <c r="H279" s="100">
        <v>138100.79999999999</v>
      </c>
      <c r="I279" s="1" t="str">
        <f t="shared" ca="1" si="5"/>
        <v>РЗБ</v>
      </c>
      <c r="J279" s="18"/>
    </row>
    <row r="280" spans="1:10" hidden="1" x14ac:dyDescent="0.2">
      <c r="A280" s="98">
        <v>43483</v>
      </c>
      <c r="B280" s="62" t="s">
        <v>1527</v>
      </c>
      <c r="C280" s="62" t="s">
        <v>783</v>
      </c>
      <c r="D280" s="62" t="s">
        <v>79</v>
      </c>
      <c r="E280" s="62" t="s">
        <v>1312</v>
      </c>
      <c r="F280" s="101">
        <v>4</v>
      </c>
      <c r="G280" s="100">
        <v>137572.9</v>
      </c>
      <c r="H280" s="100">
        <v>137572.9</v>
      </c>
      <c r="I280" s="1" t="str">
        <f t="shared" ca="1" si="5"/>
        <v>Сторонние_производители</v>
      </c>
    </row>
    <row r="281" spans="1:10" hidden="1" x14ac:dyDescent="0.2">
      <c r="A281" s="98">
        <v>43539</v>
      </c>
      <c r="B281" s="62" t="s">
        <v>1157</v>
      </c>
      <c r="C281" s="62" t="s">
        <v>654</v>
      </c>
      <c r="D281" s="62" t="s">
        <v>29</v>
      </c>
      <c r="E281" s="62" t="s">
        <v>1311</v>
      </c>
      <c r="F281" s="101">
        <v>1</v>
      </c>
      <c r="G281" s="100">
        <v>109305.60000000001</v>
      </c>
      <c r="H281" s="100">
        <v>136632</v>
      </c>
      <c r="I281" s="1" t="str">
        <f t="shared" ca="1" si="5"/>
        <v>ДКГ_07БС</v>
      </c>
    </row>
    <row r="282" spans="1:10" hidden="1" x14ac:dyDescent="0.2">
      <c r="A282" s="98">
        <v>43539</v>
      </c>
      <c r="B282" s="62" t="s">
        <v>1156</v>
      </c>
      <c r="C282" s="62" t="s">
        <v>654</v>
      </c>
      <c r="D282" s="62" t="s">
        <v>29</v>
      </c>
      <c r="E282" s="62" t="s">
        <v>1311</v>
      </c>
      <c r="F282" s="101">
        <v>1</v>
      </c>
      <c r="G282" s="100">
        <v>109305.60000000001</v>
      </c>
      <c r="H282" s="100">
        <v>136632</v>
      </c>
      <c r="I282" s="1" t="str">
        <f t="shared" ca="1" si="5"/>
        <v>ДКГ_07БС</v>
      </c>
    </row>
    <row r="283" spans="1:10" hidden="1" x14ac:dyDescent="0.2">
      <c r="A283" s="98">
        <v>43767</v>
      </c>
      <c r="B283" s="62" t="s">
        <v>1159</v>
      </c>
      <c r="C283" s="62" t="s">
        <v>654</v>
      </c>
      <c r="D283" s="62" t="s">
        <v>29</v>
      </c>
      <c r="E283" s="62" t="s">
        <v>1311</v>
      </c>
      <c r="F283" s="101">
        <v>1</v>
      </c>
      <c r="G283" s="100">
        <v>109305.60000000001</v>
      </c>
      <c r="H283" s="100">
        <v>136632</v>
      </c>
      <c r="I283" s="1" t="str">
        <f t="shared" ca="1" si="5"/>
        <v>ДКГ_07БС</v>
      </c>
    </row>
    <row r="284" spans="1:10" hidden="1" x14ac:dyDescent="0.2">
      <c r="A284" s="98">
        <v>43573</v>
      </c>
      <c r="B284" s="62" t="s">
        <v>1528</v>
      </c>
      <c r="C284" s="62" t="s">
        <v>920</v>
      </c>
      <c r="D284" s="62" t="s">
        <v>277</v>
      </c>
      <c r="E284" s="62" t="s">
        <v>1313</v>
      </c>
      <c r="F284" s="101">
        <v>4</v>
      </c>
      <c r="G284" s="100">
        <v>136396.79999999999</v>
      </c>
      <c r="H284" s="100">
        <v>136396.79999999999</v>
      </c>
      <c r="I284" s="1" t="str">
        <f t="shared" ca="1" si="5"/>
        <v>сигнал_022_пульт</v>
      </c>
    </row>
    <row r="285" spans="1:10" hidden="1" x14ac:dyDescent="0.2">
      <c r="A285" s="98">
        <v>43623</v>
      </c>
      <c r="B285" s="62" t="s">
        <v>1386</v>
      </c>
      <c r="C285" s="62" t="s">
        <v>929</v>
      </c>
      <c r="D285" s="62" t="s">
        <v>366</v>
      </c>
      <c r="E285" s="62" t="s">
        <v>1316</v>
      </c>
      <c r="F285" s="101">
        <v>200</v>
      </c>
      <c r="G285" s="100">
        <v>135926.39999999999</v>
      </c>
      <c r="H285" s="100">
        <v>135926.39999999999</v>
      </c>
      <c r="I285" s="1" t="str">
        <f t="shared" ca="1" si="5"/>
        <v>нет модели</v>
      </c>
    </row>
    <row r="286" spans="1:10" hidden="1" x14ac:dyDescent="0.2">
      <c r="A286" s="98">
        <v>43496</v>
      </c>
      <c r="B286" s="62" t="s">
        <v>1529</v>
      </c>
      <c r="C286" s="62" t="s">
        <v>574</v>
      </c>
      <c r="D286" s="62" t="s">
        <v>3</v>
      </c>
      <c r="E286" s="62" t="s">
        <v>1311</v>
      </c>
      <c r="F286" s="101">
        <v>10</v>
      </c>
      <c r="G286" s="100">
        <v>128535</v>
      </c>
      <c r="H286" s="100">
        <v>135300</v>
      </c>
      <c r="I286" s="1" t="str">
        <f t="shared" ca="1" si="5"/>
        <v>сигнал_03_ТКС</v>
      </c>
    </row>
    <row r="287" spans="1:10" hidden="1" x14ac:dyDescent="0.2">
      <c r="A287" s="98">
        <v>43578</v>
      </c>
      <c r="B287" s="62" t="s">
        <v>1530</v>
      </c>
      <c r="C287" s="62" t="s">
        <v>969</v>
      </c>
      <c r="D287" s="62" t="s">
        <v>27</v>
      </c>
      <c r="E287" s="62" t="s">
        <v>1313</v>
      </c>
      <c r="F287" s="101">
        <v>10</v>
      </c>
      <c r="G287" s="100">
        <v>135300</v>
      </c>
      <c r="H287" s="100">
        <v>135300</v>
      </c>
      <c r="I287" s="1" t="str">
        <f t="shared" ca="1" si="5"/>
        <v>сигнал_03_ТКС</v>
      </c>
    </row>
    <row r="288" spans="1:10" hidden="1" x14ac:dyDescent="0.2">
      <c r="A288" s="98">
        <v>43598</v>
      </c>
      <c r="B288" s="62" t="s">
        <v>1531</v>
      </c>
      <c r="C288" s="62" t="s">
        <v>971</v>
      </c>
      <c r="D288" s="62" t="s">
        <v>15</v>
      </c>
      <c r="E288" s="62" t="s">
        <v>1311</v>
      </c>
      <c r="F288" s="101">
        <v>10</v>
      </c>
      <c r="G288" s="100">
        <v>128535</v>
      </c>
      <c r="H288" s="100">
        <v>135300</v>
      </c>
      <c r="I288" s="1" t="str">
        <f t="shared" ca="1" si="5"/>
        <v>сигнал_03_ТКС</v>
      </c>
      <c r="J288" s="18"/>
    </row>
    <row r="289" spans="1:10" hidden="1" x14ac:dyDescent="0.2">
      <c r="A289" s="98">
        <v>43782</v>
      </c>
      <c r="B289" s="62" t="s">
        <v>1532</v>
      </c>
      <c r="C289" s="62" t="s">
        <v>752</v>
      </c>
      <c r="D289" s="62" t="s">
        <v>2</v>
      </c>
      <c r="E289" s="62" t="s">
        <v>1311</v>
      </c>
      <c r="F289" s="101">
        <v>10</v>
      </c>
      <c r="G289" s="100">
        <v>133200</v>
      </c>
      <c r="H289" s="100">
        <v>133200</v>
      </c>
      <c r="I289" s="1" t="str">
        <f t="shared" ca="1" si="5"/>
        <v>сигма_ТКС_датчики</v>
      </c>
    </row>
    <row r="290" spans="1:10" hidden="1" x14ac:dyDescent="0.2">
      <c r="A290" s="98">
        <v>43669</v>
      </c>
      <c r="B290" s="62" t="s">
        <v>1533</v>
      </c>
      <c r="C290" s="62" t="s">
        <v>574</v>
      </c>
      <c r="D290" s="62" t="s">
        <v>2</v>
      </c>
      <c r="E290" s="62" t="s">
        <v>1313</v>
      </c>
      <c r="F290" s="101">
        <v>10</v>
      </c>
      <c r="G290" s="100">
        <v>132000</v>
      </c>
      <c r="H290" s="100">
        <v>132000</v>
      </c>
      <c r="I290" s="1" t="str">
        <f t="shared" ca="1" si="5"/>
        <v>сигма_ТКС_датчики</v>
      </c>
      <c r="J290" s="18"/>
    </row>
    <row r="291" spans="1:10" hidden="1" x14ac:dyDescent="0.2">
      <c r="A291" s="98">
        <v>43496</v>
      </c>
      <c r="B291" s="62" t="s">
        <v>1529</v>
      </c>
      <c r="C291" s="62" t="s">
        <v>574</v>
      </c>
      <c r="D291" s="62" t="s">
        <v>2</v>
      </c>
      <c r="E291" s="62" t="s">
        <v>1311</v>
      </c>
      <c r="F291" s="101">
        <v>10</v>
      </c>
      <c r="G291" s="100">
        <v>125400</v>
      </c>
      <c r="H291" s="100">
        <v>132000</v>
      </c>
      <c r="I291" s="1" t="str">
        <f t="shared" ca="1" si="5"/>
        <v>сигма_ТКС_датчики</v>
      </c>
    </row>
    <row r="292" spans="1:10" hidden="1" x14ac:dyDescent="0.2">
      <c r="A292" s="98">
        <v>43516</v>
      </c>
      <c r="B292" s="62" t="s">
        <v>1534</v>
      </c>
      <c r="C292" s="62" t="s">
        <v>729</v>
      </c>
      <c r="D292" s="62" t="s">
        <v>2</v>
      </c>
      <c r="E292" s="62" t="s">
        <v>1311</v>
      </c>
      <c r="F292" s="101">
        <v>10</v>
      </c>
      <c r="G292" s="100">
        <v>132000</v>
      </c>
      <c r="H292" s="100">
        <v>132000</v>
      </c>
      <c r="I292" s="1" t="str">
        <f t="shared" ca="1" si="5"/>
        <v>сигма_ТКС_датчики</v>
      </c>
    </row>
    <row r="293" spans="1:10" hidden="1" x14ac:dyDescent="0.2">
      <c r="A293" s="98">
        <v>43662</v>
      </c>
      <c r="B293" s="62" t="s">
        <v>1535</v>
      </c>
      <c r="C293" s="62" t="s">
        <v>661</v>
      </c>
      <c r="D293" s="62" t="s">
        <v>507</v>
      </c>
      <c r="E293" s="62" t="s">
        <v>1311</v>
      </c>
      <c r="F293" s="101">
        <v>10</v>
      </c>
      <c r="G293" s="100">
        <v>125400</v>
      </c>
      <c r="H293" s="100">
        <v>132000</v>
      </c>
      <c r="I293" s="1" t="str">
        <f t="shared" ca="1" si="5"/>
        <v>сигма_ТКС_датчики</v>
      </c>
    </row>
    <row r="294" spans="1:10" hidden="1" x14ac:dyDescent="0.2">
      <c r="A294" s="98">
        <v>43669</v>
      </c>
      <c r="B294" s="62" t="s">
        <v>1536</v>
      </c>
      <c r="C294" s="62" t="s">
        <v>661</v>
      </c>
      <c r="D294" s="62" t="s">
        <v>507</v>
      </c>
      <c r="E294" s="62" t="s">
        <v>1311</v>
      </c>
      <c r="F294" s="101">
        <v>10</v>
      </c>
      <c r="G294" s="100">
        <v>125400</v>
      </c>
      <c r="H294" s="100">
        <v>132000</v>
      </c>
      <c r="I294" s="1" t="str">
        <f t="shared" ca="1" si="5"/>
        <v>сигма_ТКС_датчики</v>
      </c>
    </row>
    <row r="295" spans="1:10" hidden="1" x14ac:dyDescent="0.2">
      <c r="A295" s="98">
        <v>43500</v>
      </c>
      <c r="B295" s="62" t="s">
        <v>1537</v>
      </c>
      <c r="C295" s="62" t="s">
        <v>889</v>
      </c>
      <c r="D295" s="62" t="s">
        <v>58</v>
      </c>
      <c r="E295" s="62" t="s">
        <v>1312</v>
      </c>
      <c r="F295" s="101">
        <v>1</v>
      </c>
      <c r="G295" s="100">
        <v>130708</v>
      </c>
      <c r="H295" s="100">
        <v>130708</v>
      </c>
      <c r="I295" s="1" t="str">
        <f t="shared" ca="1" si="5"/>
        <v>ДРБП_03</v>
      </c>
    </row>
    <row r="296" spans="1:10" hidden="1" x14ac:dyDescent="0.2">
      <c r="A296" s="98">
        <v>43615</v>
      </c>
      <c r="B296" s="62" t="s">
        <v>1259</v>
      </c>
      <c r="C296" s="62" t="s">
        <v>799</v>
      </c>
      <c r="D296" s="62" t="s">
        <v>359</v>
      </c>
      <c r="E296" s="62" t="s">
        <v>1316</v>
      </c>
      <c r="F296" s="101">
        <v>1</v>
      </c>
      <c r="G296" s="100">
        <v>129306.76</v>
      </c>
      <c r="H296" s="100">
        <v>129306.76</v>
      </c>
      <c r="I296" s="1" t="str">
        <f t="shared" ca="1" si="5"/>
        <v>СОРТ</v>
      </c>
    </row>
    <row r="297" spans="1:10" x14ac:dyDescent="0.2">
      <c r="A297" s="98">
        <v>43900</v>
      </c>
      <c r="B297" s="62" t="s">
        <v>2467</v>
      </c>
      <c r="C297" s="62" t="s">
        <v>2468</v>
      </c>
      <c r="D297" s="62" t="s">
        <v>7</v>
      </c>
      <c r="E297" s="62" t="s">
        <v>1318</v>
      </c>
      <c r="F297" s="101">
        <v>2</v>
      </c>
      <c r="G297" s="100">
        <v>128532</v>
      </c>
      <c r="H297" s="100">
        <v>128532</v>
      </c>
    </row>
    <row r="298" spans="1:10" hidden="1" x14ac:dyDescent="0.2">
      <c r="A298" s="98">
        <v>43853</v>
      </c>
      <c r="B298" s="62" t="s">
        <v>1538</v>
      </c>
      <c r="C298" s="62" t="s">
        <v>1321</v>
      </c>
      <c r="D298" s="62" t="s">
        <v>7</v>
      </c>
      <c r="E298" s="62" t="s">
        <v>1311</v>
      </c>
      <c r="F298" s="101">
        <v>2</v>
      </c>
      <c r="G298" s="100">
        <v>128532</v>
      </c>
      <c r="H298" s="100">
        <v>128532</v>
      </c>
      <c r="I298" s="1" t="str">
        <f t="shared" ca="1" si="5"/>
        <v>сигма_пульт</v>
      </c>
    </row>
    <row r="299" spans="1:10" hidden="1" x14ac:dyDescent="0.2">
      <c r="A299" s="98">
        <v>43518</v>
      </c>
      <c r="B299" s="62" t="s">
        <v>1539</v>
      </c>
      <c r="C299" s="62" t="s">
        <v>831</v>
      </c>
      <c r="D299" s="62" t="s">
        <v>90</v>
      </c>
      <c r="E299" s="62" t="s">
        <v>1312</v>
      </c>
      <c r="F299" s="101">
        <v>14</v>
      </c>
      <c r="G299" s="100">
        <v>114156</v>
      </c>
      <c r="H299" s="100">
        <v>126840</v>
      </c>
      <c r="I299" s="1" t="str">
        <f t="shared" ca="1" si="5"/>
        <v>ДМГ_3</v>
      </c>
    </row>
    <row r="300" spans="1:10" x14ac:dyDescent="0.2">
      <c r="A300" s="98">
        <v>43916</v>
      </c>
      <c r="B300" s="62" t="s">
        <v>2530</v>
      </c>
      <c r="C300" s="62" t="s">
        <v>634</v>
      </c>
      <c r="D300" s="62" t="s">
        <v>275</v>
      </c>
      <c r="E300" s="62" t="s">
        <v>1311</v>
      </c>
      <c r="F300" s="101">
        <v>6</v>
      </c>
      <c r="G300" s="100">
        <v>84836.52</v>
      </c>
      <c r="H300" s="100">
        <v>89301.6</v>
      </c>
    </row>
    <row r="301" spans="1:10" hidden="1" x14ac:dyDescent="0.2">
      <c r="A301" s="98">
        <v>43556</v>
      </c>
      <c r="B301" s="62" t="s">
        <v>1540</v>
      </c>
      <c r="C301" s="62" t="s">
        <v>933</v>
      </c>
      <c r="D301" s="62" t="s">
        <v>507</v>
      </c>
      <c r="E301" s="62" t="s">
        <v>1313</v>
      </c>
      <c r="F301" s="101">
        <v>10</v>
      </c>
      <c r="G301" s="100">
        <v>126000</v>
      </c>
      <c r="H301" s="100">
        <v>126000</v>
      </c>
      <c r="I301" s="1" t="str">
        <f t="shared" ca="1" si="5"/>
        <v>сигма_ТКС_датчики</v>
      </c>
    </row>
    <row r="302" spans="1:10" hidden="1" x14ac:dyDescent="0.2">
      <c r="A302" s="98">
        <v>43509</v>
      </c>
      <c r="B302" s="62" t="s">
        <v>1155</v>
      </c>
      <c r="C302" s="62" t="s">
        <v>654</v>
      </c>
      <c r="D302" s="62" t="s">
        <v>28</v>
      </c>
      <c r="E302" s="62" t="s">
        <v>1311</v>
      </c>
      <c r="F302" s="101">
        <v>2</v>
      </c>
      <c r="G302" s="100">
        <v>100741.42</v>
      </c>
      <c r="H302" s="100">
        <v>125926.78</v>
      </c>
      <c r="I302" s="1" t="str">
        <f t="shared" ca="1" si="5"/>
        <v>Внешние_блоки_для_МКС_07Н_и_ДКГ_07БС_и_ИМД_07</v>
      </c>
    </row>
    <row r="303" spans="1:10" x14ac:dyDescent="0.2">
      <c r="A303" s="98">
        <v>43895</v>
      </c>
      <c r="B303" s="62" t="s">
        <v>2432</v>
      </c>
      <c r="C303" s="62" t="s">
        <v>985</v>
      </c>
      <c r="D303" s="62" t="s">
        <v>58</v>
      </c>
      <c r="E303" s="62" t="s">
        <v>1312</v>
      </c>
      <c r="F303" s="101">
        <v>1</v>
      </c>
      <c r="G303" s="100">
        <v>125613.72</v>
      </c>
      <c r="H303" s="100">
        <v>125613.72</v>
      </c>
    </row>
    <row r="304" spans="1:10" x14ac:dyDescent="0.2">
      <c r="A304" s="98">
        <v>43895</v>
      </c>
      <c r="B304" s="62" t="s">
        <v>2433</v>
      </c>
      <c r="C304" s="62" t="s">
        <v>985</v>
      </c>
      <c r="D304" s="62" t="s">
        <v>58</v>
      </c>
      <c r="E304" s="62" t="s">
        <v>1312</v>
      </c>
      <c r="F304" s="101">
        <v>1</v>
      </c>
      <c r="G304" s="100">
        <v>125613.72</v>
      </c>
      <c r="H304" s="100">
        <v>125613.72</v>
      </c>
    </row>
    <row r="305" spans="1:10" hidden="1" x14ac:dyDescent="0.2">
      <c r="A305" s="98">
        <v>43598</v>
      </c>
      <c r="B305" s="62" t="s">
        <v>1394</v>
      </c>
      <c r="C305" s="62" t="s">
        <v>929</v>
      </c>
      <c r="D305" s="62" t="s">
        <v>330</v>
      </c>
      <c r="E305" s="62" t="s">
        <v>1316</v>
      </c>
      <c r="F305" s="101">
        <v>40</v>
      </c>
      <c r="G305" s="100">
        <v>124608</v>
      </c>
      <c r="H305" s="100">
        <v>124608</v>
      </c>
      <c r="I305" s="1" t="str">
        <f t="shared" ca="1" si="5"/>
        <v>Прочее</v>
      </c>
    </row>
    <row r="306" spans="1:10" hidden="1" x14ac:dyDescent="0.2">
      <c r="A306" s="98">
        <v>43824</v>
      </c>
      <c r="B306" s="62" t="s">
        <v>1541</v>
      </c>
      <c r="C306" s="62" t="s">
        <v>690</v>
      </c>
      <c r="D306" s="62" t="s">
        <v>56</v>
      </c>
      <c r="E306" s="62" t="s">
        <v>1312</v>
      </c>
      <c r="F306" s="101">
        <v>16</v>
      </c>
      <c r="G306" s="100">
        <v>111571.2</v>
      </c>
      <c r="H306" s="100">
        <v>123968</v>
      </c>
      <c r="I306" s="1" t="str">
        <f t="shared" ca="1" si="5"/>
        <v>ДМГ_3</v>
      </c>
      <c r="J306" s="18"/>
    </row>
    <row r="307" spans="1:10" hidden="1" x14ac:dyDescent="0.2">
      <c r="A307" s="98">
        <v>43662</v>
      </c>
      <c r="B307" s="62" t="s">
        <v>1176</v>
      </c>
      <c r="C307" s="62" t="s">
        <v>654</v>
      </c>
      <c r="D307" s="62" t="s">
        <v>371</v>
      </c>
      <c r="E307" s="62" t="s">
        <v>1311</v>
      </c>
      <c r="F307" s="101">
        <v>10</v>
      </c>
      <c r="G307" s="100">
        <v>123840</v>
      </c>
      <c r="H307" s="100">
        <v>123840</v>
      </c>
      <c r="I307" s="1" t="str">
        <f t="shared" ca="1" si="5"/>
        <v>Моноблок_Гамма_2_1</v>
      </c>
    </row>
    <row r="308" spans="1:10" hidden="1" x14ac:dyDescent="0.2">
      <c r="A308" s="98">
        <v>43607</v>
      </c>
      <c r="B308" s="62" t="s">
        <v>1384</v>
      </c>
      <c r="C308" s="62" t="s">
        <v>929</v>
      </c>
      <c r="D308" s="62" t="s">
        <v>344</v>
      </c>
      <c r="E308" s="62" t="s">
        <v>1316</v>
      </c>
      <c r="F308" s="101">
        <v>400</v>
      </c>
      <c r="G308" s="100">
        <v>123028.8</v>
      </c>
      <c r="H308" s="100">
        <v>123028.8</v>
      </c>
      <c r="I308" s="1" t="str">
        <f t="shared" ca="1" si="5"/>
        <v>нет модели</v>
      </c>
    </row>
    <row r="309" spans="1:10" hidden="1" x14ac:dyDescent="0.2">
      <c r="A309" s="98">
        <v>43648</v>
      </c>
      <c r="B309" s="62" t="s">
        <v>1455</v>
      </c>
      <c r="C309" s="62" t="s">
        <v>862</v>
      </c>
      <c r="D309" s="62" t="s">
        <v>248</v>
      </c>
      <c r="E309" s="62" t="s">
        <v>1313</v>
      </c>
      <c r="F309" s="101">
        <v>21</v>
      </c>
      <c r="G309" s="100">
        <v>116109</v>
      </c>
      <c r="H309" s="100">
        <v>122220</v>
      </c>
      <c r="I309" s="1" t="str">
        <f t="shared" ca="1" si="5"/>
        <v>Сигнал_03К_датчики</v>
      </c>
    </row>
    <row r="310" spans="1:10" hidden="1" x14ac:dyDescent="0.2">
      <c r="A310" s="98">
        <v>43627</v>
      </c>
      <c r="B310" s="62" t="s">
        <v>1542</v>
      </c>
      <c r="C310" s="62" t="s">
        <v>886</v>
      </c>
      <c r="D310" s="62" t="s">
        <v>5</v>
      </c>
      <c r="E310" s="62" t="s">
        <v>1311</v>
      </c>
      <c r="F310" s="101">
        <v>9</v>
      </c>
      <c r="G310" s="100">
        <v>121770</v>
      </c>
      <c r="H310" s="100">
        <v>121770</v>
      </c>
      <c r="I310" s="1" t="str">
        <f t="shared" ca="1" si="5"/>
        <v>сигнал_03_ТКС</v>
      </c>
      <c r="J310" s="18"/>
    </row>
    <row r="311" spans="1:10" hidden="1" x14ac:dyDescent="0.2">
      <c r="A311" s="98">
        <v>43600</v>
      </c>
      <c r="B311" s="62" t="s">
        <v>1435</v>
      </c>
      <c r="C311" s="62" t="s">
        <v>749</v>
      </c>
      <c r="D311" s="62" t="s">
        <v>7</v>
      </c>
      <c r="E311" s="62" t="s">
        <v>1311</v>
      </c>
      <c r="F311" s="101">
        <v>2</v>
      </c>
      <c r="G311" s="100">
        <v>117997.01</v>
      </c>
      <c r="H311" s="100">
        <v>121646.39999999999</v>
      </c>
      <c r="I311" s="1" t="str">
        <f t="shared" ca="1" si="5"/>
        <v>сигма_пульт</v>
      </c>
    </row>
    <row r="312" spans="1:10" hidden="1" x14ac:dyDescent="0.2">
      <c r="A312" s="98">
        <v>43878</v>
      </c>
      <c r="B312" s="62" t="s">
        <v>2353</v>
      </c>
      <c r="C312" s="62" t="s">
        <v>2354</v>
      </c>
      <c r="D312" s="62" t="s">
        <v>3</v>
      </c>
      <c r="E312" s="62" t="s">
        <v>1318</v>
      </c>
      <c r="F312" s="101">
        <v>8</v>
      </c>
      <c r="G312" s="100">
        <v>119068.8</v>
      </c>
      <c r="H312" s="100">
        <v>119068.8</v>
      </c>
      <c r="I312" s="1" t="str">
        <f t="shared" ca="1" si="5"/>
        <v>сигнал_03_ТКС</v>
      </c>
    </row>
    <row r="313" spans="1:10" hidden="1" x14ac:dyDescent="0.2">
      <c r="A313" s="98">
        <v>43474</v>
      </c>
      <c r="B313" s="62" t="s">
        <v>1543</v>
      </c>
      <c r="C313" s="62" t="s">
        <v>909</v>
      </c>
      <c r="D313" s="62" t="s">
        <v>99</v>
      </c>
      <c r="E313" s="62" t="s">
        <v>1311</v>
      </c>
      <c r="F313" s="101">
        <v>8</v>
      </c>
      <c r="G313" s="100">
        <v>119040</v>
      </c>
      <c r="H313" s="100">
        <v>119040</v>
      </c>
      <c r="I313" s="1" t="str">
        <f t="shared" ca="1" si="5"/>
        <v>сигнал_03_ТКС</v>
      </c>
    </row>
    <row r="314" spans="1:10" hidden="1" x14ac:dyDescent="0.2">
      <c r="A314" s="98">
        <v>43536</v>
      </c>
      <c r="B314" s="62" t="s">
        <v>1483</v>
      </c>
      <c r="C314" s="62" t="s">
        <v>661</v>
      </c>
      <c r="D314" s="62" t="s">
        <v>507</v>
      </c>
      <c r="E314" s="62" t="s">
        <v>1311</v>
      </c>
      <c r="F314" s="101">
        <v>9</v>
      </c>
      <c r="G314" s="100">
        <v>112860</v>
      </c>
      <c r="H314" s="100">
        <v>118800</v>
      </c>
      <c r="I314" s="1" t="str">
        <f t="shared" ca="1" si="5"/>
        <v>сигма_ТКС_датчики</v>
      </c>
    </row>
    <row r="315" spans="1:10" hidden="1" x14ac:dyDescent="0.2">
      <c r="A315" s="98">
        <v>43824</v>
      </c>
      <c r="B315" s="62" t="s">
        <v>1544</v>
      </c>
      <c r="C315" s="62" t="s">
        <v>1030</v>
      </c>
      <c r="D315" s="62" t="s">
        <v>2</v>
      </c>
      <c r="E315" s="62" t="s">
        <v>1312</v>
      </c>
      <c r="F315" s="101">
        <v>9</v>
      </c>
      <c r="G315" s="100">
        <v>118800</v>
      </c>
      <c r="H315" s="100">
        <v>118800</v>
      </c>
      <c r="I315" s="1" t="str">
        <f t="shared" ca="1" si="5"/>
        <v>сигма_ТКС_датчики</v>
      </c>
    </row>
    <row r="316" spans="1:10" hidden="1" x14ac:dyDescent="0.2">
      <c r="A316" s="98">
        <v>43634</v>
      </c>
      <c r="B316" s="62" t="s">
        <v>1545</v>
      </c>
      <c r="C316" s="62" t="s">
        <v>824</v>
      </c>
      <c r="D316" s="62" t="s">
        <v>77</v>
      </c>
      <c r="E316" s="62" t="s">
        <v>1313</v>
      </c>
      <c r="F316" s="101">
        <v>4</v>
      </c>
      <c r="G316" s="100">
        <v>113034.24000000001</v>
      </c>
      <c r="H316" s="100">
        <v>117744</v>
      </c>
      <c r="I316" s="1" t="str">
        <f t="shared" ca="1" si="5"/>
        <v>сигнал_02</v>
      </c>
      <c r="J316" s="18"/>
    </row>
    <row r="317" spans="1:10" hidden="1" x14ac:dyDescent="0.2">
      <c r="A317" s="98">
        <v>43669</v>
      </c>
      <c r="B317" s="62" t="s">
        <v>1467</v>
      </c>
      <c r="C317" s="62" t="s">
        <v>708</v>
      </c>
      <c r="D317" s="62" t="s">
        <v>7</v>
      </c>
      <c r="E317" s="62" t="s">
        <v>1312</v>
      </c>
      <c r="F317" s="101">
        <v>2</v>
      </c>
      <c r="G317" s="100">
        <v>116846.39999999999</v>
      </c>
      <c r="H317" s="100">
        <v>116846.39999999999</v>
      </c>
      <c r="I317" s="1" t="str">
        <f t="shared" ca="1" si="5"/>
        <v>сигма_пульт</v>
      </c>
    </row>
    <row r="318" spans="1:10" hidden="1" x14ac:dyDescent="0.2">
      <c r="A318" s="98">
        <v>43580</v>
      </c>
      <c r="B318" s="62" t="s">
        <v>1466</v>
      </c>
      <c r="C318" s="62" t="s">
        <v>975</v>
      </c>
      <c r="D318" s="62" t="s">
        <v>7</v>
      </c>
      <c r="E318" s="62" t="s">
        <v>1311</v>
      </c>
      <c r="F318" s="101">
        <v>2</v>
      </c>
      <c r="G318" s="100">
        <v>116846.39999999999</v>
      </c>
      <c r="H318" s="100">
        <v>116846.39999999999</v>
      </c>
      <c r="I318" s="1" t="str">
        <f t="shared" ca="1" si="5"/>
        <v>сигма_пульт</v>
      </c>
    </row>
    <row r="319" spans="1:10" hidden="1" x14ac:dyDescent="0.2">
      <c r="A319" s="98">
        <v>43768</v>
      </c>
      <c r="B319" s="62" t="s">
        <v>1546</v>
      </c>
      <c r="C319" s="62" t="s">
        <v>1016</v>
      </c>
      <c r="D319" s="62" t="s">
        <v>7</v>
      </c>
      <c r="E319" s="62" t="s">
        <v>1311</v>
      </c>
      <c r="F319" s="101">
        <v>2</v>
      </c>
      <c r="G319" s="100">
        <v>113341.01</v>
      </c>
      <c r="H319" s="100">
        <v>116846.39999999999</v>
      </c>
      <c r="I319" s="1" t="str">
        <f t="shared" ca="1" si="5"/>
        <v>сигма_пульт</v>
      </c>
    </row>
    <row r="320" spans="1:10" hidden="1" x14ac:dyDescent="0.2">
      <c r="A320" s="98">
        <v>43804</v>
      </c>
      <c r="B320" s="62" t="s">
        <v>1548</v>
      </c>
      <c r="C320" s="62" t="s">
        <v>915</v>
      </c>
      <c r="D320" s="62" t="s">
        <v>7</v>
      </c>
      <c r="E320" s="62" t="s">
        <v>1311</v>
      </c>
      <c r="F320" s="101">
        <v>2</v>
      </c>
      <c r="G320" s="100">
        <v>111004.08</v>
      </c>
      <c r="H320" s="100">
        <v>116846.39999999999</v>
      </c>
      <c r="I320" s="1" t="str">
        <f t="shared" ca="1" si="5"/>
        <v>сигма_пульт</v>
      </c>
    </row>
    <row r="321" spans="1:10" hidden="1" x14ac:dyDescent="0.2">
      <c r="A321" s="98">
        <v>43782</v>
      </c>
      <c r="B321" s="62" t="s">
        <v>1532</v>
      </c>
      <c r="C321" s="62" t="s">
        <v>752</v>
      </c>
      <c r="D321" s="62" t="s">
        <v>7</v>
      </c>
      <c r="E321" s="62" t="s">
        <v>1311</v>
      </c>
      <c r="F321" s="101">
        <v>2</v>
      </c>
      <c r="G321" s="100">
        <v>116846.39999999999</v>
      </c>
      <c r="H321" s="100">
        <v>116846.39999999999</v>
      </c>
      <c r="I321" s="1" t="str">
        <f t="shared" ca="1" si="5"/>
        <v>сигма_пульт</v>
      </c>
    </row>
    <row r="322" spans="1:10" hidden="1" x14ac:dyDescent="0.2">
      <c r="A322" s="98">
        <v>43662</v>
      </c>
      <c r="B322" s="62" t="s">
        <v>1535</v>
      </c>
      <c r="C322" s="62" t="s">
        <v>661</v>
      </c>
      <c r="D322" s="62" t="s">
        <v>7</v>
      </c>
      <c r="E322" s="62" t="s">
        <v>1311</v>
      </c>
      <c r="F322" s="101">
        <v>2</v>
      </c>
      <c r="G322" s="100">
        <v>111004.08</v>
      </c>
      <c r="H322" s="100">
        <v>116846.39999999999</v>
      </c>
      <c r="I322" s="1" t="str">
        <f t="shared" ca="1" si="5"/>
        <v>сигма_пульт</v>
      </c>
    </row>
    <row r="323" spans="1:10" hidden="1" x14ac:dyDescent="0.2">
      <c r="A323" s="98">
        <v>43824</v>
      </c>
      <c r="B323" s="62" t="s">
        <v>1544</v>
      </c>
      <c r="C323" s="62" t="s">
        <v>1030</v>
      </c>
      <c r="D323" s="62" t="s">
        <v>7</v>
      </c>
      <c r="E323" s="62" t="s">
        <v>1312</v>
      </c>
      <c r="F323" s="101">
        <v>2</v>
      </c>
      <c r="G323" s="100">
        <v>116846.39999999999</v>
      </c>
      <c r="H323" s="100">
        <v>116846.39999999999</v>
      </c>
      <c r="I323" s="1" t="str">
        <f t="shared" ca="1" si="5"/>
        <v>сигма_пульт</v>
      </c>
    </row>
    <row r="324" spans="1:10" hidden="1" x14ac:dyDescent="0.2">
      <c r="A324" s="98">
        <v>43662</v>
      </c>
      <c r="B324" s="62" t="s">
        <v>1547</v>
      </c>
      <c r="C324" s="62" t="s">
        <v>570</v>
      </c>
      <c r="D324" s="62" t="s">
        <v>7</v>
      </c>
      <c r="E324" s="62" t="s">
        <v>1311</v>
      </c>
      <c r="F324" s="101">
        <v>2</v>
      </c>
      <c r="G324" s="100">
        <v>116846.39999999999</v>
      </c>
      <c r="H324" s="100">
        <v>116846.39999999999</v>
      </c>
      <c r="I324" s="1" t="str">
        <f t="shared" ca="1" si="5"/>
        <v>сигма_пульт</v>
      </c>
    </row>
    <row r="325" spans="1:10" hidden="1" x14ac:dyDescent="0.2">
      <c r="A325" s="98">
        <v>43669</v>
      </c>
      <c r="B325" s="62" t="s">
        <v>1536</v>
      </c>
      <c r="C325" s="62" t="s">
        <v>661</v>
      </c>
      <c r="D325" s="62" t="s">
        <v>7</v>
      </c>
      <c r="E325" s="62" t="s">
        <v>1311</v>
      </c>
      <c r="F325" s="101">
        <v>2</v>
      </c>
      <c r="G325" s="100">
        <v>111004.08</v>
      </c>
      <c r="H325" s="100">
        <v>116846.39999999999</v>
      </c>
      <c r="I325" s="1" t="str">
        <f t="shared" ca="1" si="5"/>
        <v>сигма_пульт</v>
      </c>
    </row>
    <row r="326" spans="1:10" hidden="1" x14ac:dyDescent="0.2">
      <c r="A326" s="98">
        <v>43690</v>
      </c>
      <c r="B326" s="62" t="s">
        <v>1465</v>
      </c>
      <c r="C326" s="62" t="s">
        <v>940</v>
      </c>
      <c r="D326" s="62" t="s">
        <v>7</v>
      </c>
      <c r="E326" s="62" t="s">
        <v>1313</v>
      </c>
      <c r="F326" s="101">
        <v>2</v>
      </c>
      <c r="G326" s="100">
        <v>116846.39999999999</v>
      </c>
      <c r="H326" s="100">
        <v>116846.39999999999</v>
      </c>
      <c r="I326" s="1" t="str">
        <f t="shared" ca="1" si="5"/>
        <v>сигма_пульт</v>
      </c>
      <c r="J326" s="18"/>
    </row>
    <row r="327" spans="1:10" hidden="1" x14ac:dyDescent="0.2">
      <c r="A327" s="98">
        <v>43579</v>
      </c>
      <c r="B327" s="62" t="s">
        <v>1549</v>
      </c>
      <c r="C327" s="62" t="s">
        <v>562</v>
      </c>
      <c r="D327" s="62" t="s">
        <v>58</v>
      </c>
      <c r="E327" s="62" t="s">
        <v>1312</v>
      </c>
      <c r="F327" s="101">
        <v>1</v>
      </c>
      <c r="G327" s="100">
        <v>104678.1</v>
      </c>
      <c r="H327" s="100">
        <v>116309</v>
      </c>
      <c r="I327" s="1" t="str">
        <f t="shared" ca="1" si="5"/>
        <v>ДРБП_03</v>
      </c>
    </row>
    <row r="328" spans="1:10" hidden="1" x14ac:dyDescent="0.2">
      <c r="A328" s="98">
        <v>43808</v>
      </c>
      <c r="B328" s="62" t="s">
        <v>1490</v>
      </c>
      <c r="C328" s="62" t="s">
        <v>1091</v>
      </c>
      <c r="D328" s="62" t="s">
        <v>20</v>
      </c>
      <c r="E328" s="62" t="s">
        <v>1311</v>
      </c>
      <c r="F328" s="101">
        <v>3</v>
      </c>
      <c r="G328" s="100">
        <v>108824.4</v>
      </c>
      <c r="H328" s="100">
        <v>114552</v>
      </c>
      <c r="I328" s="1" t="str">
        <f t="shared" ca="1" si="5"/>
        <v>сигнал_03_пульт</v>
      </c>
    </row>
    <row r="329" spans="1:10" hidden="1" x14ac:dyDescent="0.2">
      <c r="A329" s="98">
        <v>43801</v>
      </c>
      <c r="B329" s="62" t="s">
        <v>1551</v>
      </c>
      <c r="C329" s="62" t="s">
        <v>1085</v>
      </c>
      <c r="D329" s="62" t="s">
        <v>20</v>
      </c>
      <c r="E329" s="62" t="s">
        <v>1312</v>
      </c>
      <c r="F329" s="101">
        <v>3</v>
      </c>
      <c r="G329" s="100">
        <v>103096.8</v>
      </c>
      <c r="H329" s="100">
        <v>114552</v>
      </c>
      <c r="I329" s="1" t="str">
        <f t="shared" ca="1" si="5"/>
        <v>сигнал_03_пульт</v>
      </c>
      <c r="J329" s="18"/>
    </row>
    <row r="330" spans="1:10" hidden="1" x14ac:dyDescent="0.2">
      <c r="A330" s="98">
        <v>43522</v>
      </c>
      <c r="B330" s="62" t="s">
        <v>1550</v>
      </c>
      <c r="C330" s="62" t="s">
        <v>652</v>
      </c>
      <c r="D330" s="62" t="s">
        <v>20</v>
      </c>
      <c r="E330" s="62" t="s">
        <v>1313</v>
      </c>
      <c r="F330" s="101">
        <v>3</v>
      </c>
      <c r="G330" s="100">
        <v>114552</v>
      </c>
      <c r="H330" s="100">
        <v>114552</v>
      </c>
      <c r="I330" s="1" t="str">
        <f t="shared" ca="1" si="5"/>
        <v>сигнал_03_пульт</v>
      </c>
    </row>
    <row r="331" spans="1:10" hidden="1" x14ac:dyDescent="0.2">
      <c r="A331" s="98">
        <v>43746</v>
      </c>
      <c r="B331" s="62" t="s">
        <v>1492</v>
      </c>
      <c r="C331" s="62" t="s">
        <v>915</v>
      </c>
      <c r="D331" s="62" t="s">
        <v>20</v>
      </c>
      <c r="E331" s="62" t="s">
        <v>1313</v>
      </c>
      <c r="F331" s="101">
        <v>3</v>
      </c>
      <c r="G331" s="100">
        <v>112260.96</v>
      </c>
      <c r="H331" s="100">
        <v>114552</v>
      </c>
      <c r="I331" s="1" t="str">
        <f t="shared" ca="1" si="5"/>
        <v>сигнал_03_пульт</v>
      </c>
    </row>
    <row r="332" spans="1:10" hidden="1" x14ac:dyDescent="0.2">
      <c r="A332" s="98">
        <v>43864</v>
      </c>
      <c r="B332" s="62" t="s">
        <v>1552</v>
      </c>
      <c r="C332" s="62" t="s">
        <v>1363</v>
      </c>
      <c r="D332" s="62" t="s">
        <v>20</v>
      </c>
      <c r="E332" s="62" t="s">
        <v>1311</v>
      </c>
      <c r="F332" s="101">
        <v>3</v>
      </c>
      <c r="G332" s="100">
        <v>114552</v>
      </c>
      <c r="H332" s="100">
        <v>114552</v>
      </c>
      <c r="I332" s="1" t="str">
        <f t="shared" ca="1" si="5"/>
        <v>сигнал_03_пульт</v>
      </c>
    </row>
    <row r="333" spans="1:10" hidden="1" x14ac:dyDescent="0.2">
      <c r="A333" s="98">
        <v>43858</v>
      </c>
      <c r="B333" s="62" t="s">
        <v>1495</v>
      </c>
      <c r="C333" s="62" t="s">
        <v>1329</v>
      </c>
      <c r="D333" s="62" t="s">
        <v>20</v>
      </c>
      <c r="E333" s="62" t="s">
        <v>1311</v>
      </c>
      <c r="F333" s="101">
        <v>3</v>
      </c>
      <c r="G333" s="100">
        <v>108824.4</v>
      </c>
      <c r="H333" s="100">
        <v>114552</v>
      </c>
      <c r="I333" s="1" t="str">
        <f t="shared" ca="1" si="5"/>
        <v>сигнал_03_пульт</v>
      </c>
    </row>
    <row r="334" spans="1:10" hidden="1" x14ac:dyDescent="0.2">
      <c r="A334" s="98">
        <v>43598</v>
      </c>
      <c r="B334" s="62" t="s">
        <v>1531</v>
      </c>
      <c r="C334" s="62" t="s">
        <v>971</v>
      </c>
      <c r="D334" s="62" t="s">
        <v>20</v>
      </c>
      <c r="E334" s="62" t="s">
        <v>1311</v>
      </c>
      <c r="F334" s="101">
        <v>3</v>
      </c>
      <c r="G334" s="100">
        <v>108824.4</v>
      </c>
      <c r="H334" s="100">
        <v>114552</v>
      </c>
      <c r="I334" s="1" t="str">
        <f t="shared" ca="1" si="5"/>
        <v>сигнал_03_пульт</v>
      </c>
    </row>
    <row r="335" spans="1:10" hidden="1" x14ac:dyDescent="0.2">
      <c r="A335" s="98">
        <v>43627</v>
      </c>
      <c r="B335" s="62" t="s">
        <v>1542</v>
      </c>
      <c r="C335" s="62" t="s">
        <v>886</v>
      </c>
      <c r="D335" s="62" t="s">
        <v>20</v>
      </c>
      <c r="E335" s="62" t="s">
        <v>1311</v>
      </c>
      <c r="F335" s="101">
        <v>3</v>
      </c>
      <c r="G335" s="100">
        <v>114552</v>
      </c>
      <c r="H335" s="100">
        <v>114552</v>
      </c>
      <c r="I335" s="1" t="str">
        <f t="shared" ref="I335:I398" ca="1" si="6">IF(COUNTIF(INDIRECT(INDEX(моделиперечень,1)),D335),INDEX(моделиперечень,1),
IF(COUNTIF(INDIRECT(INDEX(моделиперечень,2)),D335),INDEX(моделиперечень,2),
IF(COUNTIF(INDIRECT(INDEX(моделиперечень,3)),D335),INDEX(моделиперечень,3),
IF(COUNTIF(INDIRECT(INDEX(моделиперечень,4)),D335),INDEX(моделиперечень,4),
IF(COUNTIF(INDIRECT(INDEX(моделиперечень,5)),D335),INDEX(моделиперечень,5),
IF(COUNTIF(INDIRECT(INDEX(моделиперечень,6)),D335),INDEX(моделиперечень,6),
IF(COUNTIF(INDIRECT(INDEX(моделиперечень,7)),D335),INDEX(моделиперечень,7),
IF(COUNTIF(INDIRECT(INDEX(моделиперечень,8)),D335),INDEX(моделиперечень,8),
IF(COUNTIF(INDIRECT(INDEX(моделиперечень,9)),D335),INDEX(моделиперечень,9),
IF(COUNTIF(INDIRECT(INDEX(моделиперечень,10)),D335),INDEX(моделиперечень,10),
IF(COUNTIF(INDIRECT(INDEX(моделиперечень,11)),D335),INDEX(моделиперечень,11),
IF(COUNTIF(INDIRECT(INDEX(моделиперечень,12)),D335),INDEX(моделиперечень,12),
IF(COUNTIF(INDIRECT(INDEX(моделиперечень,13)),D335),INDEX(моделиперечень,13),
IF(COUNTIF(INDIRECT(INDEX(моделиперечень,14)),D335),INDEX(моделиперечень,14),
IF(COUNTIF(INDIRECT(INDEX(моделиперечень,15)),D335),INDEX(моделиперечень,15),
IF(COUNTIF(INDIRECT(INDEX(моделиперечень,16)),D335),INDEX(моделиперечень,16),
IF(COUNTIF(INDIRECT(INDEX(моделиперечень,17)),D335),INDEX(моделиперечень,17),
IF(COUNTIF(INDIRECT(INDEX(моделиперечень,18)),D335),INDEX(моделиперечень,18),
IF(COUNTIF(INDIRECT(INDEX(моделиперечень,19)),D335),INDEX(моделиперечень,19),
IF(COUNTIF(INDIRECT(INDEX(моделиперечень,20)),D335),INDEX(моделиперечень,20),
IF(COUNTIF(INDIRECT(INDEX(моделиперечень,21)),D335),INDEX(моделиперечень,21),
IF(COUNTIF(INDIRECT(INDEX(моделиперечень,22)),D335),INDEX(моделиперечень,22),
IF(COUNTIF(INDIRECT(INDEX(моделиперечень,23)),D335),INDEX(моделиперечень,23),
IF(COUNTIF(INDIRECT(INDEX(моделиперечень,24)),D335),INDEX(моделиперечень,24),
IF(COUNTIF(INDIRECT(INDEX(моделиперечень,25)),D335),INDEX(моделиперечень,25),
IF(COUNTIF(INDIRECT(INDEX(моделиперечень,26)),D335),INDEX(моделиперечень,26),
IF(COUNTIF(INDIRECT(INDEX(моделиперечень_газ,1)),D335),INDEX(моделиперечень_газ,1),
IF(COUNTIF(INDIRECT(INDEX(моделиперечень_газ,2)),D335),INDEX(моделиперечень_газ,2),
IF(COUNTIF(INDIRECT(INDEX(моделиперечень_газ,3)),D335),INDEX(моделиперечень_газ,3),
IF(COUNTIF(INDIRECT(INDEX(моделиперечень_газ,4)),D335),INDEX(моделиперечень_газ,4),
IF(COUNTIF(INDIRECT(INDEX(моделиперечень_газ,5)),D335),INDEX(моделиперечень_газ,5),
IF(COUNTIF(INDIRECT(INDEX(моделиперечень_газ,6)),D335),INDEX(моделиперечень_газ,6),
IF(COUNTIF(INDIRECT(INDEX(моделиперечень_газ,7)),D335),INDEX(моделиперечень_газ,7),
IF(COUNTIF(INDIRECT(INDEX(моделиперечень_газ,8)),D335),INDEX(моделиперечень_газ,8),
IF(COUNTIF(INDIRECT(INDEX(моделиперечень_газ,9)),D335),INDEX(моделиперечень_газ,9),
IF(COUNTIF(INDIRECT(INDEX(моделиперечень_газ,10)),D335),INDEX(моделиперечень_газ,10),
IF(COUNTIF(INDIRECT(INDEX(моделиперечень_газ,11)),D335),INDEX(моделиперечень_газ,11),
IF(COUNTIF(INDIRECT(INDEX(моделиперечень_газ,12)),D335),INDEX(моделиперечень_газ,12),
IF(COUNTIF(INDIRECT(INDEX(моделиперечень_газ,13)),D335),INDEX(моделиперечень_газ,13),
IF(COUNTIF(INDIRECT(INDEX(моделиперечень_газ,14)),D335),INDEX(моделиперечень_газ,14),
IF(COUNTIF(INDIRECT(INDEX(моделиперечень_газ,15)),D335),INDEX(моделиперечень_газ,15),
IF(COUNTIF(INDIRECT(INDEX(моделиперечень_газ,16)),D335),INDEX(моделиперечень_газ,16),
IF(COUNTIF(INDIRECT(INDEX(моделиперечень_газ,17)),D335),INDEX(моделиперечень_газ,17),
IF(COUNTIF(INDIRECT(INDEX(моделиперечень_газ,18)),D335),INDEX(моделиперечень_газ,18),
IF(COUNTIF(INDIRECT(INDEX(моделиперечень_газ,19)),D335),INDEX(моделиперечень_газ,19),
IF(COUNTIF(INDIRECT(INDEX(моделиперечень_газ,20)),D335),INDEX(моделиперечень_газ,20),
IF(COUNTIF(INDIRECT(INDEX(моделиперечень_газ,21)),D335),INDEX(моделиперечень_газ,21),
IF(COUNTIF(INDIRECT(INDEX(моделиперечень_газ,22)),D335),INDEX(моделиперечень_газ,22),
IF(COUNTIF(INDIRECT(INDEX(моделиперечень_газ,23)),D335),INDEX(моделиперечень_газ,23),
IF(COUNTIF(INDIRECT(INDEX(моделиперечень_газ,24)),D335),INDEX(моделиперечень_газ,24),
IF(COUNTIF(INDIRECT(INDEX(моделиперечень_газ,25)),D335),INDEX(моделиперечень_газ,25),
IF(COUNTIF(INDIRECT(INDEX(моделиперечень_газ,26)),D335),INDEX(моделиперечень_газ,26),
IF(COUNTIF(INDIRECT(INDEX(моделиперечень_газ,27)),D335),INDEX(моделиперечень_газ,27),
IF(COUNTIF(INDIRECT(INDEX(моделиперечень_газ,28)),D335),INDEX(моделиперечень_газ,28),
IF(COUNTIF(INDIRECT(INDEX(моделиперечень_газ,29)),D335),INDEX(моделиперечень_газ,29),
IF(COUNTIF(INDIRECT(INDEX(моделиперечень_газ,30)),D335),INDEX(моделиперечень_газ,30),
IF(COUNTIF(INDIRECT(INDEX(моделиперечень_газ,31)),D335),INDEX(моделиперечень_газ,31),
IF(COUNTIF(INDIRECT(INDEX(моделиперечень_газ,32)),D335),INDEX(моделиперечень_газ,32),
IF(COUNTIF(INDIRECT(INDEX(моделиперечень_газ,33)),D335),INDEX(моделиперечень_газ,33),
IF(COUNTIF(INDIRECT(INDEX(моделиперечень_газ,34)),D335),INDEX(моделиперечень_газ,34),
IF(COUNTIF(INDIRECT(INDEX(моделиперечень_газ,35)),D335),INDEX(моделиперечень_газ,35),
IF(COUNTIF(INDIRECT(INDEX(моделиперечень_газ,36)),D335),INDEX(моделиперечень_газ,36),
"нет модели"))))))))))))))))))))))))))))))))))))))))))))))))))))))))))))))</f>
        <v>сигнал_03_пульт</v>
      </c>
    </row>
    <row r="336" spans="1:10" hidden="1" x14ac:dyDescent="0.2">
      <c r="A336" s="98">
        <v>43571</v>
      </c>
      <c r="B336" s="62" t="s">
        <v>1496</v>
      </c>
      <c r="C336" s="62" t="s">
        <v>891</v>
      </c>
      <c r="D336" s="62" t="s">
        <v>20</v>
      </c>
      <c r="E336" s="62" t="s">
        <v>1313</v>
      </c>
      <c r="F336" s="101">
        <v>3</v>
      </c>
      <c r="G336" s="100">
        <v>114552</v>
      </c>
      <c r="H336" s="100">
        <v>114552</v>
      </c>
      <c r="I336" s="1" t="str">
        <f t="shared" ca="1" si="6"/>
        <v>сигнал_03_пульт</v>
      </c>
    </row>
    <row r="337" spans="1:10" hidden="1" x14ac:dyDescent="0.2">
      <c r="A337" s="98">
        <v>43824</v>
      </c>
      <c r="B337" s="62" t="s">
        <v>1436</v>
      </c>
      <c r="C337" s="62" t="s">
        <v>985</v>
      </c>
      <c r="D337" s="62" t="s">
        <v>79</v>
      </c>
      <c r="E337" s="62" t="s">
        <v>1312</v>
      </c>
      <c r="F337" s="101">
        <v>4</v>
      </c>
      <c r="G337" s="100">
        <v>114000</v>
      </c>
      <c r="H337" s="100">
        <v>114000</v>
      </c>
      <c r="I337" s="1" t="str">
        <f t="shared" ca="1" si="6"/>
        <v>Сторонние_производители</v>
      </c>
    </row>
    <row r="338" spans="1:10" hidden="1" x14ac:dyDescent="0.2">
      <c r="A338" s="98">
        <v>43640</v>
      </c>
      <c r="B338" s="62" t="s">
        <v>1553</v>
      </c>
      <c r="C338" s="62" t="s">
        <v>587</v>
      </c>
      <c r="D338" s="62" t="s">
        <v>21</v>
      </c>
      <c r="E338" s="62" t="s">
        <v>1313</v>
      </c>
      <c r="F338" s="101">
        <v>5</v>
      </c>
      <c r="G338" s="100">
        <v>113190</v>
      </c>
      <c r="H338" s="100">
        <v>113190</v>
      </c>
      <c r="I338" s="1" t="str">
        <f t="shared" ca="1" si="6"/>
        <v>сигнал_02</v>
      </c>
    </row>
    <row r="339" spans="1:10" hidden="1" x14ac:dyDescent="0.2">
      <c r="A339" s="98">
        <v>43571</v>
      </c>
      <c r="B339" s="62" t="s">
        <v>1554</v>
      </c>
      <c r="C339" s="62" t="s">
        <v>578</v>
      </c>
      <c r="D339" s="62" t="s">
        <v>21</v>
      </c>
      <c r="E339" s="62" t="s">
        <v>1313</v>
      </c>
      <c r="F339" s="101">
        <v>5</v>
      </c>
      <c r="G339" s="100">
        <v>101871</v>
      </c>
      <c r="H339" s="100">
        <v>113190</v>
      </c>
      <c r="I339" s="1" t="str">
        <f t="shared" ca="1" si="6"/>
        <v>сигнал_02</v>
      </c>
    </row>
    <row r="340" spans="1:10" hidden="1" x14ac:dyDescent="0.2">
      <c r="A340" s="98">
        <v>43824</v>
      </c>
      <c r="B340" s="62" t="s">
        <v>1192</v>
      </c>
      <c r="C340" s="62" t="s">
        <v>654</v>
      </c>
      <c r="D340" s="62" t="s">
        <v>317</v>
      </c>
      <c r="E340" s="62" t="s">
        <v>1313</v>
      </c>
      <c r="F340" s="101">
        <v>5</v>
      </c>
      <c r="G340" s="100">
        <v>112728</v>
      </c>
      <c r="H340" s="100">
        <v>112728</v>
      </c>
      <c r="I340" s="1" t="str">
        <f t="shared" ca="1" si="6"/>
        <v>Прочее</v>
      </c>
    </row>
    <row r="341" spans="1:10" hidden="1" x14ac:dyDescent="0.2">
      <c r="A341" s="98">
        <v>43769</v>
      </c>
      <c r="B341" s="62" t="s">
        <v>1555</v>
      </c>
      <c r="C341" s="62" t="s">
        <v>822</v>
      </c>
      <c r="D341" s="62" t="s">
        <v>91</v>
      </c>
      <c r="E341" s="62" t="s">
        <v>1311</v>
      </c>
      <c r="F341" s="101">
        <v>24</v>
      </c>
      <c r="G341" s="100">
        <v>107274.24000000001</v>
      </c>
      <c r="H341" s="100">
        <v>110592</v>
      </c>
      <c r="I341" s="1" t="str">
        <f t="shared" ca="1" si="6"/>
        <v>Газтест_датчики</v>
      </c>
    </row>
    <row r="342" spans="1:10" hidden="1" x14ac:dyDescent="0.2">
      <c r="A342" s="98">
        <v>43810</v>
      </c>
      <c r="B342" s="62" t="s">
        <v>1556</v>
      </c>
      <c r="C342" s="62" t="s">
        <v>1092</v>
      </c>
      <c r="D342" s="62" t="s">
        <v>429</v>
      </c>
      <c r="E342" s="62" t="s">
        <v>1311</v>
      </c>
      <c r="F342" s="101">
        <v>3</v>
      </c>
      <c r="G342" s="100">
        <v>106341.61</v>
      </c>
      <c r="H342" s="100">
        <v>108511.85</v>
      </c>
      <c r="I342" s="1" t="str">
        <f t="shared" ca="1" si="6"/>
        <v>сигма_оптический_датчик</v>
      </c>
    </row>
    <row r="343" spans="1:10" hidden="1" x14ac:dyDescent="0.2">
      <c r="A343" s="98">
        <v>43739</v>
      </c>
      <c r="B343" s="62" t="s">
        <v>1557</v>
      </c>
      <c r="C343" s="62" t="s">
        <v>577</v>
      </c>
      <c r="D343" s="62" t="s">
        <v>5</v>
      </c>
      <c r="E343" s="62" t="s">
        <v>1311</v>
      </c>
      <c r="F343" s="101">
        <v>8</v>
      </c>
      <c r="G343" s="100">
        <v>108240</v>
      </c>
      <c r="H343" s="100">
        <v>108240</v>
      </c>
      <c r="I343" s="1" t="str">
        <f t="shared" ca="1" si="6"/>
        <v>сигнал_03_ТКС</v>
      </c>
      <c r="J343" s="18"/>
    </row>
    <row r="344" spans="1:10" hidden="1" x14ac:dyDescent="0.2">
      <c r="A344" s="98">
        <v>43564</v>
      </c>
      <c r="B344" s="62" t="s">
        <v>1482</v>
      </c>
      <c r="C344" s="62" t="s">
        <v>577</v>
      </c>
      <c r="D344" s="62" t="s">
        <v>3</v>
      </c>
      <c r="E344" s="62" t="s">
        <v>1311</v>
      </c>
      <c r="F344" s="101">
        <v>8</v>
      </c>
      <c r="G344" s="100">
        <v>102828</v>
      </c>
      <c r="H344" s="100">
        <v>108240</v>
      </c>
      <c r="I344" s="1" t="str">
        <f t="shared" ca="1" si="6"/>
        <v>сигнал_03_ТКС</v>
      </c>
    </row>
    <row r="345" spans="1:10" hidden="1" x14ac:dyDescent="0.2">
      <c r="A345" s="98">
        <v>43801</v>
      </c>
      <c r="B345" s="62" t="s">
        <v>1558</v>
      </c>
      <c r="C345" s="62" t="s">
        <v>1062</v>
      </c>
      <c r="D345" s="62" t="s">
        <v>3</v>
      </c>
      <c r="E345" s="62" t="s">
        <v>1313</v>
      </c>
      <c r="F345" s="101">
        <v>8</v>
      </c>
      <c r="G345" s="100">
        <v>102828</v>
      </c>
      <c r="H345" s="100">
        <v>108240</v>
      </c>
      <c r="I345" s="1" t="str">
        <f t="shared" ca="1" si="6"/>
        <v>сигнал_03_ТКС</v>
      </c>
    </row>
    <row r="346" spans="1:10" hidden="1" x14ac:dyDescent="0.2">
      <c r="A346" s="98">
        <v>43620</v>
      </c>
      <c r="B346" s="62" t="s">
        <v>1559</v>
      </c>
      <c r="C346" s="62" t="s">
        <v>577</v>
      </c>
      <c r="D346" s="62" t="s">
        <v>15</v>
      </c>
      <c r="E346" s="62" t="s">
        <v>1311</v>
      </c>
      <c r="F346" s="101">
        <v>8</v>
      </c>
      <c r="G346" s="100">
        <v>108240</v>
      </c>
      <c r="H346" s="100">
        <v>108240</v>
      </c>
      <c r="I346" s="1" t="str">
        <f t="shared" ca="1" si="6"/>
        <v>сигнал_03_ТКС</v>
      </c>
    </row>
    <row r="347" spans="1:10" hidden="1" x14ac:dyDescent="0.2">
      <c r="A347" s="98">
        <v>43803</v>
      </c>
      <c r="B347" s="62" t="s">
        <v>1560</v>
      </c>
      <c r="C347" s="62" t="s">
        <v>937</v>
      </c>
      <c r="D347" s="62" t="s">
        <v>27</v>
      </c>
      <c r="E347" s="62" t="s">
        <v>1311</v>
      </c>
      <c r="F347" s="101">
        <v>8</v>
      </c>
      <c r="G347" s="100">
        <v>102828</v>
      </c>
      <c r="H347" s="100">
        <v>108240</v>
      </c>
      <c r="I347" s="1" t="str">
        <f t="shared" ca="1" si="6"/>
        <v>сигнал_03_ТКС</v>
      </c>
      <c r="J347" s="18"/>
    </row>
    <row r="348" spans="1:10" hidden="1" x14ac:dyDescent="0.2">
      <c r="A348" s="98">
        <v>43669</v>
      </c>
      <c r="B348" s="62" t="s">
        <v>1561</v>
      </c>
      <c r="C348" s="62" t="s">
        <v>937</v>
      </c>
      <c r="D348" s="62" t="s">
        <v>275</v>
      </c>
      <c r="E348" s="62" t="s">
        <v>1313</v>
      </c>
      <c r="F348" s="101">
        <v>8</v>
      </c>
      <c r="G348" s="100">
        <v>102828</v>
      </c>
      <c r="H348" s="100">
        <v>108240</v>
      </c>
      <c r="I348" s="1" t="str">
        <f t="shared" ca="1" si="6"/>
        <v>сигнал_03_ТКС</v>
      </c>
    </row>
    <row r="349" spans="1:10" hidden="1" x14ac:dyDescent="0.2">
      <c r="A349" s="98">
        <v>43671</v>
      </c>
      <c r="B349" s="62" t="s">
        <v>1395</v>
      </c>
      <c r="C349" s="62" t="s">
        <v>929</v>
      </c>
      <c r="D349" s="62" t="s">
        <v>404</v>
      </c>
      <c r="E349" s="62" t="s">
        <v>1316</v>
      </c>
      <c r="F349" s="101">
        <v>200</v>
      </c>
      <c r="G349" s="100">
        <v>108146.4</v>
      </c>
      <c r="H349" s="100">
        <v>108146.4</v>
      </c>
      <c r="I349" s="1" t="str">
        <f t="shared" ca="1" si="6"/>
        <v>нет модели</v>
      </c>
    </row>
    <row r="350" spans="1:10" hidden="1" x14ac:dyDescent="0.2">
      <c r="A350" s="98">
        <v>43598</v>
      </c>
      <c r="B350" s="62" t="s">
        <v>1396</v>
      </c>
      <c r="C350" s="62" t="s">
        <v>929</v>
      </c>
      <c r="D350" s="62" t="s">
        <v>348</v>
      </c>
      <c r="E350" s="62" t="s">
        <v>1316</v>
      </c>
      <c r="F350" s="101">
        <v>40</v>
      </c>
      <c r="G350" s="100">
        <v>107568</v>
      </c>
      <c r="H350" s="100">
        <v>107568</v>
      </c>
      <c r="I350" s="1" t="str">
        <f t="shared" ca="1" si="6"/>
        <v>нет модели</v>
      </c>
    </row>
    <row r="351" spans="1:10" hidden="1" x14ac:dyDescent="0.2">
      <c r="A351" s="98">
        <v>43823</v>
      </c>
      <c r="B351" s="62" t="s">
        <v>1562</v>
      </c>
      <c r="C351" s="62" t="s">
        <v>1110</v>
      </c>
      <c r="D351" s="62" t="s">
        <v>237</v>
      </c>
      <c r="E351" s="62" t="s">
        <v>1312</v>
      </c>
      <c r="F351" s="101">
        <v>3</v>
      </c>
      <c r="G351" s="100">
        <v>106920</v>
      </c>
      <c r="H351" s="100">
        <v>106920</v>
      </c>
      <c r="I351" s="1" t="str">
        <f t="shared" ca="1" si="6"/>
        <v>сигма_оптический_датчик</v>
      </c>
    </row>
    <row r="352" spans="1:10" hidden="1" x14ac:dyDescent="0.2">
      <c r="A352" s="98">
        <v>43776</v>
      </c>
      <c r="B352" s="62" t="s">
        <v>1563</v>
      </c>
      <c r="C352" s="62" t="s">
        <v>938</v>
      </c>
      <c r="D352" s="62" t="s">
        <v>237</v>
      </c>
      <c r="E352" s="62" t="s">
        <v>1311</v>
      </c>
      <c r="F352" s="101">
        <v>3</v>
      </c>
      <c r="G352" s="100">
        <v>106920</v>
      </c>
      <c r="H352" s="100">
        <v>106920</v>
      </c>
      <c r="I352" s="1" t="str">
        <f t="shared" ca="1" si="6"/>
        <v>сигма_оптический_датчик</v>
      </c>
    </row>
    <row r="353" spans="1:10" hidden="1" x14ac:dyDescent="0.2">
      <c r="A353" s="98">
        <v>43815</v>
      </c>
      <c r="B353" s="62" t="s">
        <v>1422</v>
      </c>
      <c r="C353" s="62" t="s">
        <v>752</v>
      </c>
      <c r="D353" s="62" t="s">
        <v>1120</v>
      </c>
      <c r="E353" s="62" t="s">
        <v>1311</v>
      </c>
      <c r="F353" s="101">
        <v>3</v>
      </c>
      <c r="G353" s="100">
        <v>106920</v>
      </c>
      <c r="H353" s="100">
        <v>106920</v>
      </c>
      <c r="I353" s="1" t="str">
        <f t="shared" ca="1" si="6"/>
        <v>сигнал_03_оптика</v>
      </c>
    </row>
    <row r="354" spans="1:10" hidden="1" x14ac:dyDescent="0.2">
      <c r="A354" s="98">
        <v>43705</v>
      </c>
      <c r="B354" s="62" t="s">
        <v>1564</v>
      </c>
      <c r="C354" s="62" t="s">
        <v>712</v>
      </c>
      <c r="D354" s="62" t="s">
        <v>240</v>
      </c>
      <c r="E354" s="62" t="s">
        <v>1313</v>
      </c>
      <c r="F354" s="101">
        <v>8</v>
      </c>
      <c r="G354" s="100">
        <v>105600</v>
      </c>
      <c r="H354" s="100">
        <v>105600</v>
      </c>
      <c r="I354" s="1" t="str">
        <f t="shared" ca="1" si="6"/>
        <v>сигма_ТКС_датчики</v>
      </c>
    </row>
    <row r="355" spans="1:10" hidden="1" x14ac:dyDescent="0.2">
      <c r="A355" s="98">
        <v>43804</v>
      </c>
      <c r="B355" s="62" t="s">
        <v>1548</v>
      </c>
      <c r="C355" s="62" t="s">
        <v>915</v>
      </c>
      <c r="D355" s="62" t="s">
        <v>2</v>
      </c>
      <c r="E355" s="62" t="s">
        <v>1311</v>
      </c>
      <c r="F355" s="101">
        <v>8</v>
      </c>
      <c r="G355" s="100">
        <v>100320</v>
      </c>
      <c r="H355" s="100">
        <v>105600</v>
      </c>
      <c r="I355" s="1" t="str">
        <f t="shared" ca="1" si="6"/>
        <v>сигма_ТКС_датчики</v>
      </c>
    </row>
    <row r="356" spans="1:10" hidden="1" x14ac:dyDescent="0.2">
      <c r="A356" s="98">
        <v>43516</v>
      </c>
      <c r="B356" s="62" t="s">
        <v>1567</v>
      </c>
      <c r="C356" s="62" t="s">
        <v>956</v>
      </c>
      <c r="D356" s="62" t="s">
        <v>2</v>
      </c>
      <c r="E356" s="62" t="s">
        <v>1313</v>
      </c>
      <c r="F356" s="101">
        <v>8</v>
      </c>
      <c r="G356" s="100">
        <v>105600</v>
      </c>
      <c r="H356" s="100">
        <v>105600</v>
      </c>
      <c r="I356" s="1" t="str">
        <f t="shared" ca="1" si="6"/>
        <v>сигма_ТКС_датчики</v>
      </c>
    </row>
    <row r="357" spans="1:10" hidden="1" x14ac:dyDescent="0.2">
      <c r="A357" s="98">
        <v>43850</v>
      </c>
      <c r="B357" s="62" t="s">
        <v>1568</v>
      </c>
      <c r="C357" s="62" t="s">
        <v>577</v>
      </c>
      <c r="D357" s="62" t="s">
        <v>2</v>
      </c>
      <c r="E357" s="62" t="s">
        <v>1311</v>
      </c>
      <c r="F357" s="101">
        <v>8</v>
      </c>
      <c r="G357" s="100">
        <v>105600</v>
      </c>
      <c r="H357" s="100">
        <v>105600</v>
      </c>
      <c r="I357" s="1" t="str">
        <f t="shared" ca="1" si="6"/>
        <v>сигма_ТКС_датчики</v>
      </c>
    </row>
    <row r="358" spans="1:10" hidden="1" x14ac:dyDescent="0.2">
      <c r="A358" s="98">
        <v>43815</v>
      </c>
      <c r="B358" s="62" t="s">
        <v>1569</v>
      </c>
      <c r="C358" s="62" t="s">
        <v>1144</v>
      </c>
      <c r="D358" s="62" t="s">
        <v>6</v>
      </c>
      <c r="E358" s="62" t="s">
        <v>1312</v>
      </c>
      <c r="F358" s="101">
        <v>8</v>
      </c>
      <c r="G358" s="100">
        <v>95040</v>
      </c>
      <c r="H358" s="100">
        <v>105600</v>
      </c>
      <c r="I358" s="1" t="str">
        <f t="shared" ca="1" si="6"/>
        <v>сигма_ТКС_датчики</v>
      </c>
    </row>
    <row r="359" spans="1:10" hidden="1" x14ac:dyDescent="0.2">
      <c r="A359" s="98">
        <v>43804</v>
      </c>
      <c r="B359" s="62" t="s">
        <v>1548</v>
      </c>
      <c r="C359" s="62" t="s">
        <v>915</v>
      </c>
      <c r="D359" s="62" t="s">
        <v>507</v>
      </c>
      <c r="E359" s="62" t="s">
        <v>1311</v>
      </c>
      <c r="F359" s="101">
        <v>8</v>
      </c>
      <c r="G359" s="100">
        <v>100320</v>
      </c>
      <c r="H359" s="100">
        <v>105600</v>
      </c>
      <c r="I359" s="1" t="str">
        <f t="shared" ca="1" si="6"/>
        <v>сигма_ТКС_датчики</v>
      </c>
    </row>
    <row r="360" spans="1:10" hidden="1" x14ac:dyDescent="0.2">
      <c r="A360" s="98">
        <v>43683</v>
      </c>
      <c r="B360" s="62" t="s">
        <v>1565</v>
      </c>
      <c r="C360" s="62" t="s">
        <v>578</v>
      </c>
      <c r="D360" s="62" t="s">
        <v>2</v>
      </c>
      <c r="E360" s="62" t="s">
        <v>1313</v>
      </c>
      <c r="F360" s="101">
        <v>8</v>
      </c>
      <c r="G360" s="100">
        <v>95040</v>
      </c>
      <c r="H360" s="100">
        <v>105600</v>
      </c>
      <c r="I360" s="1" t="str">
        <f t="shared" ca="1" si="6"/>
        <v>сигма_ТКС_датчики</v>
      </c>
    </row>
    <row r="361" spans="1:10" hidden="1" x14ac:dyDescent="0.2">
      <c r="A361" s="98">
        <v>43705</v>
      </c>
      <c r="B361" s="62" t="s">
        <v>1566</v>
      </c>
      <c r="C361" s="62" t="s">
        <v>564</v>
      </c>
      <c r="D361" s="62" t="s">
        <v>2</v>
      </c>
      <c r="E361" s="62" t="s">
        <v>1311</v>
      </c>
      <c r="F361" s="101">
        <v>8</v>
      </c>
      <c r="G361" s="100">
        <v>105600</v>
      </c>
      <c r="H361" s="100">
        <v>105600</v>
      </c>
      <c r="I361" s="1" t="str">
        <f t="shared" ca="1" si="6"/>
        <v>сигма_ТКС_датчики</v>
      </c>
    </row>
    <row r="362" spans="1:10" hidden="1" x14ac:dyDescent="0.2">
      <c r="A362" s="98">
        <v>43598</v>
      </c>
      <c r="B362" s="62" t="s">
        <v>1396</v>
      </c>
      <c r="C362" s="62" t="s">
        <v>929</v>
      </c>
      <c r="D362" s="62" t="s">
        <v>330</v>
      </c>
      <c r="E362" s="62" t="s">
        <v>1316</v>
      </c>
      <c r="F362" s="101">
        <v>40</v>
      </c>
      <c r="G362" s="100">
        <v>105600</v>
      </c>
      <c r="H362" s="100">
        <v>105600</v>
      </c>
      <c r="I362" s="1" t="str">
        <f t="shared" ca="1" si="6"/>
        <v>Прочее</v>
      </c>
      <c r="J362" s="18"/>
    </row>
    <row r="363" spans="1:10" hidden="1" x14ac:dyDescent="0.2">
      <c r="A363" s="98">
        <v>43888</v>
      </c>
      <c r="B363" s="62" t="s">
        <v>2416</v>
      </c>
      <c r="C363" s="62" t="s">
        <v>654</v>
      </c>
      <c r="D363" s="62" t="s">
        <v>491</v>
      </c>
      <c r="E363" s="62" t="s">
        <v>1311</v>
      </c>
      <c r="F363" s="101">
        <v>1</v>
      </c>
      <c r="G363" s="100">
        <v>82743.360000000001</v>
      </c>
      <c r="H363" s="100">
        <v>103429.2</v>
      </c>
      <c r="I363" s="1" t="str">
        <f t="shared" ca="1" si="6"/>
        <v>ДКС_101_камеры</v>
      </c>
      <c r="J363" s="18"/>
    </row>
    <row r="364" spans="1:10" hidden="1" x14ac:dyDescent="0.2">
      <c r="A364" s="98">
        <v>43887</v>
      </c>
      <c r="B364" s="62" t="s">
        <v>2394</v>
      </c>
      <c r="C364" s="62" t="s">
        <v>752</v>
      </c>
      <c r="D364" s="62" t="s">
        <v>2389</v>
      </c>
      <c r="E364" s="62" t="s">
        <v>1311</v>
      </c>
      <c r="F364" s="101">
        <v>1</v>
      </c>
      <c r="G364" s="100">
        <v>102780</v>
      </c>
      <c r="H364" s="100">
        <v>102780</v>
      </c>
      <c r="I364" s="1" t="str">
        <f t="shared" ca="1" si="6"/>
        <v>сигнал_03_пульт</v>
      </c>
      <c r="J364" s="18"/>
    </row>
    <row r="365" spans="1:10" hidden="1" x14ac:dyDescent="0.2">
      <c r="A365" s="98">
        <v>43501</v>
      </c>
      <c r="B365" s="62" t="s">
        <v>1570</v>
      </c>
      <c r="C365" s="62" t="s">
        <v>588</v>
      </c>
      <c r="D365" s="62" t="s">
        <v>14</v>
      </c>
      <c r="E365" s="62" t="s">
        <v>1311</v>
      </c>
      <c r="F365" s="101">
        <v>9</v>
      </c>
      <c r="G365" s="100">
        <v>101617.2</v>
      </c>
      <c r="H365" s="100">
        <v>101617.2</v>
      </c>
      <c r="I365" s="1" t="str">
        <f t="shared" ca="1" si="6"/>
        <v>сигма_ТКС_датчики</v>
      </c>
    </row>
    <row r="366" spans="1:10" hidden="1" x14ac:dyDescent="0.2">
      <c r="A366" s="98">
        <v>43542</v>
      </c>
      <c r="B366" s="62" t="s">
        <v>1571</v>
      </c>
      <c r="C366" s="62" t="s">
        <v>933</v>
      </c>
      <c r="D366" s="62" t="s">
        <v>2</v>
      </c>
      <c r="E366" s="62" t="s">
        <v>1313</v>
      </c>
      <c r="F366" s="101">
        <v>8</v>
      </c>
      <c r="G366" s="100">
        <v>100800</v>
      </c>
      <c r="H366" s="100">
        <v>100800</v>
      </c>
      <c r="I366" s="1" t="str">
        <f t="shared" ca="1" si="6"/>
        <v>сигма_ТКС_датчики</v>
      </c>
    </row>
    <row r="367" spans="1:10" hidden="1" x14ac:dyDescent="0.2">
      <c r="A367" s="98">
        <v>43839</v>
      </c>
      <c r="B367" s="62" t="s">
        <v>1572</v>
      </c>
      <c r="C367" s="62" t="s">
        <v>933</v>
      </c>
      <c r="D367" s="62" t="s">
        <v>507</v>
      </c>
      <c r="E367" s="62" t="s">
        <v>1311</v>
      </c>
      <c r="F367" s="101">
        <v>8</v>
      </c>
      <c r="G367" s="100">
        <v>100800</v>
      </c>
      <c r="H367" s="100">
        <v>100800</v>
      </c>
      <c r="I367" s="1" t="str">
        <f t="shared" ca="1" si="6"/>
        <v>сигма_ТКС_датчики</v>
      </c>
    </row>
    <row r="368" spans="1:10" hidden="1" x14ac:dyDescent="0.2">
      <c r="A368" s="98">
        <v>43768</v>
      </c>
      <c r="B368" s="62" t="s">
        <v>1573</v>
      </c>
      <c r="C368" s="62" t="s">
        <v>978</v>
      </c>
      <c r="D368" s="62" t="s">
        <v>491</v>
      </c>
      <c r="E368" s="62" t="s">
        <v>1312</v>
      </c>
      <c r="F368" s="101">
        <v>1</v>
      </c>
      <c r="G368" s="100">
        <v>99840</v>
      </c>
      <c r="H368" s="100">
        <v>99840</v>
      </c>
      <c r="I368" s="1" t="str">
        <f t="shared" ca="1" si="6"/>
        <v>ДКС_101_камеры</v>
      </c>
    </row>
    <row r="369" spans="1:10" hidden="1" x14ac:dyDescent="0.2">
      <c r="A369" s="98">
        <v>43648</v>
      </c>
      <c r="B369" s="62" t="s">
        <v>1574</v>
      </c>
      <c r="C369" s="62" t="s">
        <v>863</v>
      </c>
      <c r="D369" s="62" t="s">
        <v>40</v>
      </c>
      <c r="E369" s="62" t="s">
        <v>1312</v>
      </c>
      <c r="F369" s="101">
        <v>5</v>
      </c>
      <c r="G369" s="100">
        <v>99825</v>
      </c>
      <c r="H369" s="100">
        <v>99825</v>
      </c>
      <c r="I369" s="1" t="str">
        <f t="shared" ca="1" si="6"/>
        <v>сигнал_02</v>
      </c>
    </row>
    <row r="370" spans="1:10" hidden="1" x14ac:dyDescent="0.2">
      <c r="A370" s="98">
        <v>43864</v>
      </c>
      <c r="B370" s="62" t="s">
        <v>1552</v>
      </c>
      <c r="C370" s="62" t="s">
        <v>1363</v>
      </c>
      <c r="D370" s="62" t="s">
        <v>27</v>
      </c>
      <c r="E370" s="62" t="s">
        <v>1311</v>
      </c>
      <c r="F370" s="101">
        <v>7</v>
      </c>
      <c r="G370" s="100">
        <v>99716.4</v>
      </c>
      <c r="H370" s="100">
        <v>99716.4</v>
      </c>
      <c r="I370" s="1" t="str">
        <f t="shared" ca="1" si="6"/>
        <v>сигнал_03_ТКС</v>
      </c>
    </row>
    <row r="371" spans="1:10" hidden="1" x14ac:dyDescent="0.2">
      <c r="A371" s="98">
        <v>43760</v>
      </c>
      <c r="B371" s="62" t="s">
        <v>1575</v>
      </c>
      <c r="C371" s="62" t="s">
        <v>578</v>
      </c>
      <c r="D371" s="62" t="s">
        <v>84</v>
      </c>
      <c r="E371" s="62" t="s">
        <v>1311</v>
      </c>
      <c r="F371" s="101">
        <v>5</v>
      </c>
      <c r="G371" s="100">
        <v>87534</v>
      </c>
      <c r="H371" s="100">
        <v>97260</v>
      </c>
      <c r="I371" s="1" t="str">
        <f t="shared" ca="1" si="6"/>
        <v>сигнал_02</v>
      </c>
    </row>
    <row r="372" spans="1:10" hidden="1" x14ac:dyDescent="0.2">
      <c r="A372" s="98">
        <v>43801</v>
      </c>
      <c r="B372" s="62" t="s">
        <v>1576</v>
      </c>
      <c r="C372" s="62" t="s">
        <v>752</v>
      </c>
      <c r="D372" s="62" t="s">
        <v>2</v>
      </c>
      <c r="E372" s="62" t="s">
        <v>1311</v>
      </c>
      <c r="F372" s="101">
        <v>7</v>
      </c>
      <c r="G372" s="100">
        <v>96600</v>
      </c>
      <c r="H372" s="100">
        <v>96600</v>
      </c>
      <c r="I372" s="1" t="str">
        <f t="shared" ca="1" si="6"/>
        <v>сигма_ТКС_датчики</v>
      </c>
    </row>
    <row r="373" spans="1:10" hidden="1" x14ac:dyDescent="0.2">
      <c r="A373" s="98">
        <v>43662</v>
      </c>
      <c r="B373" s="62" t="s">
        <v>1577</v>
      </c>
      <c r="C373" s="62" t="s">
        <v>870</v>
      </c>
      <c r="D373" s="62" t="s">
        <v>380</v>
      </c>
      <c r="E373" s="62" t="s">
        <v>1313</v>
      </c>
      <c r="F373" s="101">
        <v>7</v>
      </c>
      <c r="G373" s="100">
        <v>96558</v>
      </c>
      <c r="H373" s="100">
        <v>96558</v>
      </c>
      <c r="I373" s="1" t="str">
        <f t="shared" ca="1" si="6"/>
        <v>сигнал_03_электрохимия</v>
      </c>
    </row>
    <row r="374" spans="1:10" hidden="1" x14ac:dyDescent="0.2">
      <c r="A374" s="98">
        <v>43816</v>
      </c>
      <c r="B374" s="62" t="s">
        <v>1578</v>
      </c>
      <c r="C374" s="62" t="s">
        <v>1134</v>
      </c>
      <c r="D374" s="62" t="s">
        <v>1136</v>
      </c>
      <c r="E374" s="62" t="s">
        <v>1312</v>
      </c>
      <c r="F374" s="101">
        <v>1</v>
      </c>
      <c r="G374" s="100">
        <v>96070.399999999994</v>
      </c>
      <c r="H374" s="100">
        <v>96070.399999999994</v>
      </c>
      <c r="I374" s="1" t="str">
        <f t="shared" ca="1" si="6"/>
        <v>ДРБП_03</v>
      </c>
    </row>
    <row r="375" spans="1:10" hidden="1" x14ac:dyDescent="0.2">
      <c r="A375" s="98">
        <v>43571</v>
      </c>
      <c r="B375" s="62" t="s">
        <v>1397</v>
      </c>
      <c r="C375" s="62" t="s">
        <v>929</v>
      </c>
      <c r="D375" s="62" t="s">
        <v>306</v>
      </c>
      <c r="E375" s="62" t="s">
        <v>1316</v>
      </c>
      <c r="F375" s="101">
        <v>200</v>
      </c>
      <c r="G375" s="100">
        <v>95248.8</v>
      </c>
      <c r="H375" s="100">
        <v>95248.8</v>
      </c>
      <c r="I375" s="1" t="str">
        <f t="shared" ca="1" si="6"/>
        <v>нет модели</v>
      </c>
    </row>
    <row r="376" spans="1:10" hidden="1" x14ac:dyDescent="0.2">
      <c r="A376" s="98">
        <v>43566</v>
      </c>
      <c r="B376" s="62" t="s">
        <v>1398</v>
      </c>
      <c r="C376" s="62" t="s">
        <v>929</v>
      </c>
      <c r="D376" s="62" t="s">
        <v>296</v>
      </c>
      <c r="E376" s="62" t="s">
        <v>1316</v>
      </c>
      <c r="F376" s="101">
        <v>640</v>
      </c>
      <c r="G376" s="100">
        <v>95040</v>
      </c>
      <c r="H376" s="100">
        <v>95040</v>
      </c>
      <c r="I376" s="1" t="str">
        <f t="shared" ca="1" si="6"/>
        <v>нет модели</v>
      </c>
    </row>
    <row r="377" spans="1:10" hidden="1" x14ac:dyDescent="0.2">
      <c r="A377" s="98">
        <v>43640</v>
      </c>
      <c r="B377" s="62" t="s">
        <v>1580</v>
      </c>
      <c r="C377" s="62" t="s">
        <v>937</v>
      </c>
      <c r="D377" s="62" t="s">
        <v>27</v>
      </c>
      <c r="E377" s="62" t="s">
        <v>1313</v>
      </c>
      <c r="F377" s="101">
        <v>7</v>
      </c>
      <c r="G377" s="100">
        <v>85239</v>
      </c>
      <c r="H377" s="100">
        <v>94710</v>
      </c>
      <c r="I377" s="1" t="str">
        <f t="shared" ca="1" si="6"/>
        <v>сигнал_03_ТКС</v>
      </c>
    </row>
    <row r="378" spans="1:10" hidden="1" x14ac:dyDescent="0.2">
      <c r="A378" s="98">
        <v>43775</v>
      </c>
      <c r="B378" s="62" t="s">
        <v>1579</v>
      </c>
      <c r="C378" s="62" t="s">
        <v>695</v>
      </c>
      <c r="D378" s="62" t="s">
        <v>27</v>
      </c>
      <c r="E378" s="62" t="s">
        <v>1311</v>
      </c>
      <c r="F378" s="101">
        <v>7</v>
      </c>
      <c r="G378" s="100">
        <v>94710</v>
      </c>
      <c r="H378" s="100">
        <v>94710</v>
      </c>
      <c r="I378" s="1" t="str">
        <f t="shared" ca="1" si="6"/>
        <v>сигнал_03_ТКС</v>
      </c>
    </row>
    <row r="379" spans="1:10" hidden="1" x14ac:dyDescent="0.2">
      <c r="A379" s="98">
        <v>43809</v>
      </c>
      <c r="B379" s="62" t="s">
        <v>1581</v>
      </c>
      <c r="C379" s="62" t="s">
        <v>1093</v>
      </c>
      <c r="D379" s="62" t="s">
        <v>3</v>
      </c>
      <c r="E379" s="62" t="s">
        <v>1312</v>
      </c>
      <c r="F379" s="101">
        <v>7</v>
      </c>
      <c r="G379" s="100">
        <v>94710</v>
      </c>
      <c r="H379" s="100">
        <v>94710</v>
      </c>
      <c r="I379" s="1" t="str">
        <f t="shared" ca="1" si="6"/>
        <v>сигнал_03_ТКС</v>
      </c>
    </row>
    <row r="380" spans="1:10" hidden="1" x14ac:dyDescent="0.2">
      <c r="A380" s="98">
        <v>43522</v>
      </c>
      <c r="B380" s="62" t="s">
        <v>1550</v>
      </c>
      <c r="C380" s="62" t="s">
        <v>652</v>
      </c>
      <c r="D380" s="62" t="s">
        <v>3</v>
      </c>
      <c r="E380" s="62" t="s">
        <v>1313</v>
      </c>
      <c r="F380" s="101">
        <v>7</v>
      </c>
      <c r="G380" s="100">
        <v>94710</v>
      </c>
      <c r="H380" s="100">
        <v>94710</v>
      </c>
      <c r="I380" s="1" t="str">
        <f t="shared" ca="1" si="6"/>
        <v>сигнал_03_ТКС</v>
      </c>
      <c r="J380" s="18"/>
    </row>
    <row r="381" spans="1:10" hidden="1" x14ac:dyDescent="0.2">
      <c r="A381" s="98">
        <v>43713</v>
      </c>
      <c r="B381" s="62" t="s">
        <v>1437</v>
      </c>
      <c r="C381" s="62" t="s">
        <v>610</v>
      </c>
      <c r="D381" s="62" t="s">
        <v>491</v>
      </c>
      <c r="E381" s="62" t="s">
        <v>1313</v>
      </c>
      <c r="F381" s="101">
        <v>1</v>
      </c>
      <c r="G381" s="100">
        <v>94026</v>
      </c>
      <c r="H381" s="100">
        <v>94026</v>
      </c>
      <c r="I381" s="1" t="str">
        <f t="shared" ca="1" si="6"/>
        <v>ДКС_101_камеры</v>
      </c>
    </row>
    <row r="382" spans="1:10" hidden="1" x14ac:dyDescent="0.2">
      <c r="A382" s="98">
        <v>43791</v>
      </c>
      <c r="B382" s="62" t="s">
        <v>1168</v>
      </c>
      <c r="C382" s="62" t="s">
        <v>654</v>
      </c>
      <c r="D382" s="62" t="s">
        <v>491</v>
      </c>
      <c r="E382" s="62" t="s">
        <v>1311</v>
      </c>
      <c r="F382" s="101">
        <v>1</v>
      </c>
      <c r="G382" s="100">
        <v>75220.800000000003</v>
      </c>
      <c r="H382" s="100">
        <v>94026</v>
      </c>
      <c r="I382" s="1" t="str">
        <f t="shared" ca="1" si="6"/>
        <v>ДКС_101_камеры</v>
      </c>
    </row>
    <row r="383" spans="1:10" x14ac:dyDescent="0.2">
      <c r="A383" s="98">
        <v>43900</v>
      </c>
      <c r="B383" s="62" t="s">
        <v>2465</v>
      </c>
      <c r="C383" s="62" t="s">
        <v>610</v>
      </c>
      <c r="D383" s="62" t="s">
        <v>491</v>
      </c>
      <c r="E383" s="62" t="s">
        <v>1311</v>
      </c>
      <c r="F383" s="101">
        <v>1</v>
      </c>
      <c r="G383" s="100">
        <v>94026</v>
      </c>
      <c r="H383" s="100">
        <v>94026</v>
      </c>
    </row>
    <row r="384" spans="1:10" hidden="1" x14ac:dyDescent="0.2">
      <c r="A384" s="98">
        <v>43543</v>
      </c>
      <c r="B384" s="62" t="s">
        <v>1582</v>
      </c>
      <c r="C384" s="62" t="s">
        <v>752</v>
      </c>
      <c r="D384" s="62" t="s">
        <v>9</v>
      </c>
      <c r="E384" s="62" t="s">
        <v>1313</v>
      </c>
      <c r="F384" s="101">
        <v>50</v>
      </c>
      <c r="G384" s="100">
        <v>93600</v>
      </c>
      <c r="H384" s="100">
        <v>93600</v>
      </c>
      <c r="I384" s="1" t="str">
        <f t="shared" ca="1" si="6"/>
        <v>прочее_газ</v>
      </c>
    </row>
    <row r="385" spans="1:10" hidden="1" x14ac:dyDescent="0.2">
      <c r="A385" s="98">
        <v>43824</v>
      </c>
      <c r="B385" s="62" t="s">
        <v>1464</v>
      </c>
      <c r="C385" s="62" t="s">
        <v>856</v>
      </c>
      <c r="D385" s="62" t="s">
        <v>264</v>
      </c>
      <c r="E385" s="62" t="s">
        <v>1311</v>
      </c>
      <c r="F385" s="101">
        <v>12</v>
      </c>
      <c r="G385" s="100">
        <v>93312</v>
      </c>
      <c r="H385" s="100">
        <v>93312</v>
      </c>
      <c r="I385" s="1" t="str">
        <f t="shared" ca="1" si="6"/>
        <v>Сигнал_03К_датчики</v>
      </c>
    </row>
    <row r="386" spans="1:10" hidden="1" x14ac:dyDescent="0.2">
      <c r="A386" s="98">
        <v>43769</v>
      </c>
      <c r="B386" s="62" t="s">
        <v>1583</v>
      </c>
      <c r="C386" s="62" t="s">
        <v>582</v>
      </c>
      <c r="D386" s="62" t="s">
        <v>69</v>
      </c>
      <c r="E386" s="62" t="s">
        <v>1312</v>
      </c>
      <c r="F386" s="101">
        <v>51</v>
      </c>
      <c r="G386" s="100">
        <v>92534.399999999994</v>
      </c>
      <c r="H386" s="100">
        <v>92534.399999999994</v>
      </c>
      <c r="I386" s="1" t="str">
        <f t="shared" ca="1" si="6"/>
        <v>прочее_газ</v>
      </c>
    </row>
    <row r="387" spans="1:10" hidden="1" x14ac:dyDescent="0.2">
      <c r="A387" s="98">
        <v>43809</v>
      </c>
      <c r="B387" s="62" t="s">
        <v>1584</v>
      </c>
      <c r="C387" s="62" t="s">
        <v>1101</v>
      </c>
      <c r="D387" s="62" t="s">
        <v>240</v>
      </c>
      <c r="E387" s="62" t="s">
        <v>1311</v>
      </c>
      <c r="F387" s="101">
        <v>7</v>
      </c>
      <c r="G387" s="100">
        <v>92400</v>
      </c>
      <c r="H387" s="100">
        <v>92400</v>
      </c>
      <c r="I387" s="1" t="str">
        <f t="shared" ca="1" si="6"/>
        <v>сигма_ТКС_датчики</v>
      </c>
      <c r="J387" s="18"/>
    </row>
    <row r="388" spans="1:10" hidden="1" x14ac:dyDescent="0.2">
      <c r="A388" s="98">
        <v>43521</v>
      </c>
      <c r="B388" s="62" t="s">
        <v>1585</v>
      </c>
      <c r="C388" s="62" t="s">
        <v>802</v>
      </c>
      <c r="D388" s="62" t="s">
        <v>2</v>
      </c>
      <c r="E388" s="62" t="s">
        <v>1311</v>
      </c>
      <c r="F388" s="101">
        <v>7</v>
      </c>
      <c r="G388" s="100">
        <v>92400</v>
      </c>
      <c r="H388" s="100">
        <v>92400</v>
      </c>
      <c r="I388" s="1" t="str">
        <f t="shared" ca="1" si="6"/>
        <v>сигма_ТКС_датчики</v>
      </c>
    </row>
    <row r="389" spans="1:10" hidden="1" x14ac:dyDescent="0.2">
      <c r="A389" s="98">
        <v>43791</v>
      </c>
      <c r="B389" s="62" t="s">
        <v>1168</v>
      </c>
      <c r="C389" s="62" t="s">
        <v>654</v>
      </c>
      <c r="D389" s="62" t="s">
        <v>64</v>
      </c>
      <c r="E389" s="62" t="s">
        <v>1311</v>
      </c>
      <c r="F389" s="101">
        <v>1</v>
      </c>
      <c r="G389" s="100">
        <v>72870.720000000001</v>
      </c>
      <c r="H389" s="100">
        <v>91088.4</v>
      </c>
      <c r="I389" s="1" t="str">
        <f t="shared" ca="1" si="6"/>
        <v>ДКС_101_камеры</v>
      </c>
    </row>
    <row r="390" spans="1:10" hidden="1" x14ac:dyDescent="0.2">
      <c r="A390" s="98">
        <v>43761</v>
      </c>
      <c r="B390" s="62" t="s">
        <v>1586</v>
      </c>
      <c r="C390" s="62" t="s">
        <v>772</v>
      </c>
      <c r="D390" s="62" t="s">
        <v>64</v>
      </c>
      <c r="E390" s="62" t="s">
        <v>1311</v>
      </c>
      <c r="F390" s="101">
        <v>1</v>
      </c>
      <c r="G390" s="100">
        <v>91088.4</v>
      </c>
      <c r="H390" s="100">
        <v>91088.4</v>
      </c>
      <c r="I390" s="1" t="str">
        <f t="shared" ca="1" si="6"/>
        <v>ДКС_101_камеры</v>
      </c>
    </row>
    <row r="391" spans="1:10" hidden="1" x14ac:dyDescent="0.2">
      <c r="A391" s="98">
        <v>43563</v>
      </c>
      <c r="B391" s="62" t="s">
        <v>1587</v>
      </c>
      <c r="C391" s="62" t="s">
        <v>619</v>
      </c>
      <c r="D391" s="62" t="s">
        <v>11</v>
      </c>
      <c r="E391" s="62" t="s">
        <v>1311</v>
      </c>
      <c r="F391" s="101">
        <v>4</v>
      </c>
      <c r="G391" s="100">
        <v>87835.44</v>
      </c>
      <c r="H391" s="100">
        <v>90552</v>
      </c>
      <c r="I391" s="1" t="str">
        <f t="shared" ca="1" si="6"/>
        <v>сигнал_02</v>
      </c>
    </row>
    <row r="392" spans="1:10" hidden="1" x14ac:dyDescent="0.2">
      <c r="A392" s="98">
        <v>43864</v>
      </c>
      <c r="B392" s="62" t="s">
        <v>1588</v>
      </c>
      <c r="C392" s="62" t="s">
        <v>1364</v>
      </c>
      <c r="D392" s="62" t="s">
        <v>27</v>
      </c>
      <c r="E392" s="62" t="s">
        <v>1318</v>
      </c>
      <c r="F392" s="101">
        <v>6</v>
      </c>
      <c r="G392" s="100">
        <v>89301.6</v>
      </c>
      <c r="H392" s="100">
        <v>89301.6</v>
      </c>
      <c r="I392" s="1" t="str">
        <f t="shared" ca="1" si="6"/>
        <v>сигнал_03_ТКС</v>
      </c>
    </row>
    <row r="393" spans="1:10" hidden="1" x14ac:dyDescent="0.2">
      <c r="A393" s="98">
        <v>43864</v>
      </c>
      <c r="B393" s="62" t="s">
        <v>1588</v>
      </c>
      <c r="C393" s="62" t="s">
        <v>1364</v>
      </c>
      <c r="D393" s="62" t="s">
        <v>3</v>
      </c>
      <c r="E393" s="62" t="s">
        <v>1318</v>
      </c>
      <c r="F393" s="101">
        <v>6</v>
      </c>
      <c r="G393" s="100">
        <v>89301.6</v>
      </c>
      <c r="H393" s="100">
        <v>89301.6</v>
      </c>
      <c r="I393" s="1" t="str">
        <f t="shared" ca="1" si="6"/>
        <v>сигнал_03_ТКС</v>
      </c>
      <c r="J393" s="18"/>
    </row>
    <row r="394" spans="1:10" hidden="1" x14ac:dyDescent="0.2">
      <c r="A394" s="98">
        <v>43872</v>
      </c>
      <c r="B394" s="62" t="s">
        <v>1589</v>
      </c>
      <c r="C394" s="62" t="s">
        <v>574</v>
      </c>
      <c r="D394" s="62" t="s">
        <v>3</v>
      </c>
      <c r="E394" s="62" t="s">
        <v>1311</v>
      </c>
      <c r="F394" s="101">
        <v>6</v>
      </c>
      <c r="G394" s="100">
        <v>89301.6</v>
      </c>
      <c r="H394" s="100">
        <v>89301.6</v>
      </c>
      <c r="I394" s="1" t="str">
        <f t="shared" ca="1" si="6"/>
        <v>сигнал_03_ТКС</v>
      </c>
    </row>
    <row r="395" spans="1:10" x14ac:dyDescent="0.2">
      <c r="A395" s="98">
        <v>43916</v>
      </c>
      <c r="B395" s="62" t="s">
        <v>2530</v>
      </c>
      <c r="C395" s="62" t="s">
        <v>634</v>
      </c>
      <c r="D395" s="62" t="s">
        <v>20</v>
      </c>
      <c r="E395" s="62" t="s">
        <v>1311</v>
      </c>
      <c r="F395" s="101">
        <v>2</v>
      </c>
      <c r="G395" s="100">
        <v>79804.56</v>
      </c>
      <c r="H395" s="100">
        <v>84004.800000000003</v>
      </c>
    </row>
    <row r="396" spans="1:10" hidden="1" x14ac:dyDescent="0.2">
      <c r="A396" s="98">
        <v>43864</v>
      </c>
      <c r="B396" s="62" t="s">
        <v>1590</v>
      </c>
      <c r="C396" s="62" t="s">
        <v>752</v>
      </c>
      <c r="D396" s="62" t="s">
        <v>2</v>
      </c>
      <c r="E396" s="62" t="s">
        <v>1311</v>
      </c>
      <c r="F396" s="101">
        <v>6</v>
      </c>
      <c r="G396" s="100">
        <v>88560</v>
      </c>
      <c r="H396" s="100">
        <v>88560</v>
      </c>
      <c r="I396" s="1" t="str">
        <f t="shared" ca="1" si="6"/>
        <v>сигма_ТКС_датчики</v>
      </c>
    </row>
    <row r="397" spans="1:10" x14ac:dyDescent="0.2">
      <c r="A397" s="98">
        <v>43907</v>
      </c>
      <c r="B397" s="62" t="s">
        <v>2497</v>
      </c>
      <c r="C397" s="62" t="s">
        <v>2493</v>
      </c>
      <c r="D397" s="62" t="s">
        <v>6</v>
      </c>
      <c r="E397" s="62" t="s">
        <v>1312</v>
      </c>
      <c r="F397" s="101">
        <v>16</v>
      </c>
      <c r="G397" s="100">
        <v>201792</v>
      </c>
      <c r="H397" s="100">
        <v>201792</v>
      </c>
    </row>
    <row r="398" spans="1:10" hidden="1" x14ac:dyDescent="0.2">
      <c r="A398" s="98">
        <v>43501</v>
      </c>
      <c r="B398" s="62" t="s">
        <v>1399</v>
      </c>
      <c r="C398" s="62" t="s">
        <v>929</v>
      </c>
      <c r="D398" s="62" t="s">
        <v>114</v>
      </c>
      <c r="E398" s="62" t="s">
        <v>1316</v>
      </c>
      <c r="F398" s="101">
        <v>80</v>
      </c>
      <c r="G398" s="100">
        <v>88320</v>
      </c>
      <c r="H398" s="100">
        <v>88320</v>
      </c>
      <c r="I398" s="1" t="str">
        <f t="shared" ca="1" si="6"/>
        <v>нет модели</v>
      </c>
    </row>
    <row r="399" spans="1:10" hidden="1" x14ac:dyDescent="0.2">
      <c r="A399" s="98">
        <v>43598</v>
      </c>
      <c r="B399" s="62" t="s">
        <v>1394</v>
      </c>
      <c r="C399" s="62" t="s">
        <v>929</v>
      </c>
      <c r="D399" s="62" t="s">
        <v>114</v>
      </c>
      <c r="E399" s="62" t="s">
        <v>1316</v>
      </c>
      <c r="F399" s="101">
        <v>80</v>
      </c>
      <c r="G399" s="100">
        <v>88320</v>
      </c>
      <c r="H399" s="100">
        <v>88320</v>
      </c>
      <c r="I399" s="1" t="str">
        <f t="shared" ref="I399:I462" ca="1" si="7">IF(COUNTIF(INDIRECT(INDEX(моделиперечень,1)),D399),INDEX(моделиперечень,1),
IF(COUNTIF(INDIRECT(INDEX(моделиперечень,2)),D399),INDEX(моделиперечень,2),
IF(COUNTIF(INDIRECT(INDEX(моделиперечень,3)),D399),INDEX(моделиперечень,3),
IF(COUNTIF(INDIRECT(INDEX(моделиперечень,4)),D399),INDEX(моделиперечень,4),
IF(COUNTIF(INDIRECT(INDEX(моделиперечень,5)),D399),INDEX(моделиперечень,5),
IF(COUNTIF(INDIRECT(INDEX(моделиперечень,6)),D399),INDEX(моделиперечень,6),
IF(COUNTIF(INDIRECT(INDEX(моделиперечень,7)),D399),INDEX(моделиперечень,7),
IF(COUNTIF(INDIRECT(INDEX(моделиперечень,8)),D399),INDEX(моделиперечень,8),
IF(COUNTIF(INDIRECT(INDEX(моделиперечень,9)),D399),INDEX(моделиперечень,9),
IF(COUNTIF(INDIRECT(INDEX(моделиперечень,10)),D399),INDEX(моделиперечень,10),
IF(COUNTIF(INDIRECT(INDEX(моделиперечень,11)),D399),INDEX(моделиперечень,11),
IF(COUNTIF(INDIRECT(INDEX(моделиперечень,12)),D399),INDEX(моделиперечень,12),
IF(COUNTIF(INDIRECT(INDEX(моделиперечень,13)),D399),INDEX(моделиперечень,13),
IF(COUNTIF(INDIRECT(INDEX(моделиперечень,14)),D399),INDEX(моделиперечень,14),
IF(COUNTIF(INDIRECT(INDEX(моделиперечень,15)),D399),INDEX(моделиперечень,15),
IF(COUNTIF(INDIRECT(INDEX(моделиперечень,16)),D399),INDEX(моделиперечень,16),
IF(COUNTIF(INDIRECT(INDEX(моделиперечень,17)),D399),INDEX(моделиперечень,17),
IF(COUNTIF(INDIRECT(INDEX(моделиперечень,18)),D399),INDEX(моделиперечень,18),
IF(COUNTIF(INDIRECT(INDEX(моделиперечень,19)),D399),INDEX(моделиперечень,19),
IF(COUNTIF(INDIRECT(INDEX(моделиперечень,20)),D399),INDEX(моделиперечень,20),
IF(COUNTIF(INDIRECT(INDEX(моделиперечень,21)),D399),INDEX(моделиперечень,21),
IF(COUNTIF(INDIRECT(INDEX(моделиперечень,22)),D399),INDEX(моделиперечень,22),
IF(COUNTIF(INDIRECT(INDEX(моделиперечень,23)),D399),INDEX(моделиперечень,23),
IF(COUNTIF(INDIRECT(INDEX(моделиперечень,24)),D399),INDEX(моделиперечень,24),
IF(COUNTIF(INDIRECT(INDEX(моделиперечень,25)),D399),INDEX(моделиперечень,25),
IF(COUNTIF(INDIRECT(INDEX(моделиперечень,26)),D399),INDEX(моделиперечень,26),
IF(COUNTIF(INDIRECT(INDEX(моделиперечень_газ,1)),D399),INDEX(моделиперечень_газ,1),
IF(COUNTIF(INDIRECT(INDEX(моделиперечень_газ,2)),D399),INDEX(моделиперечень_газ,2),
IF(COUNTIF(INDIRECT(INDEX(моделиперечень_газ,3)),D399),INDEX(моделиперечень_газ,3),
IF(COUNTIF(INDIRECT(INDEX(моделиперечень_газ,4)),D399),INDEX(моделиперечень_газ,4),
IF(COUNTIF(INDIRECT(INDEX(моделиперечень_газ,5)),D399),INDEX(моделиперечень_газ,5),
IF(COUNTIF(INDIRECT(INDEX(моделиперечень_газ,6)),D399),INDEX(моделиперечень_газ,6),
IF(COUNTIF(INDIRECT(INDEX(моделиперечень_газ,7)),D399),INDEX(моделиперечень_газ,7),
IF(COUNTIF(INDIRECT(INDEX(моделиперечень_газ,8)),D399),INDEX(моделиперечень_газ,8),
IF(COUNTIF(INDIRECT(INDEX(моделиперечень_газ,9)),D399),INDEX(моделиперечень_газ,9),
IF(COUNTIF(INDIRECT(INDEX(моделиперечень_газ,10)),D399),INDEX(моделиперечень_газ,10),
IF(COUNTIF(INDIRECT(INDEX(моделиперечень_газ,11)),D399),INDEX(моделиперечень_газ,11),
IF(COUNTIF(INDIRECT(INDEX(моделиперечень_газ,12)),D399),INDEX(моделиперечень_газ,12),
IF(COUNTIF(INDIRECT(INDEX(моделиперечень_газ,13)),D399),INDEX(моделиперечень_газ,13),
IF(COUNTIF(INDIRECT(INDEX(моделиперечень_газ,14)),D399),INDEX(моделиперечень_газ,14),
IF(COUNTIF(INDIRECT(INDEX(моделиперечень_газ,15)),D399),INDEX(моделиперечень_газ,15),
IF(COUNTIF(INDIRECT(INDEX(моделиперечень_газ,16)),D399),INDEX(моделиперечень_газ,16),
IF(COUNTIF(INDIRECT(INDEX(моделиперечень_газ,17)),D399),INDEX(моделиперечень_газ,17),
IF(COUNTIF(INDIRECT(INDEX(моделиперечень_газ,18)),D399),INDEX(моделиперечень_газ,18),
IF(COUNTIF(INDIRECT(INDEX(моделиперечень_газ,19)),D399),INDEX(моделиперечень_газ,19),
IF(COUNTIF(INDIRECT(INDEX(моделиперечень_газ,20)),D399),INDEX(моделиперечень_газ,20),
IF(COUNTIF(INDIRECT(INDEX(моделиперечень_газ,21)),D399),INDEX(моделиперечень_газ,21),
IF(COUNTIF(INDIRECT(INDEX(моделиперечень_газ,22)),D399),INDEX(моделиперечень_газ,22),
IF(COUNTIF(INDIRECT(INDEX(моделиперечень_газ,23)),D399),INDEX(моделиперечень_газ,23),
IF(COUNTIF(INDIRECT(INDEX(моделиперечень_газ,24)),D399),INDEX(моделиперечень_газ,24),
IF(COUNTIF(INDIRECT(INDEX(моделиперечень_газ,25)),D399),INDEX(моделиперечень_газ,25),
IF(COUNTIF(INDIRECT(INDEX(моделиперечень_газ,26)),D399),INDEX(моделиперечень_газ,26),
IF(COUNTIF(INDIRECT(INDEX(моделиперечень_газ,27)),D399),INDEX(моделиперечень_газ,27),
IF(COUNTIF(INDIRECT(INDEX(моделиперечень_газ,28)),D399),INDEX(моделиперечень_газ,28),
IF(COUNTIF(INDIRECT(INDEX(моделиперечень_газ,29)),D399),INDEX(моделиперечень_газ,29),
IF(COUNTIF(INDIRECT(INDEX(моделиперечень_газ,30)),D399),INDEX(моделиперечень_газ,30),
IF(COUNTIF(INDIRECT(INDEX(моделиперечень_газ,31)),D399),INDEX(моделиперечень_газ,31),
IF(COUNTIF(INDIRECT(INDEX(моделиперечень_газ,32)),D399),INDEX(моделиперечень_газ,32),
IF(COUNTIF(INDIRECT(INDEX(моделиперечень_газ,33)),D399),INDEX(моделиперечень_газ,33),
IF(COUNTIF(INDIRECT(INDEX(моделиперечень_газ,34)),D399),INDEX(моделиперечень_газ,34),
IF(COUNTIF(INDIRECT(INDEX(моделиперечень_газ,35)),D399),INDEX(моделиперечень_газ,35),
IF(COUNTIF(INDIRECT(INDEX(моделиперечень_газ,36)),D399),INDEX(моделиперечень_газ,36),
"нет модели"))))))))))))))))))))))))))))))))))))))))))))))))))))))))))))))</f>
        <v>нет модели</v>
      </c>
    </row>
    <row r="400" spans="1:10" hidden="1" x14ac:dyDescent="0.2">
      <c r="A400" s="98">
        <v>43775</v>
      </c>
      <c r="B400" s="62" t="s">
        <v>1591</v>
      </c>
      <c r="C400" s="62" t="s">
        <v>603</v>
      </c>
      <c r="D400" s="62" t="s">
        <v>77</v>
      </c>
      <c r="E400" s="62" t="s">
        <v>1311</v>
      </c>
      <c r="F400" s="101">
        <v>3</v>
      </c>
      <c r="G400" s="100">
        <v>88308</v>
      </c>
      <c r="H400" s="100">
        <v>88308</v>
      </c>
      <c r="I400" s="1" t="str">
        <f t="shared" ca="1" si="7"/>
        <v>сигнал_02</v>
      </c>
    </row>
    <row r="401" spans="1:10" hidden="1" x14ac:dyDescent="0.2">
      <c r="A401" s="98">
        <v>43761</v>
      </c>
      <c r="B401" s="62" t="s">
        <v>1586</v>
      </c>
      <c r="C401" s="62" t="s">
        <v>772</v>
      </c>
      <c r="D401" s="62" t="s">
        <v>2421</v>
      </c>
      <c r="E401" s="62" t="s">
        <v>1311</v>
      </c>
      <c r="F401" s="101">
        <v>1</v>
      </c>
      <c r="G401" s="100">
        <v>88149.6</v>
      </c>
      <c r="H401" s="100">
        <v>88149.6</v>
      </c>
      <c r="I401" s="1" t="str">
        <f t="shared" ca="1" si="7"/>
        <v>Прочее</v>
      </c>
    </row>
    <row r="402" spans="1:10" hidden="1" x14ac:dyDescent="0.2">
      <c r="A402" s="98">
        <v>43791</v>
      </c>
      <c r="B402" s="62" t="s">
        <v>1168</v>
      </c>
      <c r="C402" s="62" t="s">
        <v>654</v>
      </c>
      <c r="D402" s="62" t="s">
        <v>2421</v>
      </c>
      <c r="E402" s="62" t="s">
        <v>1311</v>
      </c>
      <c r="F402" s="101">
        <v>1</v>
      </c>
      <c r="G402" s="100">
        <v>70519.679999999993</v>
      </c>
      <c r="H402" s="100">
        <v>88149.6</v>
      </c>
      <c r="I402" s="1" t="str">
        <f t="shared" ca="1" si="7"/>
        <v>Прочее</v>
      </c>
    </row>
    <row r="403" spans="1:10" hidden="1" x14ac:dyDescent="0.2">
      <c r="A403" s="98">
        <v>43858</v>
      </c>
      <c r="B403" s="62" t="s">
        <v>1525</v>
      </c>
      <c r="C403" s="62" t="s">
        <v>1330</v>
      </c>
      <c r="D403" s="62" t="s">
        <v>17</v>
      </c>
      <c r="E403" s="62" t="s">
        <v>1311</v>
      </c>
      <c r="F403" s="101">
        <v>2</v>
      </c>
      <c r="G403" s="100">
        <v>83134.8</v>
      </c>
      <c r="H403" s="100">
        <v>87510.31</v>
      </c>
      <c r="I403" s="1" t="str">
        <f t="shared" ca="1" si="7"/>
        <v>сигнал_03_пульт</v>
      </c>
    </row>
    <row r="404" spans="1:10" hidden="1" x14ac:dyDescent="0.2">
      <c r="A404" s="98">
        <v>43822</v>
      </c>
      <c r="B404" s="62" t="s">
        <v>1429</v>
      </c>
      <c r="C404" s="62" t="s">
        <v>1130</v>
      </c>
      <c r="D404" s="62" t="s">
        <v>1131</v>
      </c>
      <c r="E404" s="62" t="s">
        <v>1314</v>
      </c>
      <c r="F404" s="101">
        <v>24</v>
      </c>
      <c r="G404" s="100">
        <v>78537.600000000006</v>
      </c>
      <c r="H404" s="100">
        <v>87264</v>
      </c>
      <c r="I404" s="1" t="str">
        <f t="shared" ca="1" si="7"/>
        <v>прочее_газ</v>
      </c>
    </row>
    <row r="405" spans="1:10" hidden="1" x14ac:dyDescent="0.2">
      <c r="A405" s="98">
        <v>43850</v>
      </c>
      <c r="B405" s="62" t="s">
        <v>1459</v>
      </c>
      <c r="C405" s="62" t="s">
        <v>725</v>
      </c>
      <c r="D405" s="62" t="s">
        <v>6</v>
      </c>
      <c r="E405" s="62" t="s">
        <v>1311</v>
      </c>
      <c r="F405" s="101">
        <v>6</v>
      </c>
      <c r="G405" s="100">
        <v>82764</v>
      </c>
      <c r="H405" s="100">
        <v>87120</v>
      </c>
      <c r="I405" s="1" t="str">
        <f t="shared" ca="1" si="7"/>
        <v>сигма_ТКС_датчики</v>
      </c>
    </row>
    <row r="406" spans="1:10" hidden="1" x14ac:dyDescent="0.2">
      <c r="A406" s="98">
        <v>43556</v>
      </c>
      <c r="B406" s="62" t="s">
        <v>1441</v>
      </c>
      <c r="C406" s="62" t="s">
        <v>920</v>
      </c>
      <c r="D406" s="62" t="s">
        <v>80</v>
      </c>
      <c r="E406" s="62" t="s">
        <v>1313</v>
      </c>
      <c r="F406" s="101">
        <v>9</v>
      </c>
      <c r="G406" s="100">
        <v>87080.4</v>
      </c>
      <c r="H406" s="100">
        <v>87080.4</v>
      </c>
      <c r="I406" s="1" t="str">
        <f t="shared" ca="1" si="7"/>
        <v>сигнал_022_датчики</v>
      </c>
    </row>
    <row r="407" spans="1:10" hidden="1" x14ac:dyDescent="0.2">
      <c r="A407" s="98">
        <v>43571</v>
      </c>
      <c r="B407" s="62" t="s">
        <v>1397</v>
      </c>
      <c r="C407" s="62" t="s">
        <v>929</v>
      </c>
      <c r="D407" s="62" t="s">
        <v>305</v>
      </c>
      <c r="E407" s="62" t="s">
        <v>1316</v>
      </c>
      <c r="F407" s="101">
        <v>200</v>
      </c>
      <c r="G407" s="100">
        <v>86815.2</v>
      </c>
      <c r="H407" s="100">
        <v>86815.2</v>
      </c>
      <c r="I407" s="1" t="str">
        <f t="shared" ca="1" si="7"/>
        <v>нет модели</v>
      </c>
    </row>
    <row r="408" spans="1:10" hidden="1" x14ac:dyDescent="0.2">
      <c r="A408" s="98">
        <v>43762</v>
      </c>
      <c r="B408" s="62" t="s">
        <v>1264</v>
      </c>
      <c r="C408" s="62" t="s">
        <v>948</v>
      </c>
      <c r="D408" s="62" t="s">
        <v>61</v>
      </c>
      <c r="E408" s="62" t="s">
        <v>1311</v>
      </c>
      <c r="F408" s="101">
        <v>2</v>
      </c>
      <c r="G408" s="100">
        <v>79470.34</v>
      </c>
      <c r="H408" s="100">
        <v>86380.800000000003</v>
      </c>
      <c r="I408" s="1" t="str">
        <f t="shared" ca="1" si="7"/>
        <v>ПВУ_80</v>
      </c>
      <c r="J408" s="18"/>
    </row>
    <row r="409" spans="1:10" hidden="1" x14ac:dyDescent="0.2">
      <c r="A409" s="98">
        <v>43495</v>
      </c>
      <c r="B409" s="62" t="s">
        <v>1476</v>
      </c>
      <c r="C409" s="62" t="s">
        <v>710</v>
      </c>
      <c r="D409" s="62" t="s">
        <v>61</v>
      </c>
      <c r="E409" s="62" t="s">
        <v>1312</v>
      </c>
      <c r="F409" s="101">
        <v>2</v>
      </c>
      <c r="G409" s="100">
        <v>86380.800000000003</v>
      </c>
      <c r="H409" s="100">
        <v>86380.800000000003</v>
      </c>
      <c r="I409" s="1" t="str">
        <f t="shared" ca="1" si="7"/>
        <v>ПВУ_80</v>
      </c>
    </row>
    <row r="410" spans="1:10" hidden="1" x14ac:dyDescent="0.2">
      <c r="A410" s="98">
        <v>43511</v>
      </c>
      <c r="B410" s="62" t="s">
        <v>1254</v>
      </c>
      <c r="C410" s="62" t="s">
        <v>669</v>
      </c>
      <c r="D410" s="62" t="s">
        <v>1088</v>
      </c>
      <c r="E410" s="62" t="s">
        <v>1315</v>
      </c>
      <c r="F410" s="101">
        <v>160</v>
      </c>
      <c r="G410" s="100">
        <v>86016</v>
      </c>
      <c r="H410" s="100">
        <v>86016</v>
      </c>
      <c r="I410" s="1" t="str">
        <f t="shared" ca="1" si="7"/>
        <v>нет модели</v>
      </c>
      <c r="J410" s="18"/>
    </row>
    <row r="411" spans="1:10" hidden="1" x14ac:dyDescent="0.2">
      <c r="A411" s="98">
        <v>43509</v>
      </c>
      <c r="B411" s="62" t="s">
        <v>1592</v>
      </c>
      <c r="C411" s="62" t="s">
        <v>555</v>
      </c>
      <c r="D411" s="62" t="s">
        <v>1</v>
      </c>
      <c r="E411" s="62" t="s">
        <v>1312</v>
      </c>
      <c r="F411" s="101">
        <v>3</v>
      </c>
      <c r="G411" s="100">
        <v>85606.78</v>
      </c>
      <c r="H411" s="100">
        <v>85606.78</v>
      </c>
      <c r="I411" s="1" t="str">
        <f t="shared" ca="1" si="7"/>
        <v>Прочее</v>
      </c>
    </row>
    <row r="412" spans="1:10" hidden="1" x14ac:dyDescent="0.2">
      <c r="A412" s="98">
        <v>43654</v>
      </c>
      <c r="B412" s="62" t="s">
        <v>1392</v>
      </c>
      <c r="C412" s="62" t="s">
        <v>929</v>
      </c>
      <c r="D412" s="62" t="s">
        <v>384</v>
      </c>
      <c r="E412" s="62" t="s">
        <v>1316</v>
      </c>
      <c r="F412" s="101">
        <v>200</v>
      </c>
      <c r="G412" s="100">
        <v>85327.2</v>
      </c>
      <c r="H412" s="100">
        <v>85327.2</v>
      </c>
      <c r="I412" s="1" t="str">
        <f t="shared" ca="1" si="7"/>
        <v>нет модели</v>
      </c>
    </row>
    <row r="413" spans="1:10" hidden="1" x14ac:dyDescent="0.2">
      <c r="A413" s="98">
        <v>43669</v>
      </c>
      <c r="B413" s="62" t="s">
        <v>1561</v>
      </c>
      <c r="C413" s="62" t="s">
        <v>937</v>
      </c>
      <c r="D413" s="62" t="s">
        <v>170</v>
      </c>
      <c r="E413" s="62" t="s">
        <v>1313</v>
      </c>
      <c r="F413" s="101">
        <v>2</v>
      </c>
      <c r="G413" s="100">
        <v>80734.8</v>
      </c>
      <c r="H413" s="100">
        <v>84984</v>
      </c>
      <c r="I413" s="1" t="str">
        <f t="shared" ca="1" si="7"/>
        <v>сигнал_03_пульт</v>
      </c>
    </row>
    <row r="414" spans="1:10" hidden="1" x14ac:dyDescent="0.2">
      <c r="A414" s="98">
        <v>43501</v>
      </c>
      <c r="B414" s="62" t="s">
        <v>1399</v>
      </c>
      <c r="C414" s="62" t="s">
        <v>929</v>
      </c>
      <c r="D414" s="62" t="s">
        <v>153</v>
      </c>
      <c r="E414" s="62" t="s">
        <v>1316</v>
      </c>
      <c r="F414" s="101">
        <v>40</v>
      </c>
      <c r="G414" s="100">
        <v>84960</v>
      </c>
      <c r="H414" s="100">
        <v>84960</v>
      </c>
      <c r="I414" s="1" t="str">
        <f t="shared" ca="1" si="7"/>
        <v>нет модели</v>
      </c>
    </row>
    <row r="415" spans="1:10" hidden="1" x14ac:dyDescent="0.2">
      <c r="A415" s="98">
        <v>43566</v>
      </c>
      <c r="B415" s="62" t="s">
        <v>1398</v>
      </c>
      <c r="C415" s="62" t="s">
        <v>929</v>
      </c>
      <c r="D415" s="62" t="s">
        <v>297</v>
      </c>
      <c r="E415" s="62" t="s">
        <v>1316</v>
      </c>
      <c r="F415" s="101">
        <v>640</v>
      </c>
      <c r="G415" s="100">
        <v>84096</v>
      </c>
      <c r="H415" s="100">
        <v>84096</v>
      </c>
      <c r="I415" s="1" t="str">
        <f t="shared" ca="1" si="7"/>
        <v>нет модели</v>
      </c>
    </row>
    <row r="416" spans="1:10" x14ac:dyDescent="0.2">
      <c r="A416" s="98">
        <v>43916</v>
      </c>
      <c r="B416" s="62" t="s">
        <v>2537</v>
      </c>
      <c r="C416" s="62" t="s">
        <v>2538</v>
      </c>
      <c r="D416" s="62" t="s">
        <v>169</v>
      </c>
      <c r="E416" s="62" t="s">
        <v>1311</v>
      </c>
      <c r="F416" s="101">
        <v>1</v>
      </c>
      <c r="G416" s="100">
        <v>41421.599999999999</v>
      </c>
      <c r="H416" s="100">
        <v>41421.599999999999</v>
      </c>
    </row>
    <row r="417" spans="1:10" x14ac:dyDescent="0.2">
      <c r="A417" s="98">
        <v>43916</v>
      </c>
      <c r="B417" s="62" t="s">
        <v>2537</v>
      </c>
      <c r="C417" s="62" t="s">
        <v>2538</v>
      </c>
      <c r="D417" s="62" t="s">
        <v>27</v>
      </c>
      <c r="E417" s="62" t="s">
        <v>1311</v>
      </c>
      <c r="F417" s="101">
        <v>2</v>
      </c>
      <c r="G417" s="100">
        <v>29767.200000000001</v>
      </c>
      <c r="H417" s="100">
        <v>29767.200000000001</v>
      </c>
    </row>
    <row r="418" spans="1:10" hidden="1" x14ac:dyDescent="0.2">
      <c r="A418" s="98">
        <v>43487</v>
      </c>
      <c r="B418" s="62" t="s">
        <v>1593</v>
      </c>
      <c r="C418" s="62" t="s">
        <v>727</v>
      </c>
      <c r="D418" s="62" t="s">
        <v>65</v>
      </c>
      <c r="E418" s="62" t="s">
        <v>1313</v>
      </c>
      <c r="F418" s="101">
        <v>4</v>
      </c>
      <c r="G418" s="100">
        <v>66679.33</v>
      </c>
      <c r="H418" s="100">
        <v>83349.17</v>
      </c>
      <c r="I418" s="1" t="str">
        <f t="shared" ca="1" si="7"/>
        <v>Сигнал_33</v>
      </c>
    </row>
    <row r="419" spans="1:10" hidden="1" x14ac:dyDescent="0.2">
      <c r="A419" s="98">
        <v>43689</v>
      </c>
      <c r="B419" s="62" t="s">
        <v>1594</v>
      </c>
      <c r="C419" s="62" t="s">
        <v>1007</v>
      </c>
      <c r="D419" s="62" t="s">
        <v>45</v>
      </c>
      <c r="E419" s="62" t="s">
        <v>1313</v>
      </c>
      <c r="F419" s="101">
        <v>43</v>
      </c>
      <c r="G419" s="100">
        <v>82560</v>
      </c>
      <c r="H419" s="100">
        <v>82560</v>
      </c>
      <c r="I419" s="1" t="str">
        <f t="shared" ca="1" si="7"/>
        <v>поверка_и_ремонт_газ</v>
      </c>
    </row>
    <row r="420" spans="1:10" hidden="1" x14ac:dyDescent="0.2">
      <c r="A420" s="98">
        <v>43522</v>
      </c>
      <c r="B420" s="62" t="s">
        <v>1596</v>
      </c>
      <c r="C420" s="62" t="s">
        <v>726</v>
      </c>
      <c r="D420" s="62" t="s">
        <v>64</v>
      </c>
      <c r="E420" s="62" t="s">
        <v>1311</v>
      </c>
      <c r="F420" s="101">
        <v>1</v>
      </c>
      <c r="G420" s="100">
        <v>81840</v>
      </c>
      <c r="H420" s="100">
        <v>81840</v>
      </c>
      <c r="I420" s="1" t="str">
        <f t="shared" ca="1" si="7"/>
        <v>ДКС_101_камеры</v>
      </c>
    </row>
    <row r="421" spans="1:10" hidden="1" x14ac:dyDescent="0.2">
      <c r="A421" s="98">
        <v>43564</v>
      </c>
      <c r="B421" s="62" t="s">
        <v>1595</v>
      </c>
      <c r="C421" s="62" t="s">
        <v>954</v>
      </c>
      <c r="D421" s="62" t="s">
        <v>251</v>
      </c>
      <c r="E421" s="62" t="s">
        <v>1313</v>
      </c>
      <c r="F421" s="101">
        <v>5</v>
      </c>
      <c r="G421" s="100">
        <v>81840</v>
      </c>
      <c r="H421" s="100">
        <v>81840</v>
      </c>
      <c r="I421" s="1" t="str">
        <f t="shared" ca="1" si="7"/>
        <v>сигнал_03_ПП_фланец</v>
      </c>
    </row>
    <row r="422" spans="1:10" hidden="1" x14ac:dyDescent="0.2">
      <c r="A422" s="98">
        <v>43675</v>
      </c>
      <c r="B422" s="62" t="s">
        <v>1597</v>
      </c>
      <c r="C422" s="62" t="s">
        <v>895</v>
      </c>
      <c r="D422" s="62" t="s">
        <v>2</v>
      </c>
      <c r="E422" s="62" t="s">
        <v>1313</v>
      </c>
      <c r="F422" s="101">
        <v>6</v>
      </c>
      <c r="G422" s="100">
        <v>81720</v>
      </c>
      <c r="H422" s="100">
        <v>81720</v>
      </c>
      <c r="I422" s="1" t="str">
        <f t="shared" ca="1" si="7"/>
        <v>сигма_ТКС_датчики</v>
      </c>
    </row>
    <row r="423" spans="1:10" hidden="1" x14ac:dyDescent="0.2">
      <c r="A423" s="98">
        <v>43501</v>
      </c>
      <c r="B423" s="62" t="s">
        <v>1598</v>
      </c>
      <c r="C423" s="62" t="s">
        <v>833</v>
      </c>
      <c r="D423" s="62" t="s">
        <v>5</v>
      </c>
      <c r="E423" s="62" t="s">
        <v>1313</v>
      </c>
      <c r="F423" s="101">
        <v>6</v>
      </c>
      <c r="G423" s="100">
        <v>81180</v>
      </c>
      <c r="H423" s="100">
        <v>81180</v>
      </c>
      <c r="I423" s="1" t="str">
        <f t="shared" ca="1" si="7"/>
        <v>сигнал_03_ТКС</v>
      </c>
      <c r="J423" s="18"/>
    </row>
    <row r="424" spans="1:10" hidden="1" x14ac:dyDescent="0.2">
      <c r="A424" s="98">
        <v>43801</v>
      </c>
      <c r="B424" s="62" t="s">
        <v>1551</v>
      </c>
      <c r="C424" s="62" t="s">
        <v>1085</v>
      </c>
      <c r="D424" s="62" t="s">
        <v>5</v>
      </c>
      <c r="E424" s="62" t="s">
        <v>1312</v>
      </c>
      <c r="F424" s="101">
        <v>6</v>
      </c>
      <c r="G424" s="100">
        <v>73062</v>
      </c>
      <c r="H424" s="100">
        <v>81180</v>
      </c>
      <c r="I424" s="1" t="str">
        <f t="shared" ca="1" si="7"/>
        <v>сигнал_03_ТКС</v>
      </c>
    </row>
    <row r="425" spans="1:10" hidden="1" x14ac:dyDescent="0.2">
      <c r="A425" s="98">
        <v>43720</v>
      </c>
      <c r="B425" s="62" t="s">
        <v>1599</v>
      </c>
      <c r="C425" s="62" t="s">
        <v>606</v>
      </c>
      <c r="D425" s="62" t="s">
        <v>5</v>
      </c>
      <c r="E425" s="62" t="s">
        <v>1313</v>
      </c>
      <c r="F425" s="101">
        <v>6</v>
      </c>
      <c r="G425" s="100">
        <v>81180</v>
      </c>
      <c r="H425" s="100">
        <v>81180</v>
      </c>
      <c r="I425" s="1" t="str">
        <f t="shared" ca="1" si="7"/>
        <v>сигнал_03_ТКС</v>
      </c>
    </row>
    <row r="426" spans="1:10" hidden="1" x14ac:dyDescent="0.2">
      <c r="A426" s="98">
        <v>43759</v>
      </c>
      <c r="B426" s="62" t="s">
        <v>1600</v>
      </c>
      <c r="C426" s="62" t="s">
        <v>806</v>
      </c>
      <c r="D426" s="62" t="s">
        <v>20</v>
      </c>
      <c r="E426" s="62" t="s">
        <v>1311</v>
      </c>
      <c r="F426" s="101">
        <v>2</v>
      </c>
      <c r="G426" s="100">
        <v>79968</v>
      </c>
      <c r="H426" s="100">
        <v>79968</v>
      </c>
      <c r="I426" s="1" t="str">
        <f t="shared" ca="1" si="7"/>
        <v>сигнал_03_пульт</v>
      </c>
      <c r="J426" s="18"/>
    </row>
    <row r="427" spans="1:10" hidden="1" x14ac:dyDescent="0.2">
      <c r="A427" s="98">
        <v>43670</v>
      </c>
      <c r="B427" s="62" t="s">
        <v>1400</v>
      </c>
      <c r="C427" s="62" t="s">
        <v>929</v>
      </c>
      <c r="D427" s="62" t="s">
        <v>406</v>
      </c>
      <c r="E427" s="62" t="s">
        <v>1316</v>
      </c>
      <c r="F427" s="101">
        <v>158</v>
      </c>
      <c r="G427" s="100">
        <v>79948.63</v>
      </c>
      <c r="H427" s="100">
        <v>79948.63</v>
      </c>
      <c r="I427" s="1" t="str">
        <f t="shared" ca="1" si="7"/>
        <v>нет модели</v>
      </c>
    </row>
    <row r="428" spans="1:10" x14ac:dyDescent="0.2">
      <c r="A428" s="98">
        <v>43892</v>
      </c>
      <c r="B428" s="62" t="s">
        <v>2434</v>
      </c>
      <c r="C428" s="62" t="s">
        <v>973</v>
      </c>
      <c r="D428" s="62" t="s">
        <v>521</v>
      </c>
      <c r="E428" s="62" t="s">
        <v>1311</v>
      </c>
      <c r="F428" s="101">
        <v>35</v>
      </c>
      <c r="G428" s="100">
        <v>79800</v>
      </c>
      <c r="H428" s="100">
        <v>79800</v>
      </c>
    </row>
    <row r="429" spans="1:10" hidden="1" x14ac:dyDescent="0.2">
      <c r="A429" s="98">
        <v>43607</v>
      </c>
      <c r="B429" s="62" t="s">
        <v>1384</v>
      </c>
      <c r="C429" s="62" t="s">
        <v>929</v>
      </c>
      <c r="D429" s="62" t="s">
        <v>336</v>
      </c>
      <c r="E429" s="62" t="s">
        <v>1316</v>
      </c>
      <c r="F429" s="101">
        <v>200</v>
      </c>
      <c r="G429" s="100">
        <v>79372.800000000003</v>
      </c>
      <c r="H429" s="100">
        <v>79372.800000000003</v>
      </c>
      <c r="I429" s="1" t="str">
        <f t="shared" ca="1" si="7"/>
        <v>Прочее</v>
      </c>
    </row>
    <row r="430" spans="1:10" hidden="1" x14ac:dyDescent="0.2">
      <c r="A430" s="98">
        <v>43881</v>
      </c>
      <c r="B430" s="62" t="s">
        <v>2370</v>
      </c>
      <c r="C430" s="62" t="s">
        <v>973</v>
      </c>
      <c r="D430" s="62" t="s">
        <v>9</v>
      </c>
      <c r="E430" s="62" t="s">
        <v>1311</v>
      </c>
      <c r="F430" s="101">
        <v>40</v>
      </c>
      <c r="G430" s="100">
        <v>79200</v>
      </c>
      <c r="H430" s="100">
        <v>79200</v>
      </c>
      <c r="I430" s="1" t="str">
        <f t="shared" ca="1" si="7"/>
        <v>прочее_газ</v>
      </c>
    </row>
    <row r="431" spans="1:10" hidden="1" x14ac:dyDescent="0.2">
      <c r="A431" s="98">
        <v>43522</v>
      </c>
      <c r="B431" s="62" t="s">
        <v>1602</v>
      </c>
      <c r="C431" s="62" t="s">
        <v>726</v>
      </c>
      <c r="D431" s="62" t="s">
        <v>2421</v>
      </c>
      <c r="E431" s="62" t="s">
        <v>1311</v>
      </c>
      <c r="F431" s="101">
        <v>1</v>
      </c>
      <c r="G431" s="100">
        <v>79200</v>
      </c>
      <c r="H431" s="100">
        <v>79200</v>
      </c>
      <c r="I431" s="1" t="str">
        <f t="shared" ca="1" si="7"/>
        <v>Прочее</v>
      </c>
    </row>
    <row r="432" spans="1:10" hidden="1" x14ac:dyDescent="0.2">
      <c r="A432" s="98">
        <v>43564</v>
      </c>
      <c r="B432" s="62" t="s">
        <v>1482</v>
      </c>
      <c r="C432" s="62" t="s">
        <v>577</v>
      </c>
      <c r="D432" s="62" t="s">
        <v>2</v>
      </c>
      <c r="E432" s="62" t="s">
        <v>1311</v>
      </c>
      <c r="F432" s="101">
        <v>6</v>
      </c>
      <c r="G432" s="100">
        <v>75240</v>
      </c>
      <c r="H432" s="100">
        <v>79200</v>
      </c>
      <c r="I432" s="1" t="str">
        <f t="shared" ca="1" si="7"/>
        <v>сигма_ТКС_датчики</v>
      </c>
    </row>
    <row r="433" spans="1:10" hidden="1" x14ac:dyDescent="0.2">
      <c r="A433" s="98">
        <v>43775</v>
      </c>
      <c r="B433" s="62" t="s">
        <v>1601</v>
      </c>
      <c r="C433" s="62" t="s">
        <v>890</v>
      </c>
      <c r="D433" s="62" t="s">
        <v>2</v>
      </c>
      <c r="E433" s="62" t="s">
        <v>1311</v>
      </c>
      <c r="F433" s="101">
        <v>6</v>
      </c>
      <c r="G433" s="100">
        <v>79200</v>
      </c>
      <c r="H433" s="100">
        <v>79200</v>
      </c>
      <c r="I433" s="1" t="str">
        <f t="shared" ca="1" si="7"/>
        <v>сигма_ТКС_датчики</v>
      </c>
    </row>
    <row r="434" spans="1:10" x14ac:dyDescent="0.2">
      <c r="A434" s="98">
        <v>43916</v>
      </c>
      <c r="B434" s="62" t="s">
        <v>2531</v>
      </c>
      <c r="C434" s="62" t="s">
        <v>2532</v>
      </c>
      <c r="D434" s="62" t="s">
        <v>229</v>
      </c>
      <c r="E434" s="62" t="s">
        <v>1311</v>
      </c>
      <c r="F434" s="101">
        <v>2</v>
      </c>
      <c r="G434" s="100">
        <v>78408</v>
      </c>
      <c r="H434" s="100">
        <v>78408</v>
      </c>
    </row>
    <row r="435" spans="1:10" hidden="1" x14ac:dyDescent="0.2">
      <c r="A435" s="98">
        <v>43663</v>
      </c>
      <c r="B435" s="62" t="s">
        <v>1389</v>
      </c>
      <c r="C435" s="62" t="s">
        <v>929</v>
      </c>
      <c r="D435" s="62" t="s">
        <v>391</v>
      </c>
      <c r="E435" s="62" t="s">
        <v>1316</v>
      </c>
      <c r="F435" s="101">
        <v>200</v>
      </c>
      <c r="G435" s="100">
        <v>78381.600000000006</v>
      </c>
      <c r="H435" s="100">
        <v>78381.600000000006</v>
      </c>
      <c r="I435" s="1" t="str">
        <f t="shared" ca="1" si="7"/>
        <v>нет модели</v>
      </c>
    </row>
    <row r="436" spans="1:10" hidden="1" x14ac:dyDescent="0.2">
      <c r="A436" s="98">
        <v>43824</v>
      </c>
      <c r="B436" s="62" t="s">
        <v>1464</v>
      </c>
      <c r="C436" s="62" t="s">
        <v>856</v>
      </c>
      <c r="D436" s="62" t="s">
        <v>261</v>
      </c>
      <c r="E436" s="62" t="s">
        <v>1311</v>
      </c>
      <c r="F436" s="101">
        <v>12</v>
      </c>
      <c r="G436" s="100">
        <v>77184</v>
      </c>
      <c r="H436" s="100">
        <v>77184</v>
      </c>
      <c r="I436" s="1" t="str">
        <f t="shared" ca="1" si="7"/>
        <v>Сигнал_03К_датчики</v>
      </c>
    </row>
    <row r="437" spans="1:10" hidden="1" x14ac:dyDescent="0.2">
      <c r="A437" s="98">
        <v>43649</v>
      </c>
      <c r="B437" s="62" t="s">
        <v>1604</v>
      </c>
      <c r="C437" s="62" t="s">
        <v>842</v>
      </c>
      <c r="D437" s="62" t="s">
        <v>16</v>
      </c>
      <c r="E437" s="62" t="s">
        <v>1311</v>
      </c>
      <c r="F437" s="101">
        <v>40</v>
      </c>
      <c r="G437" s="100">
        <v>76800</v>
      </c>
      <c r="H437" s="100">
        <v>76800</v>
      </c>
      <c r="I437" s="1" t="str">
        <f t="shared" ca="1" si="7"/>
        <v>поверка_и_ремонт_газ</v>
      </c>
    </row>
    <row r="438" spans="1:10" hidden="1" x14ac:dyDescent="0.2">
      <c r="A438" s="98">
        <v>43733</v>
      </c>
      <c r="B438" s="62" t="s">
        <v>1603</v>
      </c>
      <c r="C438" s="62" t="s">
        <v>910</v>
      </c>
      <c r="D438" s="62" t="s">
        <v>45</v>
      </c>
      <c r="E438" s="62" t="s">
        <v>1311</v>
      </c>
      <c r="F438" s="101">
        <v>40</v>
      </c>
      <c r="G438" s="100">
        <v>76800</v>
      </c>
      <c r="H438" s="100">
        <v>76800</v>
      </c>
      <c r="I438" s="1" t="str">
        <f t="shared" ca="1" si="7"/>
        <v>поверка_и_ремонт_газ</v>
      </c>
    </row>
    <row r="439" spans="1:10" hidden="1" x14ac:dyDescent="0.2">
      <c r="A439" s="98">
        <v>43572</v>
      </c>
      <c r="B439" s="62" t="s">
        <v>1605</v>
      </c>
      <c r="C439" s="62" t="s">
        <v>855</v>
      </c>
      <c r="D439" s="62" t="s">
        <v>271</v>
      </c>
      <c r="E439" s="62" t="s">
        <v>1311</v>
      </c>
      <c r="F439" s="101">
        <v>2</v>
      </c>
      <c r="G439" s="100">
        <v>76368</v>
      </c>
      <c r="H439" s="100">
        <v>76368</v>
      </c>
      <c r="I439" s="1" t="str">
        <f t="shared" ca="1" si="7"/>
        <v>сигнал_03_пульт</v>
      </c>
    </row>
    <row r="440" spans="1:10" hidden="1" x14ac:dyDescent="0.2">
      <c r="A440" s="98">
        <v>43669</v>
      </c>
      <c r="B440" s="62" t="s">
        <v>1561</v>
      </c>
      <c r="C440" s="62" t="s">
        <v>937</v>
      </c>
      <c r="D440" s="62" t="s">
        <v>20</v>
      </c>
      <c r="E440" s="62" t="s">
        <v>1313</v>
      </c>
      <c r="F440" s="101">
        <v>2</v>
      </c>
      <c r="G440" s="100">
        <v>72549.600000000006</v>
      </c>
      <c r="H440" s="100">
        <v>76368</v>
      </c>
      <c r="I440" s="1" t="str">
        <f t="shared" ca="1" si="7"/>
        <v>сигнал_03_пульт</v>
      </c>
    </row>
    <row r="441" spans="1:10" hidden="1" x14ac:dyDescent="0.2">
      <c r="A441" s="98">
        <v>43803</v>
      </c>
      <c r="B441" s="62" t="s">
        <v>1560</v>
      </c>
      <c r="C441" s="62" t="s">
        <v>937</v>
      </c>
      <c r="D441" s="62" t="s">
        <v>20</v>
      </c>
      <c r="E441" s="62" t="s">
        <v>1311</v>
      </c>
      <c r="F441" s="101">
        <v>2</v>
      </c>
      <c r="G441" s="100">
        <v>72549.600000000006</v>
      </c>
      <c r="H441" s="100">
        <v>76368</v>
      </c>
      <c r="I441" s="1" t="str">
        <f t="shared" ca="1" si="7"/>
        <v>сигнал_03_пульт</v>
      </c>
      <c r="J441" s="18"/>
    </row>
    <row r="442" spans="1:10" hidden="1" x14ac:dyDescent="0.2">
      <c r="A442" s="98">
        <v>43781</v>
      </c>
      <c r="B442" s="62" t="s">
        <v>1607</v>
      </c>
      <c r="C442" s="62" t="s">
        <v>746</v>
      </c>
      <c r="D442" s="62" t="s">
        <v>20</v>
      </c>
      <c r="E442" s="62" t="s">
        <v>1311</v>
      </c>
      <c r="F442" s="101">
        <v>2</v>
      </c>
      <c r="G442" s="100">
        <v>76368</v>
      </c>
      <c r="H442" s="100">
        <v>76368</v>
      </c>
      <c r="I442" s="1" t="str">
        <f t="shared" ca="1" si="7"/>
        <v>сигнал_03_пульт</v>
      </c>
    </row>
    <row r="443" spans="1:10" hidden="1" x14ac:dyDescent="0.2">
      <c r="A443" s="98">
        <v>43739</v>
      </c>
      <c r="B443" s="62" t="s">
        <v>1557</v>
      </c>
      <c r="C443" s="62" t="s">
        <v>577</v>
      </c>
      <c r="D443" s="62" t="s">
        <v>20</v>
      </c>
      <c r="E443" s="62" t="s">
        <v>1311</v>
      </c>
      <c r="F443" s="101">
        <v>2</v>
      </c>
      <c r="G443" s="100">
        <v>76368</v>
      </c>
      <c r="H443" s="100">
        <v>76368</v>
      </c>
      <c r="I443" s="1" t="str">
        <f t="shared" ca="1" si="7"/>
        <v>сигнал_03_пульт</v>
      </c>
      <c r="J443" s="18"/>
    </row>
    <row r="444" spans="1:10" hidden="1" x14ac:dyDescent="0.2">
      <c r="A444" s="98">
        <v>43775</v>
      </c>
      <c r="B444" s="62" t="s">
        <v>1579</v>
      </c>
      <c r="C444" s="62" t="s">
        <v>695</v>
      </c>
      <c r="D444" s="62" t="s">
        <v>20</v>
      </c>
      <c r="E444" s="62" t="s">
        <v>1311</v>
      </c>
      <c r="F444" s="101">
        <v>2</v>
      </c>
      <c r="G444" s="100">
        <v>76368</v>
      </c>
      <c r="H444" s="100">
        <v>76368</v>
      </c>
      <c r="I444" s="1" t="str">
        <f t="shared" ca="1" si="7"/>
        <v>сигнал_03_пульт</v>
      </c>
    </row>
    <row r="445" spans="1:10" hidden="1" x14ac:dyDescent="0.2">
      <c r="A445" s="98">
        <v>43578</v>
      </c>
      <c r="B445" s="62" t="s">
        <v>1530</v>
      </c>
      <c r="C445" s="62" t="s">
        <v>969</v>
      </c>
      <c r="D445" s="62" t="s">
        <v>20</v>
      </c>
      <c r="E445" s="62" t="s">
        <v>1313</v>
      </c>
      <c r="F445" s="101">
        <v>2</v>
      </c>
      <c r="G445" s="100">
        <v>76368</v>
      </c>
      <c r="H445" s="100">
        <v>76368</v>
      </c>
      <c r="I445" s="1" t="str">
        <f t="shared" ca="1" si="7"/>
        <v>сигнал_03_пульт</v>
      </c>
      <c r="J445" s="18"/>
    </row>
    <row r="446" spans="1:10" hidden="1" x14ac:dyDescent="0.2">
      <c r="A446" s="98">
        <v>43516</v>
      </c>
      <c r="B446" s="62" t="s">
        <v>1606</v>
      </c>
      <c r="C446" s="62" t="s">
        <v>782</v>
      </c>
      <c r="D446" s="62" t="s">
        <v>20</v>
      </c>
      <c r="E446" s="62" t="s">
        <v>1311</v>
      </c>
      <c r="F446" s="101">
        <v>2</v>
      </c>
      <c r="G446" s="100">
        <v>76368</v>
      </c>
      <c r="H446" s="100">
        <v>76368</v>
      </c>
      <c r="I446" s="1" t="str">
        <f t="shared" ca="1" si="7"/>
        <v>сигнал_03_пульт</v>
      </c>
    </row>
    <row r="447" spans="1:10" hidden="1" x14ac:dyDescent="0.2">
      <c r="A447" s="98">
        <v>43640</v>
      </c>
      <c r="B447" s="62" t="s">
        <v>1580</v>
      </c>
      <c r="C447" s="62" t="s">
        <v>937</v>
      </c>
      <c r="D447" s="62" t="s">
        <v>20</v>
      </c>
      <c r="E447" s="62" t="s">
        <v>1313</v>
      </c>
      <c r="F447" s="101">
        <v>2</v>
      </c>
      <c r="G447" s="100">
        <v>68731.199999999997</v>
      </c>
      <c r="H447" s="100">
        <v>76368</v>
      </c>
      <c r="I447" s="1" t="str">
        <f t="shared" ca="1" si="7"/>
        <v>сигнал_03_пульт</v>
      </c>
    </row>
    <row r="448" spans="1:10" hidden="1" x14ac:dyDescent="0.2">
      <c r="A448" s="98">
        <v>43598</v>
      </c>
      <c r="B448" s="62" t="s">
        <v>1394</v>
      </c>
      <c r="C448" s="62" t="s">
        <v>929</v>
      </c>
      <c r="D448" s="62" t="s">
        <v>326</v>
      </c>
      <c r="E448" s="62" t="s">
        <v>1316</v>
      </c>
      <c r="F448" s="101">
        <v>40</v>
      </c>
      <c r="G448" s="100">
        <v>76080</v>
      </c>
      <c r="H448" s="100">
        <v>76080</v>
      </c>
      <c r="I448" s="1" t="str">
        <f t="shared" ca="1" si="7"/>
        <v>нет модели</v>
      </c>
    </row>
    <row r="449" spans="1:9" hidden="1" x14ac:dyDescent="0.2">
      <c r="A449" s="98">
        <v>43598</v>
      </c>
      <c r="B449" s="62" t="s">
        <v>1396</v>
      </c>
      <c r="C449" s="62" t="s">
        <v>929</v>
      </c>
      <c r="D449" s="62" t="s">
        <v>326</v>
      </c>
      <c r="E449" s="62" t="s">
        <v>1316</v>
      </c>
      <c r="F449" s="101">
        <v>40</v>
      </c>
      <c r="G449" s="100">
        <v>76080</v>
      </c>
      <c r="H449" s="100">
        <v>76080</v>
      </c>
      <c r="I449" s="1" t="str">
        <f t="shared" ca="1" si="7"/>
        <v>нет модели</v>
      </c>
    </row>
    <row r="450" spans="1:9" hidden="1" x14ac:dyDescent="0.2">
      <c r="A450" s="98">
        <v>43556</v>
      </c>
      <c r="B450" s="62" t="s">
        <v>1441</v>
      </c>
      <c r="C450" s="62" t="s">
        <v>920</v>
      </c>
      <c r="D450" s="62" t="s">
        <v>81</v>
      </c>
      <c r="E450" s="62" t="s">
        <v>1313</v>
      </c>
      <c r="F450" s="101">
        <v>9</v>
      </c>
      <c r="G450" s="100">
        <v>76032</v>
      </c>
      <c r="H450" s="100">
        <v>76032</v>
      </c>
      <c r="I450" s="1" t="str">
        <f t="shared" ca="1" si="7"/>
        <v>сигнал_022_датчики</v>
      </c>
    </row>
    <row r="451" spans="1:9" hidden="1" x14ac:dyDescent="0.2">
      <c r="A451" s="98">
        <v>43542</v>
      </c>
      <c r="B451" s="62" t="s">
        <v>1608</v>
      </c>
      <c r="C451" s="62" t="s">
        <v>933</v>
      </c>
      <c r="D451" s="62" t="s">
        <v>507</v>
      </c>
      <c r="E451" s="62" t="s">
        <v>1313</v>
      </c>
      <c r="F451" s="101">
        <v>6</v>
      </c>
      <c r="G451" s="100">
        <v>75600</v>
      </c>
      <c r="H451" s="100">
        <v>75600</v>
      </c>
      <c r="I451" s="1" t="str">
        <f t="shared" ca="1" si="7"/>
        <v>сигма_ТКС_датчики</v>
      </c>
    </row>
    <row r="452" spans="1:9" hidden="1" x14ac:dyDescent="0.2">
      <c r="A452" s="98">
        <v>43662</v>
      </c>
      <c r="B452" s="62" t="s">
        <v>1577</v>
      </c>
      <c r="C452" s="62" t="s">
        <v>870</v>
      </c>
      <c r="D452" s="62" t="s">
        <v>388</v>
      </c>
      <c r="E452" s="62" t="s">
        <v>1313</v>
      </c>
      <c r="F452" s="101">
        <v>2</v>
      </c>
      <c r="G452" s="100">
        <v>75312</v>
      </c>
      <c r="H452" s="100">
        <v>75312</v>
      </c>
      <c r="I452" s="1" t="str">
        <f t="shared" ca="1" si="7"/>
        <v>сигнал_03_пульт</v>
      </c>
    </row>
    <row r="453" spans="1:9" hidden="1" x14ac:dyDescent="0.2">
      <c r="A453" s="98">
        <v>43788</v>
      </c>
      <c r="B453" s="62" t="s">
        <v>1609</v>
      </c>
      <c r="C453" s="62" t="s">
        <v>876</v>
      </c>
      <c r="D453" s="62" t="s">
        <v>169</v>
      </c>
      <c r="E453" s="62" t="s">
        <v>1311</v>
      </c>
      <c r="F453" s="101">
        <v>2</v>
      </c>
      <c r="G453" s="100">
        <v>75312</v>
      </c>
      <c r="H453" s="100">
        <v>75312</v>
      </c>
      <c r="I453" s="1" t="str">
        <f t="shared" ca="1" si="7"/>
        <v>сигнал_03_пульт</v>
      </c>
    </row>
    <row r="454" spans="1:9" x14ac:dyDescent="0.2">
      <c r="A454" s="98">
        <v>43892</v>
      </c>
      <c r="B454" s="62" t="s">
        <v>2435</v>
      </c>
      <c r="C454" s="62" t="s">
        <v>2436</v>
      </c>
      <c r="D454" s="62" t="s">
        <v>11</v>
      </c>
      <c r="E454" s="62" t="s">
        <v>1311</v>
      </c>
      <c r="F454" s="101">
        <v>3</v>
      </c>
      <c r="G454" s="100">
        <v>74707.199999999997</v>
      </c>
      <c r="H454" s="100">
        <v>74707.199999999997</v>
      </c>
    </row>
    <row r="455" spans="1:9" hidden="1" x14ac:dyDescent="0.2">
      <c r="A455" s="98">
        <v>43474</v>
      </c>
      <c r="B455" s="62" t="s">
        <v>1543</v>
      </c>
      <c r="C455" s="62" t="s">
        <v>909</v>
      </c>
      <c r="D455" s="62" t="s">
        <v>20</v>
      </c>
      <c r="E455" s="62" t="s">
        <v>1311</v>
      </c>
      <c r="F455" s="101">
        <v>2</v>
      </c>
      <c r="G455" s="100">
        <v>74456.95</v>
      </c>
      <c r="H455" s="100">
        <v>74456.95</v>
      </c>
      <c r="I455" s="1" t="str">
        <f t="shared" ca="1" si="7"/>
        <v>сигнал_03_пульт</v>
      </c>
    </row>
    <row r="456" spans="1:9" hidden="1" x14ac:dyDescent="0.2">
      <c r="A456" s="98">
        <v>43880</v>
      </c>
      <c r="B456" s="62" t="s">
        <v>2371</v>
      </c>
      <c r="C456" s="62" t="s">
        <v>574</v>
      </c>
      <c r="D456" s="62" t="s">
        <v>3</v>
      </c>
      <c r="E456" s="62" t="s">
        <v>1311</v>
      </c>
      <c r="F456" s="101">
        <v>5</v>
      </c>
      <c r="G456" s="100">
        <v>74418</v>
      </c>
      <c r="H456" s="100">
        <v>74418</v>
      </c>
      <c r="I456" s="1" t="str">
        <f t="shared" ca="1" si="7"/>
        <v>сигнал_03_ТКС</v>
      </c>
    </row>
    <row r="457" spans="1:9" hidden="1" x14ac:dyDescent="0.2">
      <c r="A457" s="98">
        <v>43843</v>
      </c>
      <c r="B457" s="62" t="s">
        <v>1610</v>
      </c>
      <c r="C457" s="62" t="s">
        <v>1128</v>
      </c>
      <c r="D457" s="62" t="s">
        <v>56</v>
      </c>
      <c r="E457" s="62" t="s">
        <v>1311</v>
      </c>
      <c r="F457" s="101">
        <v>8</v>
      </c>
      <c r="G457" s="100">
        <v>74380.800000000003</v>
      </c>
      <c r="H457" s="100">
        <v>74380.800000000003</v>
      </c>
      <c r="I457" s="1" t="str">
        <f t="shared" ca="1" si="7"/>
        <v>ДМГ_3</v>
      </c>
    </row>
    <row r="458" spans="1:9" hidden="1" x14ac:dyDescent="0.2">
      <c r="A458" s="98">
        <v>43846</v>
      </c>
      <c r="B458" s="62" t="s">
        <v>1611</v>
      </c>
      <c r="C458" s="62" t="s">
        <v>1128</v>
      </c>
      <c r="D458" s="62" t="s">
        <v>56</v>
      </c>
      <c r="E458" s="62" t="s">
        <v>1311</v>
      </c>
      <c r="F458" s="101">
        <v>8</v>
      </c>
      <c r="G458" s="100">
        <v>74380.800000000003</v>
      </c>
      <c r="H458" s="100">
        <v>74380.800000000003</v>
      </c>
      <c r="I458" s="1" t="str">
        <f t="shared" ca="1" si="7"/>
        <v>ДМГ_3</v>
      </c>
    </row>
    <row r="459" spans="1:9" hidden="1" x14ac:dyDescent="0.2">
      <c r="A459" s="98">
        <v>43668</v>
      </c>
      <c r="B459" s="62" t="s">
        <v>1186</v>
      </c>
      <c r="C459" s="62" t="s">
        <v>654</v>
      </c>
      <c r="D459" s="62" t="s">
        <v>371</v>
      </c>
      <c r="E459" s="62" t="s">
        <v>1311</v>
      </c>
      <c r="F459" s="101">
        <v>6</v>
      </c>
      <c r="G459" s="100">
        <v>74304</v>
      </c>
      <c r="H459" s="100">
        <v>74304</v>
      </c>
      <c r="I459" s="1" t="str">
        <f t="shared" ca="1" si="7"/>
        <v>Моноблок_Гамма_2_1</v>
      </c>
    </row>
    <row r="460" spans="1:9" hidden="1" x14ac:dyDescent="0.2">
      <c r="A460" s="98">
        <v>43634</v>
      </c>
      <c r="B460" s="62" t="s">
        <v>1184</v>
      </c>
      <c r="C460" s="62" t="s">
        <v>654</v>
      </c>
      <c r="D460" s="62" t="s">
        <v>371</v>
      </c>
      <c r="E460" s="62" t="s">
        <v>1311</v>
      </c>
      <c r="F460" s="101">
        <v>6</v>
      </c>
      <c r="G460" s="100">
        <v>74304</v>
      </c>
      <c r="H460" s="100">
        <v>74304</v>
      </c>
      <c r="I460" s="1" t="str">
        <f t="shared" ca="1" si="7"/>
        <v>Моноблок_Гамма_2_1</v>
      </c>
    </row>
    <row r="461" spans="1:9" hidden="1" x14ac:dyDescent="0.2">
      <c r="A461" s="98">
        <v>43544</v>
      </c>
      <c r="B461" s="62" t="s">
        <v>1508</v>
      </c>
      <c r="C461" s="62" t="s">
        <v>554</v>
      </c>
      <c r="D461" s="62" t="s">
        <v>228</v>
      </c>
      <c r="E461" s="62" t="s">
        <v>1312</v>
      </c>
      <c r="F461" s="101">
        <v>1</v>
      </c>
      <c r="G461" s="100">
        <v>73924.92</v>
      </c>
      <c r="H461" s="100">
        <v>73924.92</v>
      </c>
      <c r="I461" s="1" t="str">
        <f t="shared" ca="1" si="7"/>
        <v>сигнал_022_пульт</v>
      </c>
    </row>
    <row r="462" spans="1:9" hidden="1" x14ac:dyDescent="0.2">
      <c r="A462" s="98">
        <v>43538</v>
      </c>
      <c r="B462" s="62" t="s">
        <v>1387</v>
      </c>
      <c r="C462" s="62" t="s">
        <v>929</v>
      </c>
      <c r="D462" s="62" t="s">
        <v>118</v>
      </c>
      <c r="E462" s="62" t="s">
        <v>1316</v>
      </c>
      <c r="F462" s="101">
        <v>200</v>
      </c>
      <c r="G462" s="100">
        <v>73418.399999999994</v>
      </c>
      <c r="H462" s="100">
        <v>73418.399999999994</v>
      </c>
      <c r="I462" s="1" t="str">
        <f t="shared" ca="1" si="7"/>
        <v>нет модели</v>
      </c>
    </row>
    <row r="463" spans="1:9" hidden="1" x14ac:dyDescent="0.2">
      <c r="A463" s="98">
        <v>43598</v>
      </c>
      <c r="B463" s="62" t="s">
        <v>1394</v>
      </c>
      <c r="C463" s="62" t="s">
        <v>929</v>
      </c>
      <c r="D463" s="62" t="s">
        <v>325</v>
      </c>
      <c r="E463" s="62" t="s">
        <v>1316</v>
      </c>
      <c r="F463" s="101">
        <v>40</v>
      </c>
      <c r="G463" s="100">
        <v>73200</v>
      </c>
      <c r="H463" s="100">
        <v>73200</v>
      </c>
      <c r="I463" s="1" t="str">
        <f t="shared" ref="I463:I526" ca="1" si="8">IF(COUNTIF(INDIRECT(INDEX(моделиперечень,1)),D463),INDEX(моделиперечень,1),
IF(COUNTIF(INDIRECT(INDEX(моделиперечень,2)),D463),INDEX(моделиперечень,2),
IF(COUNTIF(INDIRECT(INDEX(моделиперечень,3)),D463),INDEX(моделиперечень,3),
IF(COUNTIF(INDIRECT(INDEX(моделиперечень,4)),D463),INDEX(моделиперечень,4),
IF(COUNTIF(INDIRECT(INDEX(моделиперечень,5)),D463),INDEX(моделиперечень,5),
IF(COUNTIF(INDIRECT(INDEX(моделиперечень,6)),D463),INDEX(моделиперечень,6),
IF(COUNTIF(INDIRECT(INDEX(моделиперечень,7)),D463),INDEX(моделиперечень,7),
IF(COUNTIF(INDIRECT(INDEX(моделиперечень,8)),D463),INDEX(моделиперечень,8),
IF(COUNTIF(INDIRECT(INDEX(моделиперечень,9)),D463),INDEX(моделиперечень,9),
IF(COUNTIF(INDIRECT(INDEX(моделиперечень,10)),D463),INDEX(моделиперечень,10),
IF(COUNTIF(INDIRECT(INDEX(моделиперечень,11)),D463),INDEX(моделиперечень,11),
IF(COUNTIF(INDIRECT(INDEX(моделиперечень,12)),D463),INDEX(моделиперечень,12),
IF(COUNTIF(INDIRECT(INDEX(моделиперечень,13)),D463),INDEX(моделиперечень,13),
IF(COUNTIF(INDIRECT(INDEX(моделиперечень,14)),D463),INDEX(моделиперечень,14),
IF(COUNTIF(INDIRECT(INDEX(моделиперечень,15)),D463),INDEX(моделиперечень,15),
IF(COUNTIF(INDIRECT(INDEX(моделиперечень,16)),D463),INDEX(моделиперечень,16),
IF(COUNTIF(INDIRECT(INDEX(моделиперечень,17)),D463),INDEX(моделиперечень,17),
IF(COUNTIF(INDIRECT(INDEX(моделиперечень,18)),D463),INDEX(моделиперечень,18),
IF(COUNTIF(INDIRECT(INDEX(моделиперечень,19)),D463),INDEX(моделиперечень,19),
IF(COUNTIF(INDIRECT(INDEX(моделиперечень,20)),D463),INDEX(моделиперечень,20),
IF(COUNTIF(INDIRECT(INDEX(моделиперечень,21)),D463),INDEX(моделиперечень,21),
IF(COUNTIF(INDIRECT(INDEX(моделиперечень,22)),D463),INDEX(моделиперечень,22),
IF(COUNTIF(INDIRECT(INDEX(моделиперечень,23)),D463),INDEX(моделиперечень,23),
IF(COUNTIF(INDIRECT(INDEX(моделиперечень,24)),D463),INDEX(моделиперечень,24),
IF(COUNTIF(INDIRECT(INDEX(моделиперечень,25)),D463),INDEX(моделиперечень,25),
IF(COUNTIF(INDIRECT(INDEX(моделиперечень,26)),D463),INDEX(моделиперечень,26),
IF(COUNTIF(INDIRECT(INDEX(моделиперечень_газ,1)),D463),INDEX(моделиперечень_газ,1),
IF(COUNTIF(INDIRECT(INDEX(моделиперечень_газ,2)),D463),INDEX(моделиперечень_газ,2),
IF(COUNTIF(INDIRECT(INDEX(моделиперечень_газ,3)),D463),INDEX(моделиперечень_газ,3),
IF(COUNTIF(INDIRECT(INDEX(моделиперечень_газ,4)),D463),INDEX(моделиперечень_газ,4),
IF(COUNTIF(INDIRECT(INDEX(моделиперечень_газ,5)),D463),INDEX(моделиперечень_газ,5),
IF(COUNTIF(INDIRECT(INDEX(моделиперечень_газ,6)),D463),INDEX(моделиперечень_газ,6),
IF(COUNTIF(INDIRECT(INDEX(моделиперечень_газ,7)),D463),INDEX(моделиперечень_газ,7),
IF(COUNTIF(INDIRECT(INDEX(моделиперечень_газ,8)),D463),INDEX(моделиперечень_газ,8),
IF(COUNTIF(INDIRECT(INDEX(моделиперечень_газ,9)),D463),INDEX(моделиперечень_газ,9),
IF(COUNTIF(INDIRECT(INDEX(моделиперечень_газ,10)),D463),INDEX(моделиперечень_газ,10),
IF(COUNTIF(INDIRECT(INDEX(моделиперечень_газ,11)),D463),INDEX(моделиперечень_газ,11),
IF(COUNTIF(INDIRECT(INDEX(моделиперечень_газ,12)),D463),INDEX(моделиперечень_газ,12),
IF(COUNTIF(INDIRECT(INDEX(моделиперечень_газ,13)),D463),INDEX(моделиперечень_газ,13),
IF(COUNTIF(INDIRECT(INDEX(моделиперечень_газ,14)),D463),INDEX(моделиперечень_газ,14),
IF(COUNTIF(INDIRECT(INDEX(моделиперечень_газ,15)),D463),INDEX(моделиперечень_газ,15),
IF(COUNTIF(INDIRECT(INDEX(моделиперечень_газ,16)),D463),INDEX(моделиперечень_газ,16),
IF(COUNTIF(INDIRECT(INDEX(моделиперечень_газ,17)),D463),INDEX(моделиперечень_газ,17),
IF(COUNTIF(INDIRECT(INDEX(моделиперечень_газ,18)),D463),INDEX(моделиперечень_газ,18),
IF(COUNTIF(INDIRECT(INDEX(моделиперечень_газ,19)),D463),INDEX(моделиперечень_газ,19),
IF(COUNTIF(INDIRECT(INDEX(моделиперечень_газ,20)),D463),INDEX(моделиперечень_газ,20),
IF(COUNTIF(INDIRECT(INDEX(моделиперечень_газ,21)),D463),INDEX(моделиперечень_газ,21),
IF(COUNTIF(INDIRECT(INDEX(моделиперечень_газ,22)),D463),INDEX(моделиперечень_газ,22),
IF(COUNTIF(INDIRECT(INDEX(моделиперечень_газ,23)),D463),INDEX(моделиперечень_газ,23),
IF(COUNTIF(INDIRECT(INDEX(моделиперечень_газ,24)),D463),INDEX(моделиперечень_газ,24),
IF(COUNTIF(INDIRECT(INDEX(моделиперечень_газ,25)),D463),INDEX(моделиперечень_газ,25),
IF(COUNTIF(INDIRECT(INDEX(моделиперечень_газ,26)),D463),INDEX(моделиперечень_газ,26),
IF(COUNTIF(INDIRECT(INDEX(моделиперечень_газ,27)),D463),INDEX(моделиперечень_газ,27),
IF(COUNTIF(INDIRECT(INDEX(моделиперечень_газ,28)),D463),INDEX(моделиперечень_газ,28),
IF(COUNTIF(INDIRECT(INDEX(моделиперечень_газ,29)),D463),INDEX(моделиперечень_газ,29),
IF(COUNTIF(INDIRECT(INDEX(моделиперечень_газ,30)),D463),INDEX(моделиперечень_газ,30),
IF(COUNTIF(INDIRECT(INDEX(моделиперечень_газ,31)),D463),INDEX(моделиперечень_газ,31),
IF(COUNTIF(INDIRECT(INDEX(моделиперечень_газ,32)),D463),INDEX(моделиперечень_газ,32),
IF(COUNTIF(INDIRECT(INDEX(моделиперечень_газ,33)),D463),INDEX(моделиперечень_газ,33),
IF(COUNTIF(INDIRECT(INDEX(моделиперечень_газ,34)),D463),INDEX(моделиперечень_газ,34),
IF(COUNTIF(INDIRECT(INDEX(моделиперечень_газ,35)),D463),INDEX(моделиперечень_газ,35),
IF(COUNTIF(INDIRECT(INDEX(моделиперечень_газ,36)),D463),INDEX(моделиперечень_газ,36),
"нет модели"))))))))))))))))))))))))))))))))))))))))))))))))))))))))))))))</f>
        <v>нет модели</v>
      </c>
    </row>
    <row r="464" spans="1:9" hidden="1" x14ac:dyDescent="0.2">
      <c r="A464" s="98">
        <v>43598</v>
      </c>
      <c r="B464" s="62" t="s">
        <v>1396</v>
      </c>
      <c r="C464" s="62" t="s">
        <v>929</v>
      </c>
      <c r="D464" s="62" t="s">
        <v>325</v>
      </c>
      <c r="E464" s="62" t="s">
        <v>1316</v>
      </c>
      <c r="F464" s="101">
        <v>40</v>
      </c>
      <c r="G464" s="100">
        <v>73200</v>
      </c>
      <c r="H464" s="100">
        <v>73200</v>
      </c>
      <c r="I464" s="1" t="str">
        <f t="shared" ca="1" si="8"/>
        <v>нет модели</v>
      </c>
    </row>
    <row r="465" spans="1:10" hidden="1" x14ac:dyDescent="0.2">
      <c r="A465" s="98">
        <v>43720</v>
      </c>
      <c r="B465" s="62" t="s">
        <v>1613</v>
      </c>
      <c r="C465" s="62" t="s">
        <v>937</v>
      </c>
      <c r="D465" s="62" t="s">
        <v>10</v>
      </c>
      <c r="E465" s="62" t="s">
        <v>1311</v>
      </c>
      <c r="F465" s="101">
        <v>4</v>
      </c>
      <c r="G465" s="100">
        <v>69471.600000000006</v>
      </c>
      <c r="H465" s="100">
        <v>73128</v>
      </c>
      <c r="I465" s="1" t="str">
        <f t="shared" ca="1" si="8"/>
        <v>сигнал_03_электрохимия</v>
      </c>
    </row>
    <row r="466" spans="1:10" hidden="1" x14ac:dyDescent="0.2">
      <c r="A466" s="98">
        <v>43690</v>
      </c>
      <c r="B466" s="62" t="s">
        <v>1612</v>
      </c>
      <c r="C466" s="62" t="s">
        <v>945</v>
      </c>
      <c r="D466" s="62" t="s">
        <v>10</v>
      </c>
      <c r="E466" s="62" t="s">
        <v>1313</v>
      </c>
      <c r="F466" s="101">
        <v>4</v>
      </c>
      <c r="G466" s="100">
        <v>70934.16</v>
      </c>
      <c r="H466" s="100">
        <v>73128</v>
      </c>
      <c r="I466" s="1" t="str">
        <f t="shared" ca="1" si="8"/>
        <v>сигнал_03_электрохимия</v>
      </c>
    </row>
    <row r="467" spans="1:10" hidden="1" x14ac:dyDescent="0.2">
      <c r="A467" s="98">
        <v>43817</v>
      </c>
      <c r="B467" s="62" t="s">
        <v>1614</v>
      </c>
      <c r="C467" s="62" t="s">
        <v>882</v>
      </c>
      <c r="D467" s="62" t="s">
        <v>45</v>
      </c>
      <c r="E467" s="62" t="s">
        <v>1311</v>
      </c>
      <c r="F467" s="101">
        <v>38</v>
      </c>
      <c r="G467" s="100">
        <v>65664</v>
      </c>
      <c r="H467" s="100">
        <v>72960</v>
      </c>
      <c r="I467" s="1" t="str">
        <f t="shared" ca="1" si="8"/>
        <v>поверка_и_ремонт_газ</v>
      </c>
    </row>
    <row r="468" spans="1:10" hidden="1" x14ac:dyDescent="0.2">
      <c r="A468" s="98">
        <v>43859</v>
      </c>
      <c r="B468" s="62" t="s">
        <v>1615</v>
      </c>
      <c r="C468" s="62" t="s">
        <v>1358</v>
      </c>
      <c r="D468" s="62" t="s">
        <v>2</v>
      </c>
      <c r="E468" s="62" t="s">
        <v>1312</v>
      </c>
      <c r="F468" s="101">
        <v>6</v>
      </c>
      <c r="G468" s="100">
        <v>65340</v>
      </c>
      <c r="H468" s="100">
        <v>72600</v>
      </c>
      <c r="I468" s="1" t="str">
        <f t="shared" ca="1" si="8"/>
        <v>сигма_ТКС_датчики</v>
      </c>
    </row>
    <row r="469" spans="1:10" hidden="1" x14ac:dyDescent="0.2">
      <c r="A469" s="98">
        <v>43705</v>
      </c>
      <c r="B469" s="62" t="s">
        <v>1616</v>
      </c>
      <c r="C469" s="62" t="s">
        <v>780</v>
      </c>
      <c r="D469" s="62" t="s">
        <v>9</v>
      </c>
      <c r="E469" s="62" t="s">
        <v>1313</v>
      </c>
      <c r="F469" s="101">
        <v>40</v>
      </c>
      <c r="G469" s="100">
        <v>72000</v>
      </c>
      <c r="H469" s="100">
        <v>72000</v>
      </c>
      <c r="I469" s="1" t="str">
        <f t="shared" ca="1" si="8"/>
        <v>прочее_газ</v>
      </c>
    </row>
    <row r="470" spans="1:10" hidden="1" x14ac:dyDescent="0.2">
      <c r="A470" s="98">
        <v>43887</v>
      </c>
      <c r="B470" s="62" t="s">
        <v>2395</v>
      </c>
      <c r="C470" s="62" t="s">
        <v>973</v>
      </c>
      <c r="D470" s="62" t="s">
        <v>2372</v>
      </c>
      <c r="E470" s="62" t="s">
        <v>1311</v>
      </c>
      <c r="F470" s="101">
        <v>30</v>
      </c>
      <c r="G470" s="100">
        <v>72000</v>
      </c>
      <c r="H470" s="100">
        <v>72000</v>
      </c>
      <c r="I470" s="1" t="str">
        <f t="shared" ca="1" si="8"/>
        <v>прочее_газ</v>
      </c>
    </row>
    <row r="471" spans="1:10" hidden="1" x14ac:dyDescent="0.2">
      <c r="A471" s="98">
        <v>43627</v>
      </c>
      <c r="B471" s="62" t="s">
        <v>1617</v>
      </c>
      <c r="C471" s="62" t="s">
        <v>933</v>
      </c>
      <c r="D471" s="62" t="s">
        <v>247</v>
      </c>
      <c r="E471" s="62" t="s">
        <v>1313</v>
      </c>
      <c r="F471" s="101">
        <v>4</v>
      </c>
      <c r="G471" s="100">
        <v>71568</v>
      </c>
      <c r="H471" s="100">
        <v>71568</v>
      </c>
      <c r="I471" s="1" t="str">
        <f t="shared" ca="1" si="8"/>
        <v>сигнал_02</v>
      </c>
    </row>
    <row r="472" spans="1:10" hidden="1" x14ac:dyDescent="0.2">
      <c r="A472" s="98">
        <v>43598</v>
      </c>
      <c r="B472" s="62" t="s">
        <v>1396</v>
      </c>
      <c r="C472" s="62" t="s">
        <v>929</v>
      </c>
      <c r="D472" s="62" t="s">
        <v>115</v>
      </c>
      <c r="E472" s="62" t="s">
        <v>1316</v>
      </c>
      <c r="F472" s="101">
        <v>40</v>
      </c>
      <c r="G472" s="100">
        <v>71280</v>
      </c>
      <c r="H472" s="100">
        <v>71280</v>
      </c>
      <c r="I472" s="1" t="str">
        <f t="shared" ca="1" si="8"/>
        <v>нет модели</v>
      </c>
    </row>
    <row r="473" spans="1:10" hidden="1" x14ac:dyDescent="0.2">
      <c r="A473" s="98">
        <v>43600</v>
      </c>
      <c r="B473" s="62" t="s">
        <v>1435</v>
      </c>
      <c r="C473" s="62" t="s">
        <v>749</v>
      </c>
      <c r="D473" s="62" t="s">
        <v>229</v>
      </c>
      <c r="E473" s="62" t="s">
        <v>1311</v>
      </c>
      <c r="F473" s="101">
        <v>2</v>
      </c>
      <c r="G473" s="100">
        <v>64152</v>
      </c>
      <c r="H473" s="100">
        <v>71280</v>
      </c>
      <c r="I473" s="1" t="str">
        <f t="shared" ca="1" si="8"/>
        <v>сигма_оптический_датчик</v>
      </c>
      <c r="J473" s="18"/>
    </row>
    <row r="474" spans="1:10" hidden="1" x14ac:dyDescent="0.2">
      <c r="A474" s="98">
        <v>43613</v>
      </c>
      <c r="B474" s="62" t="s">
        <v>1619</v>
      </c>
      <c r="C474" s="62" t="s">
        <v>749</v>
      </c>
      <c r="D474" s="62" t="s">
        <v>19</v>
      </c>
      <c r="E474" s="62" t="s">
        <v>1311</v>
      </c>
      <c r="F474" s="101">
        <v>2</v>
      </c>
      <c r="G474" s="100">
        <v>64152</v>
      </c>
      <c r="H474" s="100">
        <v>71280</v>
      </c>
      <c r="I474" s="1" t="str">
        <f t="shared" ca="1" si="8"/>
        <v>сигма_оптический_датчик</v>
      </c>
    </row>
    <row r="475" spans="1:10" hidden="1" x14ac:dyDescent="0.2">
      <c r="A475" s="98">
        <v>43600</v>
      </c>
      <c r="B475" s="62" t="s">
        <v>1435</v>
      </c>
      <c r="C475" s="62" t="s">
        <v>749</v>
      </c>
      <c r="D475" s="62" t="s">
        <v>237</v>
      </c>
      <c r="E475" s="62" t="s">
        <v>1311</v>
      </c>
      <c r="F475" s="101">
        <v>2</v>
      </c>
      <c r="G475" s="100">
        <v>64152</v>
      </c>
      <c r="H475" s="100">
        <v>71280</v>
      </c>
      <c r="I475" s="1" t="str">
        <f t="shared" ca="1" si="8"/>
        <v>сигма_оптический_датчик</v>
      </c>
    </row>
    <row r="476" spans="1:10" hidden="1" x14ac:dyDescent="0.2">
      <c r="A476" s="98">
        <v>43606</v>
      </c>
      <c r="B476" s="62" t="s">
        <v>1618</v>
      </c>
      <c r="C476" s="62" t="s">
        <v>572</v>
      </c>
      <c r="D476" s="62" t="s">
        <v>237</v>
      </c>
      <c r="E476" s="62" t="s">
        <v>1311</v>
      </c>
      <c r="F476" s="101">
        <v>2</v>
      </c>
      <c r="G476" s="100">
        <v>71280</v>
      </c>
      <c r="H476" s="100">
        <v>71280</v>
      </c>
      <c r="I476" s="1" t="str">
        <f t="shared" ca="1" si="8"/>
        <v>сигма_оптический_датчик</v>
      </c>
    </row>
    <row r="477" spans="1:10" hidden="1" x14ac:dyDescent="0.2">
      <c r="A477" s="98">
        <v>43606</v>
      </c>
      <c r="B477" s="62" t="s">
        <v>1618</v>
      </c>
      <c r="C477" s="62" t="s">
        <v>572</v>
      </c>
      <c r="D477" s="62" t="s">
        <v>238</v>
      </c>
      <c r="E477" s="62" t="s">
        <v>1311</v>
      </c>
      <c r="F477" s="101">
        <v>2</v>
      </c>
      <c r="G477" s="100">
        <v>71280</v>
      </c>
      <c r="H477" s="100">
        <v>71280</v>
      </c>
      <c r="I477" s="1" t="str">
        <f t="shared" ca="1" si="8"/>
        <v>сигма_оптический_датчик</v>
      </c>
    </row>
    <row r="478" spans="1:10" hidden="1" x14ac:dyDescent="0.2">
      <c r="A478" s="98">
        <v>43524</v>
      </c>
      <c r="B478" s="62" t="s">
        <v>1620</v>
      </c>
      <c r="C478" s="62" t="s">
        <v>623</v>
      </c>
      <c r="D478" s="62" t="s">
        <v>19</v>
      </c>
      <c r="E478" s="62" t="s">
        <v>1313</v>
      </c>
      <c r="F478" s="101">
        <v>2</v>
      </c>
      <c r="G478" s="100">
        <v>70800</v>
      </c>
      <c r="H478" s="100">
        <v>70800</v>
      </c>
      <c r="I478" s="1" t="str">
        <f t="shared" ca="1" si="8"/>
        <v>сигма_оптический_датчик</v>
      </c>
    </row>
    <row r="479" spans="1:10" hidden="1" x14ac:dyDescent="0.2">
      <c r="A479" s="98">
        <v>43668</v>
      </c>
      <c r="B479" s="62" t="s">
        <v>1390</v>
      </c>
      <c r="C479" s="62" t="s">
        <v>929</v>
      </c>
      <c r="D479" s="62" t="s">
        <v>407</v>
      </c>
      <c r="E479" s="62" t="s">
        <v>1316</v>
      </c>
      <c r="F479" s="101">
        <v>200</v>
      </c>
      <c r="G479" s="100">
        <v>70444.800000000003</v>
      </c>
      <c r="H479" s="100">
        <v>70444.800000000003</v>
      </c>
      <c r="I479" s="1" t="str">
        <f t="shared" ca="1" si="8"/>
        <v>нет модели</v>
      </c>
    </row>
    <row r="480" spans="1:10" hidden="1" x14ac:dyDescent="0.2">
      <c r="A480" s="98">
        <v>43823</v>
      </c>
      <c r="B480" s="62" t="s">
        <v>1478</v>
      </c>
      <c r="C480" s="62" t="s">
        <v>1090</v>
      </c>
      <c r="D480" s="62" t="s">
        <v>28</v>
      </c>
      <c r="E480" s="62" t="s">
        <v>1312</v>
      </c>
      <c r="F480" s="101">
        <v>1</v>
      </c>
      <c r="G480" s="100">
        <v>70005.759999999995</v>
      </c>
      <c r="H480" s="100">
        <v>70005.759999999995</v>
      </c>
      <c r="I480" s="1" t="str">
        <f t="shared" ca="1" si="8"/>
        <v>Внешние_блоки_для_МКС_07Н_и_ДКГ_07БС_и_ИМД_07</v>
      </c>
    </row>
    <row r="481" spans="1:10" hidden="1" x14ac:dyDescent="0.2">
      <c r="A481" s="98">
        <v>43598</v>
      </c>
      <c r="B481" s="62" t="s">
        <v>1391</v>
      </c>
      <c r="C481" s="62" t="s">
        <v>929</v>
      </c>
      <c r="D481" s="62" t="s">
        <v>295</v>
      </c>
      <c r="E481" s="62" t="s">
        <v>1316</v>
      </c>
      <c r="F481" s="101">
        <v>480</v>
      </c>
      <c r="G481" s="100">
        <v>69696</v>
      </c>
      <c r="H481" s="100">
        <v>69696</v>
      </c>
      <c r="I481" s="1" t="str">
        <f t="shared" ca="1" si="8"/>
        <v>нет модели</v>
      </c>
    </row>
    <row r="482" spans="1:10" hidden="1" x14ac:dyDescent="0.2">
      <c r="A482" s="98">
        <v>43866</v>
      </c>
      <c r="B482" s="62" t="s">
        <v>1401</v>
      </c>
      <c r="C482" s="62" t="s">
        <v>654</v>
      </c>
      <c r="D482" s="62" t="s">
        <v>34</v>
      </c>
      <c r="E482" s="62" t="s">
        <v>1311</v>
      </c>
      <c r="F482" s="101">
        <v>1</v>
      </c>
      <c r="G482" s="100">
        <v>69120</v>
      </c>
      <c r="H482" s="100">
        <v>69120</v>
      </c>
      <c r="I482" s="1" t="str">
        <f t="shared" ca="1" si="8"/>
        <v>ремонт_прочие_услуги</v>
      </c>
    </row>
    <row r="483" spans="1:10" hidden="1" x14ac:dyDescent="0.2">
      <c r="A483" s="98">
        <v>43746</v>
      </c>
      <c r="B483" s="62" t="s">
        <v>1621</v>
      </c>
      <c r="C483" s="62" t="s">
        <v>550</v>
      </c>
      <c r="D483" s="62" t="s">
        <v>45</v>
      </c>
      <c r="E483" s="62" t="s">
        <v>1311</v>
      </c>
      <c r="F483" s="101">
        <v>36</v>
      </c>
      <c r="G483" s="100">
        <v>69120</v>
      </c>
      <c r="H483" s="100">
        <v>69120</v>
      </c>
      <c r="I483" s="1" t="str">
        <f t="shared" ca="1" si="8"/>
        <v>поверка_и_ремонт_газ</v>
      </c>
      <c r="J483" s="18"/>
    </row>
    <row r="484" spans="1:10" hidden="1" x14ac:dyDescent="0.2">
      <c r="A484" s="98">
        <v>43816</v>
      </c>
      <c r="B484" s="62" t="s">
        <v>1622</v>
      </c>
      <c r="C484" s="62" t="s">
        <v>1113</v>
      </c>
      <c r="D484" s="62" t="s">
        <v>349</v>
      </c>
      <c r="E484" s="62" t="s">
        <v>1314</v>
      </c>
      <c r="F484" s="101">
        <v>30</v>
      </c>
      <c r="G484" s="100">
        <v>68400</v>
      </c>
      <c r="H484" s="100">
        <v>68400</v>
      </c>
      <c r="I484" s="1" t="str">
        <f t="shared" ca="1" si="8"/>
        <v>прочее_газ</v>
      </c>
    </row>
    <row r="485" spans="1:10" hidden="1" x14ac:dyDescent="0.2">
      <c r="A485" s="98">
        <v>43788</v>
      </c>
      <c r="B485" s="62" t="s">
        <v>1623</v>
      </c>
      <c r="C485" s="62" t="s">
        <v>959</v>
      </c>
      <c r="D485" s="62" t="s">
        <v>277</v>
      </c>
      <c r="E485" s="62" t="s">
        <v>1311</v>
      </c>
      <c r="F485" s="101">
        <v>2</v>
      </c>
      <c r="G485" s="100">
        <v>68198.399999999994</v>
      </c>
      <c r="H485" s="100">
        <v>68198.399999999994</v>
      </c>
      <c r="I485" s="1" t="str">
        <f t="shared" ca="1" si="8"/>
        <v>сигнал_022_пульт</v>
      </c>
    </row>
    <row r="486" spans="1:10" hidden="1" x14ac:dyDescent="0.2">
      <c r="A486" s="98">
        <v>43501</v>
      </c>
      <c r="B486" s="62" t="s">
        <v>1624</v>
      </c>
      <c r="C486" s="62" t="s">
        <v>918</v>
      </c>
      <c r="D486" s="62" t="s">
        <v>11</v>
      </c>
      <c r="E486" s="62" t="s">
        <v>1311</v>
      </c>
      <c r="F486" s="101">
        <v>3</v>
      </c>
      <c r="G486" s="100">
        <v>67914</v>
      </c>
      <c r="H486" s="100">
        <v>67914</v>
      </c>
      <c r="I486" s="1" t="str">
        <f t="shared" ca="1" si="8"/>
        <v>сигнал_02</v>
      </c>
    </row>
    <row r="487" spans="1:10" hidden="1" x14ac:dyDescent="0.2">
      <c r="A487" s="98">
        <v>43811</v>
      </c>
      <c r="B487" s="62" t="s">
        <v>1625</v>
      </c>
      <c r="C487" s="62" t="s">
        <v>1143</v>
      </c>
      <c r="D487" s="62" t="s">
        <v>15</v>
      </c>
      <c r="E487" s="62" t="s">
        <v>1311</v>
      </c>
      <c r="F487" s="101">
        <v>5</v>
      </c>
      <c r="G487" s="100">
        <v>67650</v>
      </c>
      <c r="H487" s="100">
        <v>67650</v>
      </c>
      <c r="I487" s="1" t="str">
        <f t="shared" ca="1" si="8"/>
        <v>сигнал_03_ТКС</v>
      </c>
    </row>
    <row r="488" spans="1:10" hidden="1" x14ac:dyDescent="0.2">
      <c r="A488" s="98">
        <v>43756</v>
      </c>
      <c r="B488" s="62" t="s">
        <v>1189</v>
      </c>
      <c r="C488" s="62" t="s">
        <v>654</v>
      </c>
      <c r="D488" s="62" t="s">
        <v>317</v>
      </c>
      <c r="E488" s="62" t="s">
        <v>1313</v>
      </c>
      <c r="F488" s="101">
        <v>3</v>
      </c>
      <c r="G488" s="100">
        <v>67636.800000000003</v>
      </c>
      <c r="H488" s="100">
        <v>67636.800000000003</v>
      </c>
      <c r="I488" s="1" t="str">
        <f t="shared" ca="1" si="8"/>
        <v>Прочее</v>
      </c>
    </row>
    <row r="489" spans="1:10" hidden="1" x14ac:dyDescent="0.2">
      <c r="A489" s="98">
        <v>43775</v>
      </c>
      <c r="B489" s="62" t="s">
        <v>1626</v>
      </c>
      <c r="C489" s="62" t="s">
        <v>752</v>
      </c>
      <c r="D489" s="62" t="s">
        <v>2</v>
      </c>
      <c r="E489" s="62" t="s">
        <v>1311</v>
      </c>
      <c r="F489" s="101">
        <v>5</v>
      </c>
      <c r="G489" s="100">
        <v>67560</v>
      </c>
      <c r="H489" s="100">
        <v>67560</v>
      </c>
      <c r="I489" s="1" t="str">
        <f t="shared" ca="1" si="8"/>
        <v>сигма_ТКС_датчики</v>
      </c>
    </row>
    <row r="490" spans="1:10" hidden="1" x14ac:dyDescent="0.2">
      <c r="A490" s="98">
        <v>43509</v>
      </c>
      <c r="B490" s="62" t="s">
        <v>1628</v>
      </c>
      <c r="C490" s="62" t="s">
        <v>927</v>
      </c>
      <c r="D490" s="62" t="s">
        <v>101</v>
      </c>
      <c r="E490" s="62" t="s">
        <v>1313</v>
      </c>
      <c r="F490" s="101">
        <v>5</v>
      </c>
      <c r="G490" s="100">
        <v>67080</v>
      </c>
      <c r="H490" s="100">
        <v>67080</v>
      </c>
      <c r="I490" s="1" t="str">
        <f t="shared" ca="1" si="8"/>
        <v>Сигнал_03К_пульт</v>
      </c>
    </row>
    <row r="491" spans="1:10" hidden="1" x14ac:dyDescent="0.2">
      <c r="A491" s="98">
        <v>43732</v>
      </c>
      <c r="B491" s="62" t="s">
        <v>1627</v>
      </c>
      <c r="C491" s="62" t="s">
        <v>578</v>
      </c>
      <c r="D491" s="62" t="s">
        <v>101</v>
      </c>
      <c r="E491" s="62" t="s">
        <v>1313</v>
      </c>
      <c r="F491" s="101">
        <v>5</v>
      </c>
      <c r="G491" s="100">
        <v>60372</v>
      </c>
      <c r="H491" s="100">
        <v>67080</v>
      </c>
      <c r="I491" s="1" t="str">
        <f t="shared" ca="1" si="8"/>
        <v>Сигнал_03К_пульт</v>
      </c>
    </row>
    <row r="492" spans="1:10" hidden="1" x14ac:dyDescent="0.2">
      <c r="A492" s="98">
        <v>43668</v>
      </c>
      <c r="B492" s="62" t="s">
        <v>1390</v>
      </c>
      <c r="C492" s="62" t="s">
        <v>929</v>
      </c>
      <c r="D492" s="62" t="s">
        <v>402</v>
      </c>
      <c r="E492" s="62" t="s">
        <v>1316</v>
      </c>
      <c r="F492" s="101">
        <v>200</v>
      </c>
      <c r="G492" s="100">
        <v>66475.199999999997</v>
      </c>
      <c r="H492" s="100">
        <v>66475.199999999997</v>
      </c>
      <c r="I492" s="1" t="str">
        <f t="shared" ca="1" si="8"/>
        <v>нет модели</v>
      </c>
      <c r="J492" s="18"/>
    </row>
    <row r="493" spans="1:10" hidden="1" x14ac:dyDescent="0.2">
      <c r="A493" s="98">
        <v>43598</v>
      </c>
      <c r="B493" s="62" t="s">
        <v>1391</v>
      </c>
      <c r="C493" s="62" t="s">
        <v>929</v>
      </c>
      <c r="D493" s="62" t="s">
        <v>140</v>
      </c>
      <c r="E493" s="62" t="s">
        <v>1316</v>
      </c>
      <c r="F493" s="101">
        <v>480</v>
      </c>
      <c r="G493" s="100">
        <v>66240</v>
      </c>
      <c r="H493" s="100">
        <v>66240</v>
      </c>
      <c r="I493" s="1" t="str">
        <f t="shared" ca="1" si="8"/>
        <v>нет модели</v>
      </c>
    </row>
    <row r="494" spans="1:10" hidden="1" x14ac:dyDescent="0.2">
      <c r="A494" s="98">
        <v>43598</v>
      </c>
      <c r="B494" s="62" t="s">
        <v>1391</v>
      </c>
      <c r="C494" s="62" t="s">
        <v>929</v>
      </c>
      <c r="D494" s="62" t="s">
        <v>340</v>
      </c>
      <c r="E494" s="62" t="s">
        <v>1316</v>
      </c>
      <c r="F494" s="101">
        <v>480</v>
      </c>
      <c r="G494" s="100">
        <v>66240</v>
      </c>
      <c r="H494" s="100">
        <v>66240</v>
      </c>
      <c r="I494" s="1" t="str">
        <f t="shared" ca="1" si="8"/>
        <v>нет модели</v>
      </c>
    </row>
    <row r="495" spans="1:10" hidden="1" x14ac:dyDescent="0.2">
      <c r="A495" s="98">
        <v>43572</v>
      </c>
      <c r="B495" s="62" t="s">
        <v>1431</v>
      </c>
      <c r="C495" s="62" t="s">
        <v>809</v>
      </c>
      <c r="D495" s="62" t="s">
        <v>28</v>
      </c>
      <c r="E495" s="62" t="s">
        <v>1311</v>
      </c>
      <c r="F495" s="101">
        <v>1</v>
      </c>
      <c r="G495" s="100">
        <v>66112.800000000003</v>
      </c>
      <c r="H495" s="100">
        <v>66112.800000000003</v>
      </c>
      <c r="I495" s="1" t="str">
        <f t="shared" ca="1" si="8"/>
        <v>Внешние_блоки_для_МКС_07Н_и_ДКГ_07БС_и_ИМД_07</v>
      </c>
    </row>
    <row r="496" spans="1:10" hidden="1" x14ac:dyDescent="0.2">
      <c r="A496" s="98">
        <v>43539</v>
      </c>
      <c r="B496" s="62" t="s">
        <v>1156</v>
      </c>
      <c r="C496" s="62" t="s">
        <v>654</v>
      </c>
      <c r="D496" s="62" t="s">
        <v>28</v>
      </c>
      <c r="E496" s="62" t="s">
        <v>1311</v>
      </c>
      <c r="F496" s="101">
        <v>1</v>
      </c>
      <c r="G496" s="100">
        <v>52890.239999999998</v>
      </c>
      <c r="H496" s="100">
        <v>66112.800000000003</v>
      </c>
      <c r="I496" s="1" t="str">
        <f t="shared" ca="1" si="8"/>
        <v>Внешние_блоки_для_МКС_07Н_и_ДКГ_07БС_и_ИМД_07</v>
      </c>
    </row>
    <row r="497" spans="1:10" hidden="1" x14ac:dyDescent="0.2">
      <c r="A497" s="98">
        <v>43539</v>
      </c>
      <c r="B497" s="62" t="s">
        <v>1157</v>
      </c>
      <c r="C497" s="62" t="s">
        <v>654</v>
      </c>
      <c r="D497" s="62" t="s">
        <v>28</v>
      </c>
      <c r="E497" s="62" t="s">
        <v>1311</v>
      </c>
      <c r="F497" s="101">
        <v>1</v>
      </c>
      <c r="G497" s="100">
        <v>52890.239999999998</v>
      </c>
      <c r="H497" s="100">
        <v>66112.800000000003</v>
      </c>
      <c r="I497" s="1" t="str">
        <f t="shared" ca="1" si="8"/>
        <v>Внешние_блоки_для_МКС_07Н_и_ДКГ_07БС_и_ИМД_07</v>
      </c>
    </row>
    <row r="498" spans="1:10" hidden="1" x14ac:dyDescent="0.2">
      <c r="A498" s="98">
        <v>43746</v>
      </c>
      <c r="B498" s="62" t="s">
        <v>1621</v>
      </c>
      <c r="C498" s="62" t="s">
        <v>550</v>
      </c>
      <c r="D498" s="62" t="s">
        <v>2</v>
      </c>
      <c r="E498" s="62" t="s">
        <v>1311</v>
      </c>
      <c r="F498" s="101">
        <v>5</v>
      </c>
      <c r="G498" s="100">
        <v>66000</v>
      </c>
      <c r="H498" s="100">
        <v>66000</v>
      </c>
      <c r="I498" s="1" t="str">
        <f t="shared" ca="1" si="8"/>
        <v>сигма_ТКС_датчики</v>
      </c>
    </row>
    <row r="499" spans="1:10" hidden="1" x14ac:dyDescent="0.2">
      <c r="A499" s="98">
        <v>43732</v>
      </c>
      <c r="B499" s="62" t="s">
        <v>1630</v>
      </c>
      <c r="C499" s="62" t="s">
        <v>836</v>
      </c>
      <c r="D499" s="62" t="s">
        <v>2</v>
      </c>
      <c r="E499" s="62" t="s">
        <v>1311</v>
      </c>
      <c r="F499" s="101">
        <v>5</v>
      </c>
      <c r="G499" s="100">
        <v>66000</v>
      </c>
      <c r="H499" s="100">
        <v>66000</v>
      </c>
      <c r="I499" s="1" t="str">
        <f t="shared" ca="1" si="8"/>
        <v>сигма_ТКС_датчики</v>
      </c>
    </row>
    <row r="500" spans="1:10" hidden="1" x14ac:dyDescent="0.2">
      <c r="A500" s="98">
        <v>43767</v>
      </c>
      <c r="B500" s="62" t="s">
        <v>1631</v>
      </c>
      <c r="C500" s="62" t="s">
        <v>685</v>
      </c>
      <c r="D500" s="62" t="s">
        <v>507</v>
      </c>
      <c r="E500" s="62" t="s">
        <v>1311</v>
      </c>
      <c r="F500" s="101">
        <v>5</v>
      </c>
      <c r="G500" s="100">
        <v>66000</v>
      </c>
      <c r="H500" s="100">
        <v>66000</v>
      </c>
      <c r="I500" s="1" t="str">
        <f t="shared" ca="1" si="8"/>
        <v>сигма_ТКС_датчики</v>
      </c>
    </row>
    <row r="501" spans="1:10" hidden="1" x14ac:dyDescent="0.2">
      <c r="A501" s="98">
        <v>43662</v>
      </c>
      <c r="B501" s="62" t="s">
        <v>1547</v>
      </c>
      <c r="C501" s="62" t="s">
        <v>570</v>
      </c>
      <c r="D501" s="62" t="s">
        <v>6</v>
      </c>
      <c r="E501" s="62" t="s">
        <v>1311</v>
      </c>
      <c r="F501" s="101">
        <v>5</v>
      </c>
      <c r="G501" s="100">
        <v>66000</v>
      </c>
      <c r="H501" s="100">
        <v>66000</v>
      </c>
      <c r="I501" s="1" t="str">
        <f t="shared" ca="1" si="8"/>
        <v>сигма_ТКС_датчики</v>
      </c>
    </row>
    <row r="502" spans="1:10" hidden="1" x14ac:dyDescent="0.2">
      <c r="A502" s="98">
        <v>43801</v>
      </c>
      <c r="B502" s="62" t="s">
        <v>1461</v>
      </c>
      <c r="C502" s="62" t="s">
        <v>1077</v>
      </c>
      <c r="D502" s="62" t="s">
        <v>6</v>
      </c>
      <c r="E502" s="62" t="s">
        <v>1311</v>
      </c>
      <c r="F502" s="101">
        <v>5</v>
      </c>
      <c r="G502" s="100">
        <v>66000</v>
      </c>
      <c r="H502" s="100">
        <v>66000</v>
      </c>
      <c r="I502" s="1" t="str">
        <f t="shared" ca="1" si="8"/>
        <v>сигма_ТКС_датчики</v>
      </c>
    </row>
    <row r="503" spans="1:10" hidden="1" x14ac:dyDescent="0.2">
      <c r="A503" s="98">
        <v>43634</v>
      </c>
      <c r="B503" s="62" t="s">
        <v>1632</v>
      </c>
      <c r="C503" s="62" t="s">
        <v>858</v>
      </c>
      <c r="D503" s="62" t="s">
        <v>6</v>
      </c>
      <c r="E503" s="62" t="s">
        <v>1313</v>
      </c>
      <c r="F503" s="101">
        <v>5</v>
      </c>
      <c r="G503" s="100">
        <v>66000</v>
      </c>
      <c r="H503" s="100">
        <v>66000</v>
      </c>
      <c r="I503" s="1" t="str">
        <f t="shared" ca="1" si="8"/>
        <v>сигма_ТКС_датчики</v>
      </c>
    </row>
    <row r="504" spans="1:10" hidden="1" x14ac:dyDescent="0.2">
      <c r="A504" s="98">
        <v>43825</v>
      </c>
      <c r="B504" s="62" t="s">
        <v>1629</v>
      </c>
      <c r="C504" s="62" t="s">
        <v>588</v>
      </c>
      <c r="D504" s="62" t="s">
        <v>240</v>
      </c>
      <c r="E504" s="62" t="s">
        <v>1311</v>
      </c>
      <c r="F504" s="101">
        <v>5</v>
      </c>
      <c r="G504" s="100">
        <v>66000</v>
      </c>
      <c r="H504" s="100">
        <v>66000</v>
      </c>
      <c r="I504" s="1" t="str">
        <f t="shared" ca="1" si="8"/>
        <v>сигма_ТКС_датчики</v>
      </c>
      <c r="J504" s="18"/>
    </row>
    <row r="505" spans="1:10" hidden="1" x14ac:dyDescent="0.2">
      <c r="A505" s="98">
        <v>43676</v>
      </c>
      <c r="B505" s="62" t="s">
        <v>1633</v>
      </c>
      <c r="C505" s="62" t="s">
        <v>815</v>
      </c>
      <c r="D505" s="62" t="s">
        <v>56</v>
      </c>
      <c r="E505" s="62" t="s">
        <v>1313</v>
      </c>
      <c r="F505" s="101">
        <v>7</v>
      </c>
      <c r="G505" s="100">
        <v>65083.199999999997</v>
      </c>
      <c r="H505" s="100">
        <v>65083.199999999997</v>
      </c>
      <c r="I505" s="1" t="str">
        <f t="shared" ca="1" si="8"/>
        <v>ДМГ_3</v>
      </c>
    </row>
    <row r="506" spans="1:10" hidden="1" x14ac:dyDescent="0.2">
      <c r="A506" s="98">
        <v>43817</v>
      </c>
      <c r="B506" s="62" t="s">
        <v>1634</v>
      </c>
      <c r="C506" s="62" t="s">
        <v>1137</v>
      </c>
      <c r="D506" s="62" t="s">
        <v>1138</v>
      </c>
      <c r="E506" s="62" t="s">
        <v>1311</v>
      </c>
      <c r="F506" s="101">
        <v>1</v>
      </c>
      <c r="G506" s="100">
        <v>64800</v>
      </c>
      <c r="H506" s="100">
        <v>64800</v>
      </c>
      <c r="I506" s="1" t="str">
        <f t="shared" ca="1" si="8"/>
        <v>ДДК</v>
      </c>
    </row>
    <row r="507" spans="1:10" x14ac:dyDescent="0.2">
      <c r="A507" s="98">
        <v>43915</v>
      </c>
      <c r="B507" s="62" t="s">
        <v>2533</v>
      </c>
      <c r="C507" s="62" t="s">
        <v>2534</v>
      </c>
      <c r="D507" s="62" t="s">
        <v>77</v>
      </c>
      <c r="E507" s="62" t="s">
        <v>1318</v>
      </c>
      <c r="F507" s="101">
        <v>2</v>
      </c>
      <c r="G507" s="100">
        <v>64759.199999999997</v>
      </c>
      <c r="H507" s="100">
        <v>64759.199999999997</v>
      </c>
    </row>
    <row r="508" spans="1:10" x14ac:dyDescent="0.2">
      <c r="A508" s="98">
        <v>43909</v>
      </c>
      <c r="B508" s="62" t="s">
        <v>2501</v>
      </c>
      <c r="C508" s="62" t="s">
        <v>2502</v>
      </c>
      <c r="D508" s="62" t="s">
        <v>77</v>
      </c>
      <c r="E508" s="62" t="s">
        <v>1311</v>
      </c>
      <c r="F508" s="101">
        <v>2</v>
      </c>
      <c r="G508" s="100">
        <v>64759.199999999997</v>
      </c>
      <c r="H508" s="100">
        <v>64759.199999999997</v>
      </c>
    </row>
    <row r="509" spans="1:10" hidden="1" x14ac:dyDescent="0.2">
      <c r="A509" s="98">
        <v>43500</v>
      </c>
      <c r="B509" s="62" t="s">
        <v>1635</v>
      </c>
      <c r="C509" s="62" t="s">
        <v>831</v>
      </c>
      <c r="D509" s="62" t="s">
        <v>86</v>
      </c>
      <c r="E509" s="62" t="s">
        <v>1312</v>
      </c>
      <c r="F509" s="101">
        <v>7</v>
      </c>
      <c r="G509" s="100">
        <v>58256.1</v>
      </c>
      <c r="H509" s="100">
        <v>64729</v>
      </c>
      <c r="I509" s="1" t="str">
        <f t="shared" ca="1" si="8"/>
        <v>ДМГ_3</v>
      </c>
    </row>
    <row r="510" spans="1:10" hidden="1" x14ac:dyDescent="0.2">
      <c r="A510" s="98">
        <v>43864</v>
      </c>
      <c r="B510" s="62" t="s">
        <v>1590</v>
      </c>
      <c r="C510" s="62" t="s">
        <v>752</v>
      </c>
      <c r="D510" s="62" t="s">
        <v>7</v>
      </c>
      <c r="E510" s="62" t="s">
        <v>1311</v>
      </c>
      <c r="F510" s="101">
        <v>1</v>
      </c>
      <c r="G510" s="100">
        <v>64266</v>
      </c>
      <c r="H510" s="100">
        <v>64266</v>
      </c>
      <c r="I510" s="1" t="str">
        <f t="shared" ca="1" si="8"/>
        <v>сигма_пульт</v>
      </c>
    </row>
    <row r="511" spans="1:10" x14ac:dyDescent="0.2">
      <c r="A511" s="98">
        <v>43900</v>
      </c>
      <c r="B511" s="62" t="s">
        <v>2469</v>
      </c>
      <c r="C511" s="62" t="s">
        <v>2369</v>
      </c>
      <c r="D511" s="62" t="s">
        <v>7</v>
      </c>
      <c r="E511" s="62" t="s">
        <v>1312</v>
      </c>
      <c r="F511" s="101">
        <v>1</v>
      </c>
      <c r="G511" s="100">
        <v>62338.02</v>
      </c>
      <c r="H511" s="100">
        <v>64266</v>
      </c>
    </row>
    <row r="512" spans="1:10" hidden="1" x14ac:dyDescent="0.2">
      <c r="A512" s="98">
        <v>43874</v>
      </c>
      <c r="B512" s="62" t="s">
        <v>1636</v>
      </c>
      <c r="C512" s="62" t="s">
        <v>1380</v>
      </c>
      <c r="D512" s="62" t="s">
        <v>7</v>
      </c>
      <c r="E512" s="62" t="s">
        <v>1311</v>
      </c>
      <c r="F512" s="101">
        <v>1</v>
      </c>
      <c r="G512" s="100">
        <v>64266</v>
      </c>
      <c r="H512" s="100">
        <v>64266</v>
      </c>
      <c r="I512" s="1" t="str">
        <f t="shared" ca="1" si="8"/>
        <v>сигма_пульт</v>
      </c>
    </row>
    <row r="513" spans="1:9" hidden="1" x14ac:dyDescent="0.2">
      <c r="A513" s="98">
        <v>43557</v>
      </c>
      <c r="B513" s="62" t="s">
        <v>1637</v>
      </c>
      <c r="C513" s="62" t="s">
        <v>976</v>
      </c>
      <c r="D513" s="62" t="s">
        <v>301</v>
      </c>
      <c r="E513" s="62" t="s">
        <v>1313</v>
      </c>
      <c r="F513" s="101">
        <v>10</v>
      </c>
      <c r="G513" s="100">
        <v>64200</v>
      </c>
      <c r="H513" s="100">
        <v>64200</v>
      </c>
      <c r="I513" s="1" t="str">
        <f t="shared" ca="1" si="8"/>
        <v>прочее_газ</v>
      </c>
    </row>
    <row r="514" spans="1:9" hidden="1" x14ac:dyDescent="0.2">
      <c r="A514" s="98">
        <v>43825</v>
      </c>
      <c r="B514" s="62" t="s">
        <v>1638</v>
      </c>
      <c r="C514" s="62" t="s">
        <v>567</v>
      </c>
      <c r="D514" s="62" t="s">
        <v>439</v>
      </c>
      <c r="E514" s="62" t="s">
        <v>1311</v>
      </c>
      <c r="F514" s="101">
        <v>5</v>
      </c>
      <c r="G514" s="100">
        <v>60819</v>
      </c>
      <c r="H514" s="100">
        <v>64020</v>
      </c>
      <c r="I514" s="1" t="str">
        <f t="shared" ca="1" si="8"/>
        <v>сигнал_03_ТКС</v>
      </c>
    </row>
    <row r="515" spans="1:9" hidden="1" x14ac:dyDescent="0.2">
      <c r="A515" s="98">
        <v>43566</v>
      </c>
      <c r="B515" s="62" t="s">
        <v>1398</v>
      </c>
      <c r="C515" s="62" t="s">
        <v>929</v>
      </c>
      <c r="D515" s="62" t="s">
        <v>102</v>
      </c>
      <c r="E515" s="62" t="s">
        <v>1316</v>
      </c>
      <c r="F515" s="101">
        <v>480</v>
      </c>
      <c r="G515" s="100">
        <v>63360</v>
      </c>
      <c r="H515" s="100">
        <v>63360</v>
      </c>
      <c r="I515" s="1" t="str">
        <f t="shared" ca="1" si="8"/>
        <v>нет модели</v>
      </c>
    </row>
    <row r="516" spans="1:9" hidden="1" x14ac:dyDescent="0.2">
      <c r="A516" s="98">
        <v>43761</v>
      </c>
      <c r="B516" s="62" t="s">
        <v>1639</v>
      </c>
      <c r="C516" s="62" t="s">
        <v>933</v>
      </c>
      <c r="D516" s="62" t="s">
        <v>507</v>
      </c>
      <c r="E516" s="62" t="s">
        <v>1311</v>
      </c>
      <c r="F516" s="101">
        <v>5</v>
      </c>
      <c r="G516" s="100">
        <v>63000</v>
      </c>
      <c r="H516" s="100">
        <v>63000</v>
      </c>
      <c r="I516" s="1" t="str">
        <f t="shared" ca="1" si="8"/>
        <v>сигма_ТКС_датчики</v>
      </c>
    </row>
    <row r="517" spans="1:9" hidden="1" x14ac:dyDescent="0.2">
      <c r="A517" s="98">
        <v>43556</v>
      </c>
      <c r="B517" s="62" t="s">
        <v>1640</v>
      </c>
      <c r="C517" s="62" t="s">
        <v>933</v>
      </c>
      <c r="D517" s="62" t="s">
        <v>507</v>
      </c>
      <c r="E517" s="62" t="s">
        <v>1313</v>
      </c>
      <c r="F517" s="101">
        <v>5</v>
      </c>
      <c r="G517" s="100">
        <v>63000</v>
      </c>
      <c r="H517" s="100">
        <v>63000</v>
      </c>
      <c r="I517" s="1" t="str">
        <f t="shared" ca="1" si="8"/>
        <v>сигма_ТКС_датчики</v>
      </c>
    </row>
    <row r="518" spans="1:9" x14ac:dyDescent="0.2">
      <c r="A518" s="98">
        <v>43892</v>
      </c>
      <c r="B518" s="62" t="s">
        <v>2437</v>
      </c>
      <c r="C518" s="62" t="s">
        <v>774</v>
      </c>
      <c r="D518" s="62" t="s">
        <v>45</v>
      </c>
      <c r="E518" s="62" t="s">
        <v>1311</v>
      </c>
      <c r="F518" s="101">
        <v>27</v>
      </c>
      <c r="G518" s="100">
        <v>62856</v>
      </c>
      <c r="H518" s="100">
        <v>62856</v>
      </c>
    </row>
    <row r="519" spans="1:9" hidden="1" x14ac:dyDescent="0.2">
      <c r="A519" s="98">
        <v>43571</v>
      </c>
      <c r="B519" s="62" t="s">
        <v>1397</v>
      </c>
      <c r="C519" s="62" t="s">
        <v>929</v>
      </c>
      <c r="D519" s="62" t="s">
        <v>302</v>
      </c>
      <c r="E519" s="62" t="s">
        <v>1316</v>
      </c>
      <c r="F519" s="101">
        <v>200</v>
      </c>
      <c r="G519" s="100">
        <v>62508</v>
      </c>
      <c r="H519" s="100">
        <v>62508</v>
      </c>
      <c r="I519" s="1" t="str">
        <f t="shared" ca="1" si="8"/>
        <v>нет модели</v>
      </c>
    </row>
    <row r="520" spans="1:9" hidden="1" x14ac:dyDescent="0.2">
      <c r="A520" s="98">
        <v>43880</v>
      </c>
      <c r="B520" s="62" t="s">
        <v>2373</v>
      </c>
      <c r="C520" s="62" t="s">
        <v>752</v>
      </c>
      <c r="D520" s="62" t="s">
        <v>3</v>
      </c>
      <c r="E520" s="62" t="s">
        <v>1311</v>
      </c>
      <c r="F520" s="101">
        <v>4</v>
      </c>
      <c r="G520" s="100">
        <v>61920</v>
      </c>
      <c r="H520" s="100">
        <v>61920</v>
      </c>
      <c r="I520" s="1" t="str">
        <f t="shared" ca="1" si="8"/>
        <v>сигнал_03_ТКС</v>
      </c>
    </row>
    <row r="521" spans="1:9" hidden="1" x14ac:dyDescent="0.2">
      <c r="A521" s="98">
        <v>43572</v>
      </c>
      <c r="B521" s="62" t="s">
        <v>1431</v>
      </c>
      <c r="C521" s="62" t="s">
        <v>809</v>
      </c>
      <c r="D521" s="62" t="s">
        <v>234</v>
      </c>
      <c r="E521" s="62" t="s">
        <v>1311</v>
      </c>
      <c r="F521" s="101">
        <v>1</v>
      </c>
      <c r="G521" s="100">
        <v>61705.2</v>
      </c>
      <c r="H521" s="100">
        <v>61705.2</v>
      </c>
      <c r="I521" s="1" t="str">
        <f t="shared" ca="1" si="8"/>
        <v>Внешние_блоки_для_МКС_07Н_и_ДКГ_07БС_и_ИМД_07</v>
      </c>
    </row>
    <row r="522" spans="1:9" hidden="1" x14ac:dyDescent="0.2">
      <c r="A522" s="98">
        <v>43578</v>
      </c>
      <c r="B522" s="62" t="s">
        <v>1641</v>
      </c>
      <c r="C522" s="62" t="s">
        <v>774</v>
      </c>
      <c r="D522" s="62" t="s">
        <v>45</v>
      </c>
      <c r="E522" s="62" t="s">
        <v>1311</v>
      </c>
      <c r="F522" s="101">
        <v>32</v>
      </c>
      <c r="G522" s="100">
        <v>61440</v>
      </c>
      <c r="H522" s="100">
        <v>61440</v>
      </c>
      <c r="I522" s="1" t="str">
        <f t="shared" ca="1" si="8"/>
        <v>поверка_и_ремонт_газ</v>
      </c>
    </row>
    <row r="523" spans="1:9" x14ac:dyDescent="0.2">
      <c r="A523" s="98">
        <v>43913</v>
      </c>
      <c r="B523" s="62" t="s">
        <v>2503</v>
      </c>
      <c r="C523" s="62" t="s">
        <v>2504</v>
      </c>
      <c r="D523" s="62" t="s">
        <v>16</v>
      </c>
      <c r="E523" s="62" t="s">
        <v>1311</v>
      </c>
      <c r="F523" s="101">
        <v>29</v>
      </c>
      <c r="G523" s="100">
        <v>61248</v>
      </c>
      <c r="H523" s="100">
        <v>61248</v>
      </c>
    </row>
    <row r="524" spans="1:9" hidden="1" x14ac:dyDescent="0.2">
      <c r="A524" s="98">
        <v>43613</v>
      </c>
      <c r="B524" s="62" t="s">
        <v>1619</v>
      </c>
      <c r="C524" s="62" t="s">
        <v>749</v>
      </c>
      <c r="D524" s="62" t="s">
        <v>7</v>
      </c>
      <c r="E524" s="62" t="s">
        <v>1311</v>
      </c>
      <c r="F524" s="101">
        <v>1</v>
      </c>
      <c r="G524" s="100">
        <v>58998.5</v>
      </c>
      <c r="H524" s="100">
        <v>60823.199999999997</v>
      </c>
      <c r="I524" s="1" t="str">
        <f t="shared" ca="1" si="8"/>
        <v>сигма_пульт</v>
      </c>
    </row>
    <row r="525" spans="1:9" hidden="1" x14ac:dyDescent="0.2">
      <c r="A525" s="98">
        <v>43811</v>
      </c>
      <c r="B525" s="62" t="s">
        <v>1642</v>
      </c>
      <c r="C525" s="62" t="s">
        <v>1114</v>
      </c>
      <c r="D525" s="62" t="s">
        <v>265</v>
      </c>
      <c r="E525" s="62" t="s">
        <v>1314</v>
      </c>
      <c r="F525" s="101">
        <v>5</v>
      </c>
      <c r="G525" s="100">
        <v>60720</v>
      </c>
      <c r="H525" s="100">
        <v>60720</v>
      </c>
      <c r="I525" s="1" t="str">
        <f t="shared" ca="1" si="8"/>
        <v>сигма_ТКС_датчики</v>
      </c>
    </row>
    <row r="526" spans="1:9" hidden="1" x14ac:dyDescent="0.2">
      <c r="A526" s="98">
        <v>43641</v>
      </c>
      <c r="B526" s="62" t="s">
        <v>1643</v>
      </c>
      <c r="C526" s="62" t="s">
        <v>723</v>
      </c>
      <c r="D526" s="62" t="s">
        <v>232</v>
      </c>
      <c r="E526" s="62" t="s">
        <v>1313</v>
      </c>
      <c r="F526" s="101">
        <v>5</v>
      </c>
      <c r="G526" s="100">
        <v>60720</v>
      </c>
      <c r="H526" s="100">
        <v>60720</v>
      </c>
      <c r="I526" s="1" t="str">
        <f t="shared" ca="1" si="8"/>
        <v>сигма_ТКС_датчики</v>
      </c>
    </row>
    <row r="527" spans="1:9" hidden="1" x14ac:dyDescent="0.2">
      <c r="A527" s="98">
        <v>43607</v>
      </c>
      <c r="B527" s="62" t="s">
        <v>1384</v>
      </c>
      <c r="C527" s="62" t="s">
        <v>929</v>
      </c>
      <c r="D527" s="62" t="s">
        <v>328</v>
      </c>
      <c r="E527" s="62" t="s">
        <v>1316</v>
      </c>
      <c r="F527" s="101">
        <v>200</v>
      </c>
      <c r="G527" s="100">
        <v>60523.199999999997</v>
      </c>
      <c r="H527" s="100">
        <v>60523.199999999997</v>
      </c>
      <c r="I527" s="1" t="str">
        <f t="shared" ref="I527:I590" ca="1" si="9">IF(COUNTIF(INDIRECT(INDEX(моделиперечень,1)),D527),INDEX(моделиперечень,1),
IF(COUNTIF(INDIRECT(INDEX(моделиперечень,2)),D527),INDEX(моделиперечень,2),
IF(COUNTIF(INDIRECT(INDEX(моделиперечень,3)),D527),INDEX(моделиперечень,3),
IF(COUNTIF(INDIRECT(INDEX(моделиперечень,4)),D527),INDEX(моделиперечень,4),
IF(COUNTIF(INDIRECT(INDEX(моделиперечень,5)),D527),INDEX(моделиперечень,5),
IF(COUNTIF(INDIRECT(INDEX(моделиперечень,6)),D527),INDEX(моделиперечень,6),
IF(COUNTIF(INDIRECT(INDEX(моделиперечень,7)),D527),INDEX(моделиперечень,7),
IF(COUNTIF(INDIRECT(INDEX(моделиперечень,8)),D527),INDEX(моделиперечень,8),
IF(COUNTIF(INDIRECT(INDEX(моделиперечень,9)),D527),INDEX(моделиперечень,9),
IF(COUNTIF(INDIRECT(INDEX(моделиперечень,10)),D527),INDEX(моделиперечень,10),
IF(COUNTIF(INDIRECT(INDEX(моделиперечень,11)),D527),INDEX(моделиперечень,11),
IF(COUNTIF(INDIRECT(INDEX(моделиперечень,12)),D527),INDEX(моделиперечень,12),
IF(COUNTIF(INDIRECT(INDEX(моделиперечень,13)),D527),INDEX(моделиперечень,13),
IF(COUNTIF(INDIRECT(INDEX(моделиперечень,14)),D527),INDEX(моделиперечень,14),
IF(COUNTIF(INDIRECT(INDEX(моделиперечень,15)),D527),INDEX(моделиперечень,15),
IF(COUNTIF(INDIRECT(INDEX(моделиперечень,16)),D527),INDEX(моделиперечень,16),
IF(COUNTIF(INDIRECT(INDEX(моделиперечень,17)),D527),INDEX(моделиперечень,17),
IF(COUNTIF(INDIRECT(INDEX(моделиперечень,18)),D527),INDEX(моделиперечень,18),
IF(COUNTIF(INDIRECT(INDEX(моделиперечень,19)),D527),INDEX(моделиперечень,19),
IF(COUNTIF(INDIRECT(INDEX(моделиперечень,20)),D527),INDEX(моделиперечень,20),
IF(COUNTIF(INDIRECT(INDEX(моделиперечень,21)),D527),INDEX(моделиперечень,21),
IF(COUNTIF(INDIRECT(INDEX(моделиперечень,22)),D527),INDEX(моделиперечень,22),
IF(COUNTIF(INDIRECT(INDEX(моделиперечень,23)),D527),INDEX(моделиперечень,23),
IF(COUNTIF(INDIRECT(INDEX(моделиперечень,24)),D527),INDEX(моделиперечень,24),
IF(COUNTIF(INDIRECT(INDEX(моделиперечень,25)),D527),INDEX(моделиперечень,25),
IF(COUNTIF(INDIRECT(INDEX(моделиперечень,26)),D527),INDEX(моделиперечень,26),
IF(COUNTIF(INDIRECT(INDEX(моделиперечень_газ,1)),D527),INDEX(моделиперечень_газ,1),
IF(COUNTIF(INDIRECT(INDEX(моделиперечень_газ,2)),D527),INDEX(моделиперечень_газ,2),
IF(COUNTIF(INDIRECT(INDEX(моделиперечень_газ,3)),D527),INDEX(моделиперечень_газ,3),
IF(COUNTIF(INDIRECT(INDEX(моделиперечень_газ,4)),D527),INDEX(моделиперечень_газ,4),
IF(COUNTIF(INDIRECT(INDEX(моделиперечень_газ,5)),D527),INDEX(моделиперечень_газ,5),
IF(COUNTIF(INDIRECT(INDEX(моделиперечень_газ,6)),D527),INDEX(моделиперечень_газ,6),
IF(COUNTIF(INDIRECT(INDEX(моделиперечень_газ,7)),D527),INDEX(моделиперечень_газ,7),
IF(COUNTIF(INDIRECT(INDEX(моделиперечень_газ,8)),D527),INDEX(моделиперечень_газ,8),
IF(COUNTIF(INDIRECT(INDEX(моделиперечень_газ,9)),D527),INDEX(моделиперечень_газ,9),
IF(COUNTIF(INDIRECT(INDEX(моделиперечень_газ,10)),D527),INDEX(моделиперечень_газ,10),
IF(COUNTIF(INDIRECT(INDEX(моделиперечень_газ,11)),D527),INDEX(моделиперечень_газ,11),
IF(COUNTIF(INDIRECT(INDEX(моделиперечень_газ,12)),D527),INDEX(моделиперечень_газ,12),
IF(COUNTIF(INDIRECT(INDEX(моделиперечень_газ,13)),D527),INDEX(моделиперечень_газ,13),
IF(COUNTIF(INDIRECT(INDEX(моделиперечень_газ,14)),D527),INDEX(моделиперечень_газ,14),
IF(COUNTIF(INDIRECT(INDEX(моделиперечень_газ,15)),D527),INDEX(моделиперечень_газ,15),
IF(COUNTIF(INDIRECT(INDEX(моделиперечень_газ,16)),D527),INDEX(моделиперечень_газ,16),
IF(COUNTIF(INDIRECT(INDEX(моделиперечень_газ,17)),D527),INDEX(моделиперечень_газ,17),
IF(COUNTIF(INDIRECT(INDEX(моделиперечень_газ,18)),D527),INDEX(моделиперечень_газ,18),
IF(COUNTIF(INDIRECT(INDEX(моделиперечень_газ,19)),D527),INDEX(моделиперечень_газ,19),
IF(COUNTIF(INDIRECT(INDEX(моделиперечень_газ,20)),D527),INDEX(моделиперечень_газ,20),
IF(COUNTIF(INDIRECT(INDEX(моделиперечень_газ,21)),D527),INDEX(моделиперечень_газ,21),
IF(COUNTIF(INDIRECT(INDEX(моделиперечень_газ,22)),D527),INDEX(моделиперечень_газ,22),
IF(COUNTIF(INDIRECT(INDEX(моделиперечень_газ,23)),D527),INDEX(моделиперечень_газ,23),
IF(COUNTIF(INDIRECT(INDEX(моделиперечень_газ,24)),D527),INDEX(моделиперечень_газ,24),
IF(COUNTIF(INDIRECT(INDEX(моделиперечень_газ,25)),D527),INDEX(моделиперечень_газ,25),
IF(COUNTIF(INDIRECT(INDEX(моделиперечень_газ,26)),D527),INDEX(моделиперечень_газ,26),
IF(COUNTIF(INDIRECT(INDEX(моделиперечень_газ,27)),D527),INDEX(моделиперечень_газ,27),
IF(COUNTIF(INDIRECT(INDEX(моделиперечень_газ,28)),D527),INDEX(моделиперечень_газ,28),
IF(COUNTIF(INDIRECT(INDEX(моделиперечень_газ,29)),D527),INDEX(моделиперечень_газ,29),
IF(COUNTIF(INDIRECT(INDEX(моделиперечень_газ,30)),D527),INDEX(моделиперечень_газ,30),
IF(COUNTIF(INDIRECT(INDEX(моделиперечень_газ,31)),D527),INDEX(моделиперечень_газ,31),
IF(COUNTIF(INDIRECT(INDEX(моделиперечень_газ,32)),D527),INDEX(моделиперечень_газ,32),
IF(COUNTIF(INDIRECT(INDEX(моделиперечень_газ,33)),D527),INDEX(моделиперечень_газ,33),
IF(COUNTIF(INDIRECT(INDEX(моделиперечень_газ,34)),D527),INDEX(моделиперечень_газ,34),
IF(COUNTIF(INDIRECT(INDEX(моделиперечень_газ,35)),D527),INDEX(моделиперечень_газ,35),
IF(COUNTIF(INDIRECT(INDEX(моделиперечень_газ,36)),D527),INDEX(моделиперечень_газ,36),
"нет модели"))))))))))))))))))))))))))))))))))))))))))))))))))))))))))))))</f>
        <v>нет модели</v>
      </c>
    </row>
    <row r="528" spans="1:9" hidden="1" x14ac:dyDescent="0.2">
      <c r="A528" s="98">
        <v>43559</v>
      </c>
      <c r="B528" s="62" t="s">
        <v>1644</v>
      </c>
      <c r="C528" s="62" t="s">
        <v>610</v>
      </c>
      <c r="D528" s="62" t="s">
        <v>246</v>
      </c>
      <c r="E528" s="62" t="s">
        <v>1311</v>
      </c>
      <c r="F528" s="99"/>
      <c r="G528" s="100">
        <v>60432</v>
      </c>
      <c r="H528" s="100">
        <v>60432</v>
      </c>
      <c r="I528" s="1" t="str">
        <f t="shared" ca="1" si="9"/>
        <v>ремонт_прочие_услуги</v>
      </c>
    </row>
    <row r="529" spans="1:10" x14ac:dyDescent="0.2">
      <c r="A529" s="98">
        <v>43913</v>
      </c>
      <c r="B529" s="62" t="s">
        <v>2506</v>
      </c>
      <c r="C529" s="62" t="s">
        <v>915</v>
      </c>
      <c r="D529" s="62" t="s">
        <v>5</v>
      </c>
      <c r="E529" s="62" t="s">
        <v>1311</v>
      </c>
      <c r="F529" s="101">
        <v>4</v>
      </c>
      <c r="G529" s="100">
        <v>57127.68</v>
      </c>
      <c r="H529" s="100">
        <v>60134.400000000001</v>
      </c>
      <c r="J529" s="18"/>
    </row>
    <row r="530" spans="1:10" x14ac:dyDescent="0.2">
      <c r="A530" s="98">
        <v>43913</v>
      </c>
      <c r="B530" s="62" t="s">
        <v>2505</v>
      </c>
      <c r="C530" s="62" t="s">
        <v>915</v>
      </c>
      <c r="D530" s="62" t="s">
        <v>5</v>
      </c>
      <c r="E530" s="62" t="s">
        <v>1311</v>
      </c>
      <c r="F530" s="101">
        <v>4</v>
      </c>
      <c r="G530" s="100">
        <v>57127.68</v>
      </c>
      <c r="H530" s="100">
        <v>60134.400000000001</v>
      </c>
    </row>
    <row r="531" spans="1:10" hidden="1" x14ac:dyDescent="0.2">
      <c r="A531" s="98">
        <v>43811</v>
      </c>
      <c r="B531" s="62" t="s">
        <v>1645</v>
      </c>
      <c r="C531" s="62" t="s">
        <v>624</v>
      </c>
      <c r="D531" s="62" t="s">
        <v>1097</v>
      </c>
      <c r="E531" s="62" t="s">
        <v>1312</v>
      </c>
      <c r="F531" s="101">
        <v>10</v>
      </c>
      <c r="G531" s="100">
        <v>60000</v>
      </c>
      <c r="H531" s="100">
        <v>60000</v>
      </c>
      <c r="I531" s="1" t="str">
        <f t="shared" ca="1" si="9"/>
        <v>нет модели</v>
      </c>
    </row>
    <row r="532" spans="1:10" hidden="1" x14ac:dyDescent="0.2">
      <c r="A532" s="98">
        <v>43725</v>
      </c>
      <c r="B532" s="62" t="s">
        <v>1504</v>
      </c>
      <c r="C532" s="62" t="s">
        <v>752</v>
      </c>
      <c r="D532" s="62" t="s">
        <v>7</v>
      </c>
      <c r="E532" s="62" t="s">
        <v>1313</v>
      </c>
      <c r="F532" s="101">
        <v>1</v>
      </c>
      <c r="G532" s="100">
        <v>59983.199999999997</v>
      </c>
      <c r="H532" s="100">
        <v>59983.199999999997</v>
      </c>
      <c r="I532" s="1" t="str">
        <f t="shared" ca="1" si="9"/>
        <v>сигма_пульт</v>
      </c>
    </row>
    <row r="533" spans="1:10" hidden="1" x14ac:dyDescent="0.2">
      <c r="A533" s="98">
        <v>43878</v>
      </c>
      <c r="B533" s="62" t="s">
        <v>2355</v>
      </c>
      <c r="C533" s="62" t="s">
        <v>2356</v>
      </c>
      <c r="D533" s="62" t="s">
        <v>27</v>
      </c>
      <c r="E533" s="62" t="s">
        <v>1318</v>
      </c>
      <c r="F533" s="101">
        <v>4</v>
      </c>
      <c r="G533" s="100">
        <v>59534.400000000001</v>
      </c>
      <c r="H533" s="100">
        <v>59534.400000000001</v>
      </c>
      <c r="I533" s="1" t="str">
        <f t="shared" ca="1" si="9"/>
        <v>сигнал_03_ТКС</v>
      </c>
    </row>
    <row r="534" spans="1:10" hidden="1" x14ac:dyDescent="0.2">
      <c r="A534" s="98">
        <v>43878</v>
      </c>
      <c r="B534" s="62" t="s">
        <v>2357</v>
      </c>
      <c r="C534" s="62" t="s">
        <v>578</v>
      </c>
      <c r="D534" s="62" t="s">
        <v>423</v>
      </c>
      <c r="E534" s="62" t="s">
        <v>1311</v>
      </c>
      <c r="F534" s="101">
        <v>4</v>
      </c>
      <c r="G534" s="100">
        <v>56557.68</v>
      </c>
      <c r="H534" s="100">
        <v>59534.400000000001</v>
      </c>
      <c r="I534" s="1" t="str">
        <f t="shared" ca="1" si="9"/>
        <v>сигнал_03_ТКС</v>
      </c>
    </row>
    <row r="535" spans="1:10" hidden="1" x14ac:dyDescent="0.2">
      <c r="A535" s="98">
        <v>43585</v>
      </c>
      <c r="B535" s="62" t="s">
        <v>1646</v>
      </c>
      <c r="C535" s="62" t="s">
        <v>824</v>
      </c>
      <c r="D535" s="62" t="s">
        <v>77</v>
      </c>
      <c r="E535" s="62" t="s">
        <v>1313</v>
      </c>
      <c r="F535" s="101">
        <v>2</v>
      </c>
      <c r="G535" s="100">
        <v>57105.84</v>
      </c>
      <c r="H535" s="100">
        <v>58872</v>
      </c>
      <c r="I535" s="1" t="str">
        <f t="shared" ca="1" si="9"/>
        <v>сигнал_02</v>
      </c>
    </row>
    <row r="536" spans="1:10" hidden="1" x14ac:dyDescent="0.2">
      <c r="A536" s="98">
        <v>43557</v>
      </c>
      <c r="B536" s="62" t="s">
        <v>1637</v>
      </c>
      <c r="C536" s="62" t="s">
        <v>976</v>
      </c>
      <c r="D536" s="62" t="s">
        <v>239</v>
      </c>
      <c r="E536" s="62" t="s">
        <v>1313</v>
      </c>
      <c r="F536" s="101">
        <v>5</v>
      </c>
      <c r="G536" s="100">
        <v>58830</v>
      </c>
      <c r="H536" s="100">
        <v>58830</v>
      </c>
      <c r="I536" s="1" t="str">
        <f t="shared" ca="1" si="9"/>
        <v>сигнал_02</v>
      </c>
    </row>
    <row r="537" spans="1:10" hidden="1" x14ac:dyDescent="0.2">
      <c r="A537" s="98">
        <v>43572</v>
      </c>
      <c r="B537" s="62" t="s">
        <v>1431</v>
      </c>
      <c r="C537" s="62" t="s">
        <v>809</v>
      </c>
      <c r="D537" s="62" t="s">
        <v>252</v>
      </c>
      <c r="E537" s="62" t="s">
        <v>1311</v>
      </c>
      <c r="F537" s="101">
        <v>1</v>
      </c>
      <c r="G537" s="100">
        <v>58766.400000000001</v>
      </c>
      <c r="H537" s="100">
        <v>58766.400000000001</v>
      </c>
      <c r="I537" s="1" t="str">
        <f t="shared" ca="1" si="9"/>
        <v>Внешние_блоки_для_МКС_07Н_и_ДКГ_07БС_и_ИМД_07</v>
      </c>
    </row>
    <row r="538" spans="1:10" hidden="1" x14ac:dyDescent="0.2">
      <c r="A538" s="98">
        <v>43641</v>
      </c>
      <c r="B538" s="62" t="s">
        <v>1480</v>
      </c>
      <c r="C538" s="62" t="s">
        <v>935</v>
      </c>
      <c r="D538" s="62" t="s">
        <v>252</v>
      </c>
      <c r="E538" s="62" t="s">
        <v>1311</v>
      </c>
      <c r="F538" s="101">
        <v>1</v>
      </c>
      <c r="G538" s="100">
        <v>58766.400000000001</v>
      </c>
      <c r="H538" s="100">
        <v>58766.400000000001</v>
      </c>
      <c r="I538" s="1" t="str">
        <f t="shared" ca="1" si="9"/>
        <v>Внешние_блоки_для_МКС_07Н_и_ДКГ_07БС_и_ИМД_07</v>
      </c>
    </row>
    <row r="539" spans="1:10" hidden="1" x14ac:dyDescent="0.2">
      <c r="A539" s="98">
        <v>43566</v>
      </c>
      <c r="B539" s="62" t="s">
        <v>1398</v>
      </c>
      <c r="C539" s="62" t="s">
        <v>929</v>
      </c>
      <c r="D539" s="62" t="s">
        <v>134</v>
      </c>
      <c r="E539" s="62" t="s">
        <v>1316</v>
      </c>
      <c r="F539" s="101">
        <v>560</v>
      </c>
      <c r="G539" s="100">
        <v>58464</v>
      </c>
      <c r="H539" s="100">
        <v>58464</v>
      </c>
      <c r="I539" s="1" t="str">
        <f t="shared" ca="1" si="9"/>
        <v>нет модели</v>
      </c>
    </row>
    <row r="540" spans="1:10" hidden="1" x14ac:dyDescent="0.2">
      <c r="A540" s="98">
        <v>43735</v>
      </c>
      <c r="B540" s="62" t="s">
        <v>1648</v>
      </c>
      <c r="C540" s="62" t="s">
        <v>749</v>
      </c>
      <c r="D540" s="62" t="s">
        <v>7</v>
      </c>
      <c r="E540" s="62" t="s">
        <v>1311</v>
      </c>
      <c r="F540" s="101">
        <v>1</v>
      </c>
      <c r="G540" s="100">
        <v>55502.04</v>
      </c>
      <c r="H540" s="100">
        <v>58423.199999999997</v>
      </c>
      <c r="I540" s="1" t="str">
        <f t="shared" ca="1" si="9"/>
        <v>сигма_пульт</v>
      </c>
    </row>
    <row r="541" spans="1:10" hidden="1" x14ac:dyDescent="0.2">
      <c r="A541" s="98">
        <v>43725</v>
      </c>
      <c r="B541" s="62" t="s">
        <v>1447</v>
      </c>
      <c r="C541" s="62" t="s">
        <v>749</v>
      </c>
      <c r="D541" s="62" t="s">
        <v>7</v>
      </c>
      <c r="E541" s="62" t="s">
        <v>1311</v>
      </c>
      <c r="F541" s="101">
        <v>1</v>
      </c>
      <c r="G541" s="100">
        <v>55502.04</v>
      </c>
      <c r="H541" s="100">
        <v>58423.199999999997</v>
      </c>
      <c r="I541" s="1" t="str">
        <f t="shared" ca="1" si="9"/>
        <v>сигма_пульт</v>
      </c>
    </row>
    <row r="542" spans="1:10" hidden="1" x14ac:dyDescent="0.2">
      <c r="A542" s="98">
        <v>43714</v>
      </c>
      <c r="B542" s="62" t="s">
        <v>1647</v>
      </c>
      <c r="C542" s="62" t="s">
        <v>687</v>
      </c>
      <c r="D542" s="62" t="s">
        <v>7</v>
      </c>
      <c r="E542" s="62" t="s">
        <v>1311</v>
      </c>
      <c r="F542" s="101">
        <v>1</v>
      </c>
      <c r="G542" s="100">
        <v>58423.199999999997</v>
      </c>
      <c r="H542" s="100">
        <v>58423.199999999997</v>
      </c>
      <c r="I542" s="1" t="str">
        <f t="shared" ca="1" si="9"/>
        <v>сигма_пульт</v>
      </c>
    </row>
    <row r="543" spans="1:10" hidden="1" x14ac:dyDescent="0.2">
      <c r="A543" s="98">
        <v>43712</v>
      </c>
      <c r="B543" s="62" t="s">
        <v>1651</v>
      </c>
      <c r="C543" s="62" t="s">
        <v>1002</v>
      </c>
      <c r="D543" s="62" t="s">
        <v>7</v>
      </c>
      <c r="E543" s="62" t="s">
        <v>1311</v>
      </c>
      <c r="F543" s="101">
        <v>1</v>
      </c>
      <c r="G543" s="100">
        <v>55502.04</v>
      </c>
      <c r="H543" s="100">
        <v>58423.199999999997</v>
      </c>
      <c r="I543" s="1" t="str">
        <f t="shared" ca="1" si="9"/>
        <v>сигма_пульт</v>
      </c>
    </row>
    <row r="544" spans="1:10" hidden="1" x14ac:dyDescent="0.2">
      <c r="A544" s="98">
        <v>43690</v>
      </c>
      <c r="B544" s="62" t="s">
        <v>1652</v>
      </c>
      <c r="C544" s="62" t="s">
        <v>567</v>
      </c>
      <c r="D544" s="62" t="s">
        <v>7</v>
      </c>
      <c r="E544" s="62" t="s">
        <v>1311</v>
      </c>
      <c r="F544" s="101">
        <v>1</v>
      </c>
      <c r="G544" s="100">
        <v>55502.04</v>
      </c>
      <c r="H544" s="100">
        <v>58423.199999999997</v>
      </c>
      <c r="I544" s="1" t="str">
        <f t="shared" ca="1" si="9"/>
        <v>сигма_пульт</v>
      </c>
    </row>
    <row r="545" spans="1:9" hidden="1" x14ac:dyDescent="0.2">
      <c r="A545" s="98">
        <v>43690</v>
      </c>
      <c r="B545" s="62" t="s">
        <v>1673</v>
      </c>
      <c r="C545" s="62" t="s">
        <v>925</v>
      </c>
      <c r="D545" s="62" t="s">
        <v>7</v>
      </c>
      <c r="E545" s="62" t="s">
        <v>1313</v>
      </c>
      <c r="F545" s="101">
        <v>1</v>
      </c>
      <c r="G545" s="100">
        <v>58423.199999999997</v>
      </c>
      <c r="H545" s="100">
        <v>58423.199999999997</v>
      </c>
      <c r="I545" s="1" t="str">
        <f t="shared" ca="1" si="9"/>
        <v>сигма_пульт</v>
      </c>
    </row>
    <row r="546" spans="1:9" hidden="1" x14ac:dyDescent="0.2">
      <c r="A546" s="98">
        <v>43683</v>
      </c>
      <c r="B546" s="62" t="s">
        <v>1565</v>
      </c>
      <c r="C546" s="62" t="s">
        <v>578</v>
      </c>
      <c r="D546" s="62" t="s">
        <v>7</v>
      </c>
      <c r="E546" s="62" t="s">
        <v>1313</v>
      </c>
      <c r="F546" s="101">
        <v>1</v>
      </c>
      <c r="G546" s="100">
        <v>52580.88</v>
      </c>
      <c r="H546" s="100">
        <v>58423.199999999997</v>
      </c>
      <c r="I546" s="1" t="str">
        <f t="shared" ca="1" si="9"/>
        <v>сигма_пульт</v>
      </c>
    </row>
    <row r="547" spans="1:9" hidden="1" x14ac:dyDescent="0.2">
      <c r="A547" s="98">
        <v>43804</v>
      </c>
      <c r="B547" s="62" t="s">
        <v>1680</v>
      </c>
      <c r="C547" s="62" t="s">
        <v>1083</v>
      </c>
      <c r="D547" s="62" t="s">
        <v>7</v>
      </c>
      <c r="E547" s="62" t="s">
        <v>1311</v>
      </c>
      <c r="F547" s="101">
        <v>1</v>
      </c>
      <c r="G547" s="100">
        <v>58423.199999999997</v>
      </c>
      <c r="H547" s="100">
        <v>58423.199999999997</v>
      </c>
      <c r="I547" s="1" t="str">
        <f t="shared" ca="1" si="9"/>
        <v>сигма_пульт</v>
      </c>
    </row>
    <row r="548" spans="1:9" hidden="1" x14ac:dyDescent="0.2">
      <c r="A548" s="98">
        <v>43706</v>
      </c>
      <c r="B548" s="62" t="s">
        <v>1650</v>
      </c>
      <c r="C548" s="62" t="s">
        <v>676</v>
      </c>
      <c r="D548" s="62" t="s">
        <v>7</v>
      </c>
      <c r="E548" s="62" t="s">
        <v>1311</v>
      </c>
      <c r="F548" s="101">
        <v>1</v>
      </c>
      <c r="G548" s="100">
        <v>58423.199999999997</v>
      </c>
      <c r="H548" s="100">
        <v>58423.199999999997</v>
      </c>
      <c r="I548" s="1" t="str">
        <f t="shared" ca="1" si="9"/>
        <v>сигма_пульт</v>
      </c>
    </row>
    <row r="549" spans="1:9" hidden="1" x14ac:dyDescent="0.2">
      <c r="A549" s="98">
        <v>43662</v>
      </c>
      <c r="B549" s="62" t="s">
        <v>1674</v>
      </c>
      <c r="C549" s="62" t="s">
        <v>653</v>
      </c>
      <c r="D549" s="62" t="s">
        <v>7</v>
      </c>
      <c r="E549" s="62" t="s">
        <v>1313</v>
      </c>
      <c r="F549" s="101">
        <v>1</v>
      </c>
      <c r="G549" s="100">
        <v>58423.199999999997</v>
      </c>
      <c r="H549" s="100">
        <v>58423.199999999997</v>
      </c>
      <c r="I549" s="1" t="str">
        <f t="shared" ca="1" si="9"/>
        <v>сигма_пульт</v>
      </c>
    </row>
    <row r="550" spans="1:9" hidden="1" x14ac:dyDescent="0.2">
      <c r="A550" s="98">
        <v>43641</v>
      </c>
      <c r="B550" s="62" t="s">
        <v>1661</v>
      </c>
      <c r="C550" s="62" t="s">
        <v>566</v>
      </c>
      <c r="D550" s="62" t="s">
        <v>7</v>
      </c>
      <c r="E550" s="62" t="s">
        <v>1311</v>
      </c>
      <c r="F550" s="101">
        <v>1</v>
      </c>
      <c r="G550" s="100">
        <v>58423.199999999997</v>
      </c>
      <c r="H550" s="100">
        <v>58423.199999999997</v>
      </c>
      <c r="I550" s="1" t="str">
        <f t="shared" ca="1" si="9"/>
        <v>сигма_пульт</v>
      </c>
    </row>
    <row r="551" spans="1:9" hidden="1" x14ac:dyDescent="0.2">
      <c r="A551" s="98">
        <v>43823</v>
      </c>
      <c r="B551" s="62" t="s">
        <v>1562</v>
      </c>
      <c r="C551" s="62" t="s">
        <v>1110</v>
      </c>
      <c r="D551" s="62" t="s">
        <v>7</v>
      </c>
      <c r="E551" s="62" t="s">
        <v>1312</v>
      </c>
      <c r="F551" s="101">
        <v>1</v>
      </c>
      <c r="G551" s="100">
        <v>58423.199999999997</v>
      </c>
      <c r="H551" s="100">
        <v>58423.199999999997</v>
      </c>
      <c r="I551" s="1" t="str">
        <f t="shared" ca="1" si="9"/>
        <v>сигма_пульт</v>
      </c>
    </row>
    <row r="552" spans="1:9" hidden="1" x14ac:dyDescent="0.2">
      <c r="A552" s="98">
        <v>43811</v>
      </c>
      <c r="B552" s="62" t="s">
        <v>1642</v>
      </c>
      <c r="C552" s="62" t="s">
        <v>1114</v>
      </c>
      <c r="D552" s="62" t="s">
        <v>7</v>
      </c>
      <c r="E552" s="62" t="s">
        <v>1314</v>
      </c>
      <c r="F552" s="101">
        <v>1</v>
      </c>
      <c r="G552" s="100">
        <v>58423.199999999997</v>
      </c>
      <c r="H552" s="100">
        <v>58423.199999999997</v>
      </c>
      <c r="I552" s="1" t="str">
        <f t="shared" ca="1" si="9"/>
        <v>сигма_пульт</v>
      </c>
    </row>
    <row r="553" spans="1:9" hidden="1" x14ac:dyDescent="0.2">
      <c r="A553" s="98">
        <v>43815</v>
      </c>
      <c r="B553" s="62" t="s">
        <v>1569</v>
      </c>
      <c r="C553" s="62" t="s">
        <v>1144</v>
      </c>
      <c r="D553" s="62" t="s">
        <v>7</v>
      </c>
      <c r="E553" s="62" t="s">
        <v>1312</v>
      </c>
      <c r="F553" s="101">
        <v>1</v>
      </c>
      <c r="G553" s="100">
        <v>52580.88</v>
      </c>
      <c r="H553" s="100">
        <v>58423.199999999997</v>
      </c>
      <c r="I553" s="1" t="str">
        <f t="shared" ca="1" si="9"/>
        <v>сигма_пульт</v>
      </c>
    </row>
    <row r="554" spans="1:9" hidden="1" x14ac:dyDescent="0.2">
      <c r="A554" s="98">
        <v>43817</v>
      </c>
      <c r="B554" s="62" t="s">
        <v>1676</v>
      </c>
      <c r="C554" s="62" t="s">
        <v>1127</v>
      </c>
      <c r="D554" s="62" t="s">
        <v>7</v>
      </c>
      <c r="E554" s="62" t="s">
        <v>1311</v>
      </c>
      <c r="F554" s="101">
        <v>1</v>
      </c>
      <c r="G554" s="100">
        <v>58423.199999999997</v>
      </c>
      <c r="H554" s="100">
        <v>58423.199999999997</v>
      </c>
      <c r="I554" s="1" t="str">
        <f t="shared" ca="1" si="9"/>
        <v>сигма_пульт</v>
      </c>
    </row>
    <row r="555" spans="1:9" hidden="1" x14ac:dyDescent="0.2">
      <c r="A555" s="98">
        <v>43788</v>
      </c>
      <c r="B555" s="62" t="s">
        <v>1677</v>
      </c>
      <c r="C555" s="62" t="s">
        <v>915</v>
      </c>
      <c r="D555" s="62" t="s">
        <v>7</v>
      </c>
      <c r="E555" s="62" t="s">
        <v>1311</v>
      </c>
      <c r="F555" s="101">
        <v>1</v>
      </c>
      <c r="G555" s="100">
        <v>58423.199999999997</v>
      </c>
      <c r="H555" s="100">
        <v>58423.199999999997</v>
      </c>
      <c r="I555" s="1" t="str">
        <f t="shared" ca="1" si="9"/>
        <v>сигма_пульт</v>
      </c>
    </row>
    <row r="556" spans="1:9" hidden="1" x14ac:dyDescent="0.2">
      <c r="A556" s="98">
        <v>43789</v>
      </c>
      <c r="B556" s="62" t="s">
        <v>1675</v>
      </c>
      <c r="C556" s="62" t="s">
        <v>781</v>
      </c>
      <c r="D556" s="62" t="s">
        <v>7</v>
      </c>
      <c r="E556" s="62" t="s">
        <v>1311</v>
      </c>
      <c r="F556" s="101">
        <v>1</v>
      </c>
      <c r="G556" s="100">
        <v>58423.199999999997</v>
      </c>
      <c r="H556" s="100">
        <v>58423.199999999997</v>
      </c>
      <c r="I556" s="1" t="str">
        <f t="shared" ca="1" si="9"/>
        <v>сигма_пульт</v>
      </c>
    </row>
    <row r="557" spans="1:9" hidden="1" x14ac:dyDescent="0.2">
      <c r="A557" s="98">
        <v>43776</v>
      </c>
      <c r="B557" s="62" t="s">
        <v>1563</v>
      </c>
      <c r="C557" s="62" t="s">
        <v>938</v>
      </c>
      <c r="D557" s="62" t="s">
        <v>7</v>
      </c>
      <c r="E557" s="62" t="s">
        <v>1311</v>
      </c>
      <c r="F557" s="101">
        <v>1</v>
      </c>
      <c r="G557" s="100">
        <v>58423.199999999997</v>
      </c>
      <c r="H557" s="100">
        <v>58423.199999999997</v>
      </c>
      <c r="I557" s="1" t="str">
        <f t="shared" ca="1" si="9"/>
        <v>сигма_пульт</v>
      </c>
    </row>
    <row r="558" spans="1:9" hidden="1" x14ac:dyDescent="0.2">
      <c r="A558" s="98">
        <v>43767</v>
      </c>
      <c r="B558" s="62" t="s">
        <v>1631</v>
      </c>
      <c r="C558" s="62" t="s">
        <v>685</v>
      </c>
      <c r="D558" s="62" t="s">
        <v>7</v>
      </c>
      <c r="E558" s="62" t="s">
        <v>1311</v>
      </c>
      <c r="F558" s="101">
        <v>1</v>
      </c>
      <c r="G558" s="100">
        <v>58423.199999999997</v>
      </c>
      <c r="H558" s="100">
        <v>58423.199999999997</v>
      </c>
      <c r="I558" s="1" t="str">
        <f t="shared" ca="1" si="9"/>
        <v>сигма_пульт</v>
      </c>
    </row>
    <row r="559" spans="1:9" hidden="1" x14ac:dyDescent="0.2">
      <c r="A559" s="98">
        <v>43732</v>
      </c>
      <c r="B559" s="62" t="s">
        <v>1671</v>
      </c>
      <c r="C559" s="62" t="s">
        <v>641</v>
      </c>
      <c r="D559" s="62" t="s">
        <v>7</v>
      </c>
      <c r="E559" s="62" t="s">
        <v>1313</v>
      </c>
      <c r="F559" s="101">
        <v>1</v>
      </c>
      <c r="G559" s="100">
        <v>58423.199999999997</v>
      </c>
      <c r="H559" s="100">
        <v>58423.199999999997</v>
      </c>
      <c r="I559" s="1" t="str">
        <f t="shared" ca="1" si="9"/>
        <v>сигма_пульт</v>
      </c>
    </row>
    <row r="560" spans="1:9" hidden="1" x14ac:dyDescent="0.2">
      <c r="A560" s="98">
        <v>43718</v>
      </c>
      <c r="B560" s="62" t="s">
        <v>1655</v>
      </c>
      <c r="C560" s="62" t="s">
        <v>793</v>
      </c>
      <c r="D560" s="62" t="s">
        <v>7</v>
      </c>
      <c r="E560" s="62" t="s">
        <v>1311</v>
      </c>
      <c r="F560" s="101">
        <v>1</v>
      </c>
      <c r="G560" s="100">
        <v>58423.199999999997</v>
      </c>
      <c r="H560" s="100">
        <v>58423.199999999997</v>
      </c>
      <c r="I560" s="1" t="str">
        <f t="shared" ca="1" si="9"/>
        <v>сигма_пульт</v>
      </c>
    </row>
    <row r="561" spans="1:9" hidden="1" x14ac:dyDescent="0.2">
      <c r="A561" s="98">
        <v>43718</v>
      </c>
      <c r="B561" s="62" t="s">
        <v>1656</v>
      </c>
      <c r="C561" s="62" t="s">
        <v>564</v>
      </c>
      <c r="D561" s="62" t="s">
        <v>7</v>
      </c>
      <c r="E561" s="62" t="s">
        <v>1311</v>
      </c>
      <c r="F561" s="101">
        <v>1</v>
      </c>
      <c r="G561" s="100">
        <v>55502.04</v>
      </c>
      <c r="H561" s="100">
        <v>58423.199999999997</v>
      </c>
      <c r="I561" s="1" t="str">
        <f t="shared" ca="1" si="9"/>
        <v>сигма_пульт</v>
      </c>
    </row>
    <row r="562" spans="1:9" hidden="1" x14ac:dyDescent="0.2">
      <c r="A562" s="98">
        <v>43734</v>
      </c>
      <c r="B562" s="62" t="s">
        <v>1654</v>
      </c>
      <c r="C562" s="62" t="s">
        <v>564</v>
      </c>
      <c r="D562" s="62" t="s">
        <v>7</v>
      </c>
      <c r="E562" s="62" t="s">
        <v>1311</v>
      </c>
      <c r="F562" s="101">
        <v>1</v>
      </c>
      <c r="G562" s="100">
        <v>55502.04</v>
      </c>
      <c r="H562" s="100">
        <v>58423.199999999997</v>
      </c>
      <c r="I562" s="1" t="str">
        <f t="shared" ca="1" si="9"/>
        <v>сигма_пульт</v>
      </c>
    </row>
    <row r="563" spans="1:9" hidden="1" x14ac:dyDescent="0.2">
      <c r="A563" s="98">
        <v>43725</v>
      </c>
      <c r="B563" s="62" t="s">
        <v>1672</v>
      </c>
      <c r="C563" s="62" t="s">
        <v>694</v>
      </c>
      <c r="D563" s="62" t="s">
        <v>7</v>
      </c>
      <c r="E563" s="62" t="s">
        <v>1313</v>
      </c>
      <c r="F563" s="101">
        <v>1</v>
      </c>
      <c r="G563" s="100">
        <v>58423.199999999997</v>
      </c>
      <c r="H563" s="100">
        <v>58423.199999999997</v>
      </c>
      <c r="I563" s="1" t="str">
        <f t="shared" ca="1" si="9"/>
        <v>сигма_пульт</v>
      </c>
    </row>
    <row r="564" spans="1:9" hidden="1" x14ac:dyDescent="0.2">
      <c r="A564" s="98">
        <v>43753</v>
      </c>
      <c r="B564" s="62" t="s">
        <v>1670</v>
      </c>
      <c r="C564" s="62" t="s">
        <v>1002</v>
      </c>
      <c r="D564" s="62" t="s">
        <v>7</v>
      </c>
      <c r="E564" s="62" t="s">
        <v>1311</v>
      </c>
      <c r="F564" s="101">
        <v>1</v>
      </c>
      <c r="G564" s="100">
        <v>55502.04</v>
      </c>
      <c r="H564" s="100">
        <v>58423.199999999997</v>
      </c>
      <c r="I564" s="1" t="str">
        <f t="shared" ca="1" si="9"/>
        <v>сигма_пульт</v>
      </c>
    </row>
    <row r="565" spans="1:9" hidden="1" x14ac:dyDescent="0.2">
      <c r="A565" s="98">
        <v>43580</v>
      </c>
      <c r="B565" s="62" t="s">
        <v>1659</v>
      </c>
      <c r="C565" s="62" t="s">
        <v>578</v>
      </c>
      <c r="D565" s="62" t="s">
        <v>7</v>
      </c>
      <c r="E565" s="62" t="s">
        <v>1313</v>
      </c>
      <c r="F565" s="101">
        <v>1</v>
      </c>
      <c r="G565" s="100">
        <v>52580.88</v>
      </c>
      <c r="H565" s="100">
        <v>58423.199999999997</v>
      </c>
      <c r="I565" s="1" t="str">
        <f t="shared" ca="1" si="9"/>
        <v>сигма_пульт</v>
      </c>
    </row>
    <row r="566" spans="1:9" hidden="1" x14ac:dyDescent="0.2">
      <c r="A566" s="98">
        <v>43705</v>
      </c>
      <c r="B566" s="62" t="s">
        <v>1649</v>
      </c>
      <c r="C566" s="62" t="s">
        <v>629</v>
      </c>
      <c r="D566" s="62" t="s">
        <v>7</v>
      </c>
      <c r="E566" s="62" t="s">
        <v>1313</v>
      </c>
      <c r="F566" s="101">
        <v>1</v>
      </c>
      <c r="G566" s="100">
        <v>58423.199999999997</v>
      </c>
      <c r="H566" s="100">
        <v>58423.199999999997</v>
      </c>
      <c r="I566" s="1" t="str">
        <f t="shared" ca="1" si="9"/>
        <v>сигма_пульт</v>
      </c>
    </row>
    <row r="567" spans="1:9" hidden="1" x14ac:dyDescent="0.2">
      <c r="A567" s="98">
        <v>43705</v>
      </c>
      <c r="B567" s="62" t="s">
        <v>1564</v>
      </c>
      <c r="C567" s="62" t="s">
        <v>712</v>
      </c>
      <c r="D567" s="62" t="s">
        <v>7</v>
      </c>
      <c r="E567" s="62" t="s">
        <v>1313</v>
      </c>
      <c r="F567" s="101">
        <v>1</v>
      </c>
      <c r="G567" s="100">
        <v>58423.199999999997</v>
      </c>
      <c r="H567" s="100">
        <v>58423.199999999997</v>
      </c>
      <c r="I567" s="1" t="str">
        <f t="shared" ca="1" si="9"/>
        <v>сигма_пульт</v>
      </c>
    </row>
    <row r="568" spans="1:9" hidden="1" x14ac:dyDescent="0.2">
      <c r="A568" s="98">
        <v>43634</v>
      </c>
      <c r="B568" s="62" t="s">
        <v>1632</v>
      </c>
      <c r="C568" s="62" t="s">
        <v>858</v>
      </c>
      <c r="D568" s="62" t="s">
        <v>7</v>
      </c>
      <c r="E568" s="62" t="s">
        <v>1313</v>
      </c>
      <c r="F568" s="101">
        <v>1</v>
      </c>
      <c r="G568" s="100">
        <v>58423.199999999997</v>
      </c>
      <c r="H568" s="100">
        <v>58423.199999999997</v>
      </c>
      <c r="I568" s="1" t="str">
        <f t="shared" ca="1" si="9"/>
        <v>сигма_пульт</v>
      </c>
    </row>
    <row r="569" spans="1:9" hidden="1" x14ac:dyDescent="0.2">
      <c r="A569" s="98">
        <v>43607</v>
      </c>
      <c r="B569" s="62" t="s">
        <v>1662</v>
      </c>
      <c r="C569" s="62" t="s">
        <v>839</v>
      </c>
      <c r="D569" s="62" t="s">
        <v>7</v>
      </c>
      <c r="E569" s="62" t="s">
        <v>1313</v>
      </c>
      <c r="F569" s="101">
        <v>1</v>
      </c>
      <c r="G569" s="100">
        <v>58423.199999999997</v>
      </c>
      <c r="H569" s="100">
        <v>58423.199999999997</v>
      </c>
      <c r="I569" s="1" t="str">
        <f t="shared" ca="1" si="9"/>
        <v>сигма_пульт</v>
      </c>
    </row>
    <row r="570" spans="1:9" hidden="1" x14ac:dyDescent="0.2">
      <c r="A570" s="98">
        <v>43564</v>
      </c>
      <c r="B570" s="62" t="s">
        <v>1657</v>
      </c>
      <c r="C570" s="62" t="s">
        <v>611</v>
      </c>
      <c r="D570" s="62" t="s">
        <v>7</v>
      </c>
      <c r="E570" s="62" t="s">
        <v>1313</v>
      </c>
      <c r="F570" s="101">
        <v>1</v>
      </c>
      <c r="G570" s="100">
        <v>58423.199999999997</v>
      </c>
      <c r="H570" s="100">
        <v>58423.199999999997</v>
      </c>
      <c r="I570" s="1" t="str">
        <f t="shared" ca="1" si="9"/>
        <v>сигма_пульт</v>
      </c>
    </row>
    <row r="571" spans="1:9" hidden="1" x14ac:dyDescent="0.2">
      <c r="A571" s="98">
        <v>43634</v>
      </c>
      <c r="B571" s="62" t="s">
        <v>1663</v>
      </c>
      <c r="C571" s="62" t="s">
        <v>852</v>
      </c>
      <c r="D571" s="62" t="s">
        <v>7</v>
      </c>
      <c r="E571" s="62" t="s">
        <v>1311</v>
      </c>
      <c r="F571" s="101">
        <v>1</v>
      </c>
      <c r="G571" s="100">
        <v>58423.199999999997</v>
      </c>
      <c r="H571" s="100">
        <v>58423.199999999997</v>
      </c>
      <c r="I571" s="1" t="str">
        <f t="shared" ca="1" si="9"/>
        <v>сигма_пульт</v>
      </c>
    </row>
    <row r="572" spans="1:9" hidden="1" x14ac:dyDescent="0.2">
      <c r="A572" s="98">
        <v>43557</v>
      </c>
      <c r="B572" s="62" t="s">
        <v>1666</v>
      </c>
      <c r="C572" s="62" t="s">
        <v>595</v>
      </c>
      <c r="D572" s="62" t="s">
        <v>7</v>
      </c>
      <c r="E572" s="62" t="s">
        <v>1313</v>
      </c>
      <c r="F572" s="101">
        <v>1</v>
      </c>
      <c r="G572" s="100">
        <v>58423.199999999997</v>
      </c>
      <c r="H572" s="100">
        <v>58423.199999999997</v>
      </c>
      <c r="I572" s="1" t="str">
        <f t="shared" ca="1" si="9"/>
        <v>сигма_пульт</v>
      </c>
    </row>
    <row r="573" spans="1:9" hidden="1" x14ac:dyDescent="0.2">
      <c r="A573" s="98">
        <v>43564</v>
      </c>
      <c r="B573" s="62" t="s">
        <v>1665</v>
      </c>
      <c r="C573" s="62" t="s">
        <v>561</v>
      </c>
      <c r="D573" s="62" t="s">
        <v>7</v>
      </c>
      <c r="E573" s="62" t="s">
        <v>1313</v>
      </c>
      <c r="F573" s="101">
        <v>1</v>
      </c>
      <c r="G573" s="100">
        <v>58423.199999999997</v>
      </c>
      <c r="H573" s="100">
        <v>58423.199999999997</v>
      </c>
      <c r="I573" s="1" t="str">
        <f t="shared" ca="1" si="9"/>
        <v>сигма_пульт</v>
      </c>
    </row>
    <row r="574" spans="1:9" hidden="1" x14ac:dyDescent="0.2">
      <c r="A574" s="98">
        <v>43585</v>
      </c>
      <c r="B574" s="62" t="s">
        <v>1658</v>
      </c>
      <c r="C574" s="62" t="s">
        <v>953</v>
      </c>
      <c r="D574" s="62" t="s">
        <v>7</v>
      </c>
      <c r="E574" s="62" t="s">
        <v>1312</v>
      </c>
      <c r="F574" s="101">
        <v>1</v>
      </c>
      <c r="G574" s="100">
        <v>58423.199999999997</v>
      </c>
      <c r="H574" s="100">
        <v>58423.199999999997</v>
      </c>
      <c r="I574" s="1" t="str">
        <f t="shared" ca="1" si="9"/>
        <v>сигма_пульт</v>
      </c>
    </row>
    <row r="575" spans="1:9" hidden="1" x14ac:dyDescent="0.2">
      <c r="A575" s="98">
        <v>43580</v>
      </c>
      <c r="B575" s="62" t="s">
        <v>1664</v>
      </c>
      <c r="C575" s="62" t="s">
        <v>879</v>
      </c>
      <c r="D575" s="62" t="s">
        <v>7</v>
      </c>
      <c r="E575" s="62" t="s">
        <v>1313</v>
      </c>
      <c r="F575" s="101">
        <v>1</v>
      </c>
      <c r="G575" s="100">
        <v>58423.199999999997</v>
      </c>
      <c r="H575" s="100">
        <v>58423.199999999997</v>
      </c>
      <c r="I575" s="1" t="str">
        <f t="shared" ca="1" si="9"/>
        <v>сигма_пульт</v>
      </c>
    </row>
    <row r="576" spans="1:9" hidden="1" x14ac:dyDescent="0.2">
      <c r="A576" s="98">
        <v>43613</v>
      </c>
      <c r="B576" s="62" t="s">
        <v>1660</v>
      </c>
      <c r="C576" s="62" t="s">
        <v>611</v>
      </c>
      <c r="D576" s="62" t="s">
        <v>7</v>
      </c>
      <c r="E576" s="62" t="s">
        <v>1313</v>
      </c>
      <c r="F576" s="101">
        <v>1</v>
      </c>
      <c r="G576" s="100">
        <v>58423.199999999997</v>
      </c>
      <c r="H576" s="100">
        <v>58423.199999999997</v>
      </c>
      <c r="I576" s="1" t="str">
        <f t="shared" ca="1" si="9"/>
        <v>сигма_пульт</v>
      </c>
    </row>
    <row r="577" spans="1:9" hidden="1" x14ac:dyDescent="0.2">
      <c r="A577" s="98">
        <v>43641</v>
      </c>
      <c r="B577" s="62" t="s">
        <v>1643</v>
      </c>
      <c r="C577" s="62" t="s">
        <v>723</v>
      </c>
      <c r="D577" s="62" t="s">
        <v>7</v>
      </c>
      <c r="E577" s="62" t="s">
        <v>1313</v>
      </c>
      <c r="F577" s="101">
        <v>1</v>
      </c>
      <c r="G577" s="100">
        <v>58423.199999999997</v>
      </c>
      <c r="H577" s="100">
        <v>58423.199999999997</v>
      </c>
      <c r="I577" s="1" t="str">
        <f t="shared" ca="1" si="9"/>
        <v>сигма_пульт</v>
      </c>
    </row>
    <row r="578" spans="1:9" hidden="1" x14ac:dyDescent="0.2">
      <c r="A578" s="98">
        <v>43501</v>
      </c>
      <c r="B578" s="62" t="s">
        <v>1494</v>
      </c>
      <c r="C578" s="62" t="s">
        <v>890</v>
      </c>
      <c r="D578" s="62" t="s">
        <v>7</v>
      </c>
      <c r="E578" s="62" t="s">
        <v>1313</v>
      </c>
      <c r="F578" s="101">
        <v>1</v>
      </c>
      <c r="G578" s="100">
        <v>58423.199999999997</v>
      </c>
      <c r="H578" s="100">
        <v>58423.199999999997</v>
      </c>
      <c r="I578" s="1" t="str">
        <f t="shared" ca="1" si="9"/>
        <v>сигма_пульт</v>
      </c>
    </row>
    <row r="579" spans="1:9" hidden="1" x14ac:dyDescent="0.2">
      <c r="A579" s="98">
        <v>43501</v>
      </c>
      <c r="B579" s="62" t="s">
        <v>1667</v>
      </c>
      <c r="C579" s="62" t="s">
        <v>571</v>
      </c>
      <c r="D579" s="62" t="s">
        <v>7</v>
      </c>
      <c r="E579" s="62" t="s">
        <v>1311</v>
      </c>
      <c r="F579" s="101">
        <v>1</v>
      </c>
      <c r="G579" s="100">
        <v>58423.199999999997</v>
      </c>
      <c r="H579" s="100">
        <v>58423.199999999997</v>
      </c>
      <c r="I579" s="1" t="str">
        <f t="shared" ca="1" si="9"/>
        <v>сигма_пульт</v>
      </c>
    </row>
    <row r="580" spans="1:9" hidden="1" x14ac:dyDescent="0.2">
      <c r="A580" s="98">
        <v>43556</v>
      </c>
      <c r="B580" s="62" t="s">
        <v>1668</v>
      </c>
      <c r="C580" s="62" t="s">
        <v>617</v>
      </c>
      <c r="D580" s="62" t="s">
        <v>7</v>
      </c>
      <c r="E580" s="62" t="s">
        <v>1311</v>
      </c>
      <c r="F580" s="101">
        <v>1</v>
      </c>
      <c r="G580" s="100">
        <v>58423.199999999997</v>
      </c>
      <c r="H580" s="100">
        <v>58423.199999999997</v>
      </c>
      <c r="I580" s="1" t="str">
        <f t="shared" ca="1" si="9"/>
        <v>сигма_пульт</v>
      </c>
    </row>
    <row r="581" spans="1:9" hidden="1" x14ac:dyDescent="0.2">
      <c r="A581" s="98">
        <v>43732</v>
      </c>
      <c r="B581" s="62" t="s">
        <v>1653</v>
      </c>
      <c r="C581" s="62" t="s">
        <v>565</v>
      </c>
      <c r="D581" s="62" t="s">
        <v>7</v>
      </c>
      <c r="E581" s="62" t="s">
        <v>1311</v>
      </c>
      <c r="F581" s="101">
        <v>1</v>
      </c>
      <c r="G581" s="100">
        <v>58423.199999999997</v>
      </c>
      <c r="H581" s="100">
        <v>58423.199999999997</v>
      </c>
      <c r="I581" s="1" t="str">
        <f t="shared" ca="1" si="9"/>
        <v>сигма_пульт</v>
      </c>
    </row>
    <row r="582" spans="1:9" hidden="1" x14ac:dyDescent="0.2">
      <c r="A582" s="98">
        <v>43881</v>
      </c>
      <c r="B582" s="62" t="s">
        <v>2365</v>
      </c>
      <c r="C582" s="62" t="s">
        <v>2366</v>
      </c>
      <c r="D582" s="62" t="s">
        <v>7</v>
      </c>
      <c r="E582" s="62" t="s">
        <v>1312</v>
      </c>
      <c r="F582" s="101">
        <v>1</v>
      </c>
      <c r="G582" s="100">
        <v>52580.88</v>
      </c>
      <c r="H582" s="100">
        <v>58423.199999999997</v>
      </c>
      <c r="I582" s="1" t="str">
        <f t="shared" ca="1" si="9"/>
        <v>сигма_пульт</v>
      </c>
    </row>
    <row r="583" spans="1:9" hidden="1" x14ac:dyDescent="0.2">
      <c r="A583" s="98">
        <v>43825</v>
      </c>
      <c r="B583" s="62" t="s">
        <v>1678</v>
      </c>
      <c r="C583" s="62" t="s">
        <v>1115</v>
      </c>
      <c r="D583" s="62" t="s">
        <v>7</v>
      </c>
      <c r="E583" s="62" t="s">
        <v>1312</v>
      </c>
      <c r="F583" s="101">
        <v>1</v>
      </c>
      <c r="G583" s="100">
        <v>58423.199999999997</v>
      </c>
      <c r="H583" s="100">
        <v>58423.199999999997</v>
      </c>
      <c r="I583" s="1" t="str">
        <f t="shared" ca="1" si="9"/>
        <v>сигма_пульт</v>
      </c>
    </row>
    <row r="584" spans="1:9" hidden="1" x14ac:dyDescent="0.2">
      <c r="A584" s="98">
        <v>43822</v>
      </c>
      <c r="B584" s="62" t="s">
        <v>1679</v>
      </c>
      <c r="C584" s="62" t="s">
        <v>971</v>
      </c>
      <c r="D584" s="62" t="s">
        <v>7</v>
      </c>
      <c r="E584" s="62" t="s">
        <v>1311</v>
      </c>
      <c r="F584" s="101">
        <v>1</v>
      </c>
      <c r="G584" s="100">
        <v>55502.04</v>
      </c>
      <c r="H584" s="100">
        <v>58423.199999999997</v>
      </c>
      <c r="I584" s="1" t="str">
        <f t="shared" ca="1" si="9"/>
        <v>сигма_пульт</v>
      </c>
    </row>
    <row r="585" spans="1:9" hidden="1" x14ac:dyDescent="0.2">
      <c r="A585" s="98">
        <v>43839</v>
      </c>
      <c r="B585" s="62" t="s">
        <v>1669</v>
      </c>
      <c r="C585" s="62" t="s">
        <v>1306</v>
      </c>
      <c r="D585" s="62" t="s">
        <v>7</v>
      </c>
      <c r="E585" s="62" t="s">
        <v>1314</v>
      </c>
      <c r="F585" s="101">
        <v>1</v>
      </c>
      <c r="G585" s="100">
        <v>55502.04</v>
      </c>
      <c r="H585" s="100">
        <v>58423.199999999997</v>
      </c>
      <c r="I585" s="1" t="str">
        <f t="shared" ca="1" si="9"/>
        <v>сигма_пульт</v>
      </c>
    </row>
    <row r="586" spans="1:9" hidden="1" x14ac:dyDescent="0.2">
      <c r="A586" s="98">
        <v>43732</v>
      </c>
      <c r="B586" s="62" t="s">
        <v>1627</v>
      </c>
      <c r="C586" s="62" t="s">
        <v>578</v>
      </c>
      <c r="D586" s="62" t="s">
        <v>248</v>
      </c>
      <c r="E586" s="62" t="s">
        <v>1313</v>
      </c>
      <c r="F586" s="101">
        <v>10</v>
      </c>
      <c r="G586" s="100">
        <v>52380</v>
      </c>
      <c r="H586" s="100">
        <v>58200</v>
      </c>
      <c r="I586" s="1" t="str">
        <f t="shared" ca="1" si="9"/>
        <v>Сигнал_03К_датчики</v>
      </c>
    </row>
    <row r="587" spans="1:9" hidden="1" x14ac:dyDescent="0.2">
      <c r="A587" s="98">
        <v>43509</v>
      </c>
      <c r="B587" s="62" t="s">
        <v>1628</v>
      </c>
      <c r="C587" s="62" t="s">
        <v>927</v>
      </c>
      <c r="D587" s="62" t="s">
        <v>100</v>
      </c>
      <c r="E587" s="62" t="s">
        <v>1313</v>
      </c>
      <c r="F587" s="101">
        <v>10</v>
      </c>
      <c r="G587" s="100">
        <v>58200</v>
      </c>
      <c r="H587" s="100">
        <v>58200</v>
      </c>
      <c r="I587" s="1" t="str">
        <f t="shared" ca="1" si="9"/>
        <v>Сигнал_03К_датчики</v>
      </c>
    </row>
    <row r="588" spans="1:9" hidden="1" x14ac:dyDescent="0.2">
      <c r="A588" s="98">
        <v>43874</v>
      </c>
      <c r="B588" s="62" t="s">
        <v>1636</v>
      </c>
      <c r="C588" s="62" t="s">
        <v>1380</v>
      </c>
      <c r="D588" s="62" t="s">
        <v>2</v>
      </c>
      <c r="E588" s="62" t="s">
        <v>1311</v>
      </c>
      <c r="F588" s="101">
        <v>4</v>
      </c>
      <c r="G588" s="100">
        <v>58080</v>
      </c>
      <c r="H588" s="100">
        <v>58080</v>
      </c>
      <c r="I588" s="1" t="str">
        <f t="shared" ca="1" si="9"/>
        <v>сигма_ТКС_датчики</v>
      </c>
    </row>
    <row r="589" spans="1:9" x14ac:dyDescent="0.2">
      <c r="A589" s="98">
        <v>43906</v>
      </c>
      <c r="B589" s="62" t="s">
        <v>2500</v>
      </c>
      <c r="C589" s="62" t="s">
        <v>752</v>
      </c>
      <c r="D589" s="62" t="s">
        <v>2</v>
      </c>
      <c r="E589" s="62" t="s">
        <v>1311</v>
      </c>
      <c r="F589" s="101">
        <v>6</v>
      </c>
      <c r="G589" s="100">
        <v>88344</v>
      </c>
      <c r="H589" s="100">
        <v>88344</v>
      </c>
    </row>
    <row r="590" spans="1:9" hidden="1" x14ac:dyDescent="0.2">
      <c r="A590" s="98">
        <v>43853</v>
      </c>
      <c r="B590" s="62" t="s">
        <v>1538</v>
      </c>
      <c r="C590" s="62" t="s">
        <v>1321</v>
      </c>
      <c r="D590" s="62" t="s">
        <v>507</v>
      </c>
      <c r="E590" s="62" t="s">
        <v>1311</v>
      </c>
      <c r="F590" s="101">
        <v>4</v>
      </c>
      <c r="G590" s="100">
        <v>58080</v>
      </c>
      <c r="H590" s="100">
        <v>58080</v>
      </c>
      <c r="I590" s="1" t="str">
        <f t="shared" ca="1" si="9"/>
        <v>сигма_ТКС_датчики</v>
      </c>
    </row>
    <row r="591" spans="1:9" hidden="1" x14ac:dyDescent="0.2">
      <c r="A591" s="98">
        <v>43801</v>
      </c>
      <c r="B591" s="62" t="s">
        <v>1681</v>
      </c>
      <c r="C591" s="62" t="s">
        <v>577</v>
      </c>
      <c r="D591" s="62" t="s">
        <v>9</v>
      </c>
      <c r="E591" s="62" t="s">
        <v>1311</v>
      </c>
      <c r="F591" s="101">
        <v>32</v>
      </c>
      <c r="G591" s="100">
        <v>57600</v>
      </c>
      <c r="H591" s="100">
        <v>57600</v>
      </c>
      <c r="I591" s="1" t="str">
        <f t="shared" ref="I591:I654" ca="1" si="10">IF(COUNTIF(INDIRECT(INDEX(моделиперечень,1)),D591),INDEX(моделиперечень,1),
IF(COUNTIF(INDIRECT(INDEX(моделиперечень,2)),D591),INDEX(моделиперечень,2),
IF(COUNTIF(INDIRECT(INDEX(моделиперечень,3)),D591),INDEX(моделиперечень,3),
IF(COUNTIF(INDIRECT(INDEX(моделиперечень,4)),D591),INDEX(моделиперечень,4),
IF(COUNTIF(INDIRECT(INDEX(моделиперечень,5)),D591),INDEX(моделиперечень,5),
IF(COUNTIF(INDIRECT(INDEX(моделиперечень,6)),D591),INDEX(моделиперечень,6),
IF(COUNTIF(INDIRECT(INDEX(моделиперечень,7)),D591),INDEX(моделиперечень,7),
IF(COUNTIF(INDIRECT(INDEX(моделиперечень,8)),D591),INDEX(моделиперечень,8),
IF(COUNTIF(INDIRECT(INDEX(моделиперечень,9)),D591),INDEX(моделиперечень,9),
IF(COUNTIF(INDIRECT(INDEX(моделиперечень,10)),D591),INDEX(моделиперечень,10),
IF(COUNTIF(INDIRECT(INDEX(моделиперечень,11)),D591),INDEX(моделиперечень,11),
IF(COUNTIF(INDIRECT(INDEX(моделиперечень,12)),D591),INDEX(моделиперечень,12),
IF(COUNTIF(INDIRECT(INDEX(моделиперечень,13)),D591),INDEX(моделиперечень,13),
IF(COUNTIF(INDIRECT(INDEX(моделиперечень,14)),D591),INDEX(моделиперечень,14),
IF(COUNTIF(INDIRECT(INDEX(моделиперечень,15)),D591),INDEX(моделиперечень,15),
IF(COUNTIF(INDIRECT(INDEX(моделиперечень,16)),D591),INDEX(моделиперечень,16),
IF(COUNTIF(INDIRECT(INDEX(моделиперечень,17)),D591),INDEX(моделиперечень,17),
IF(COUNTIF(INDIRECT(INDEX(моделиперечень,18)),D591),INDEX(моделиперечень,18),
IF(COUNTIF(INDIRECT(INDEX(моделиперечень,19)),D591),INDEX(моделиперечень,19),
IF(COUNTIF(INDIRECT(INDEX(моделиперечень,20)),D591),INDEX(моделиперечень,20),
IF(COUNTIF(INDIRECT(INDEX(моделиперечень,21)),D591),INDEX(моделиперечень,21),
IF(COUNTIF(INDIRECT(INDEX(моделиперечень,22)),D591),INDEX(моделиперечень,22),
IF(COUNTIF(INDIRECT(INDEX(моделиперечень,23)),D591),INDEX(моделиперечень,23),
IF(COUNTIF(INDIRECT(INDEX(моделиперечень,24)),D591),INDEX(моделиперечень,24),
IF(COUNTIF(INDIRECT(INDEX(моделиперечень,25)),D591),INDEX(моделиперечень,25),
IF(COUNTIF(INDIRECT(INDEX(моделиперечень,26)),D591),INDEX(моделиперечень,26),
IF(COUNTIF(INDIRECT(INDEX(моделиперечень_газ,1)),D591),INDEX(моделиперечень_газ,1),
IF(COUNTIF(INDIRECT(INDEX(моделиперечень_газ,2)),D591),INDEX(моделиперечень_газ,2),
IF(COUNTIF(INDIRECT(INDEX(моделиперечень_газ,3)),D591),INDEX(моделиперечень_газ,3),
IF(COUNTIF(INDIRECT(INDEX(моделиперечень_газ,4)),D591),INDEX(моделиперечень_газ,4),
IF(COUNTIF(INDIRECT(INDEX(моделиперечень_газ,5)),D591),INDEX(моделиперечень_газ,5),
IF(COUNTIF(INDIRECT(INDEX(моделиперечень_газ,6)),D591),INDEX(моделиперечень_газ,6),
IF(COUNTIF(INDIRECT(INDEX(моделиперечень_газ,7)),D591),INDEX(моделиперечень_газ,7),
IF(COUNTIF(INDIRECT(INDEX(моделиперечень_газ,8)),D591),INDEX(моделиперечень_газ,8),
IF(COUNTIF(INDIRECT(INDEX(моделиперечень_газ,9)),D591),INDEX(моделиперечень_газ,9),
IF(COUNTIF(INDIRECT(INDEX(моделиперечень_газ,10)),D591),INDEX(моделиперечень_газ,10),
IF(COUNTIF(INDIRECT(INDEX(моделиперечень_газ,11)),D591),INDEX(моделиперечень_газ,11),
IF(COUNTIF(INDIRECT(INDEX(моделиперечень_газ,12)),D591),INDEX(моделиперечень_газ,12),
IF(COUNTIF(INDIRECT(INDEX(моделиперечень_газ,13)),D591),INDEX(моделиперечень_газ,13),
IF(COUNTIF(INDIRECT(INDEX(моделиперечень_газ,14)),D591),INDEX(моделиперечень_газ,14),
IF(COUNTIF(INDIRECT(INDEX(моделиперечень_газ,15)),D591),INDEX(моделиперечень_газ,15),
IF(COUNTIF(INDIRECT(INDEX(моделиперечень_газ,16)),D591),INDEX(моделиперечень_газ,16),
IF(COUNTIF(INDIRECT(INDEX(моделиперечень_газ,17)),D591),INDEX(моделиперечень_газ,17),
IF(COUNTIF(INDIRECT(INDEX(моделиперечень_газ,18)),D591),INDEX(моделиперечень_газ,18),
IF(COUNTIF(INDIRECT(INDEX(моделиперечень_газ,19)),D591),INDEX(моделиперечень_газ,19),
IF(COUNTIF(INDIRECT(INDEX(моделиперечень_газ,20)),D591),INDEX(моделиперечень_газ,20),
IF(COUNTIF(INDIRECT(INDEX(моделиперечень_газ,21)),D591),INDEX(моделиперечень_газ,21),
IF(COUNTIF(INDIRECT(INDEX(моделиперечень_газ,22)),D591),INDEX(моделиперечень_газ,22),
IF(COUNTIF(INDIRECT(INDEX(моделиперечень_газ,23)),D591),INDEX(моделиперечень_газ,23),
IF(COUNTIF(INDIRECT(INDEX(моделиперечень_газ,24)),D591),INDEX(моделиперечень_газ,24),
IF(COUNTIF(INDIRECT(INDEX(моделиперечень_газ,25)),D591),INDEX(моделиперечень_газ,25),
IF(COUNTIF(INDIRECT(INDEX(моделиперечень_газ,26)),D591),INDEX(моделиперечень_газ,26),
IF(COUNTIF(INDIRECT(INDEX(моделиперечень_газ,27)),D591),INDEX(моделиперечень_газ,27),
IF(COUNTIF(INDIRECT(INDEX(моделиперечень_газ,28)),D591),INDEX(моделиперечень_газ,28),
IF(COUNTIF(INDIRECT(INDEX(моделиперечень_газ,29)),D591),INDEX(моделиперечень_газ,29),
IF(COUNTIF(INDIRECT(INDEX(моделиперечень_газ,30)),D591),INDEX(моделиперечень_газ,30),
IF(COUNTIF(INDIRECT(INDEX(моделиперечень_газ,31)),D591),INDEX(моделиперечень_газ,31),
IF(COUNTIF(INDIRECT(INDEX(моделиперечень_газ,32)),D591),INDEX(моделиперечень_газ,32),
IF(COUNTIF(INDIRECT(INDEX(моделиперечень_газ,33)),D591),INDEX(моделиперечень_газ,33),
IF(COUNTIF(INDIRECT(INDEX(моделиперечень_газ,34)),D591),INDEX(моделиперечень_газ,34),
IF(COUNTIF(INDIRECT(INDEX(моделиперечень_газ,35)),D591),INDEX(моделиперечень_газ,35),
IF(COUNTIF(INDIRECT(INDEX(моделиперечень_газ,36)),D591),INDEX(моделиперечень_газ,36),
"нет модели"))))))))))))))))))))))))))))))))))))))))))))))))))))))))))))))</f>
        <v>прочее_газ</v>
      </c>
    </row>
    <row r="592" spans="1:9" hidden="1" x14ac:dyDescent="0.2">
      <c r="A592" s="98">
        <v>43543</v>
      </c>
      <c r="B592" s="62" t="s">
        <v>1682</v>
      </c>
      <c r="C592" s="62" t="s">
        <v>906</v>
      </c>
      <c r="D592" s="62" t="s">
        <v>16</v>
      </c>
      <c r="E592" s="62" t="s">
        <v>1311</v>
      </c>
      <c r="F592" s="101">
        <v>30</v>
      </c>
      <c r="G592" s="100">
        <v>57600</v>
      </c>
      <c r="H592" s="100">
        <v>57600</v>
      </c>
      <c r="I592" s="1" t="str">
        <f t="shared" ca="1" si="10"/>
        <v>поверка_и_ремонт_газ</v>
      </c>
    </row>
    <row r="593" spans="1:9" hidden="1" x14ac:dyDescent="0.2">
      <c r="A593" s="98">
        <v>43481</v>
      </c>
      <c r="B593" s="62" t="s">
        <v>1402</v>
      </c>
      <c r="C593" s="62" t="s">
        <v>929</v>
      </c>
      <c r="D593" s="62" t="s">
        <v>155</v>
      </c>
      <c r="E593" s="62" t="s">
        <v>1316</v>
      </c>
      <c r="F593" s="101">
        <v>40</v>
      </c>
      <c r="G593" s="100">
        <v>57600</v>
      </c>
      <c r="H593" s="100">
        <v>57600</v>
      </c>
      <c r="I593" s="1" t="str">
        <f t="shared" ca="1" si="10"/>
        <v>нет модели</v>
      </c>
    </row>
    <row r="594" spans="1:9" hidden="1" x14ac:dyDescent="0.2">
      <c r="A594" s="98">
        <v>43662</v>
      </c>
      <c r="B594" s="62" t="s">
        <v>1683</v>
      </c>
      <c r="C594" s="62" t="s">
        <v>725</v>
      </c>
      <c r="D594" s="62" t="s">
        <v>349</v>
      </c>
      <c r="E594" s="62" t="s">
        <v>1311</v>
      </c>
      <c r="F594" s="101">
        <v>25</v>
      </c>
      <c r="G594" s="100">
        <v>57000</v>
      </c>
      <c r="H594" s="100">
        <v>57000</v>
      </c>
      <c r="I594" s="1" t="str">
        <f t="shared" ca="1" si="10"/>
        <v>прочее_газ</v>
      </c>
    </row>
    <row r="595" spans="1:9" hidden="1" x14ac:dyDescent="0.2">
      <c r="A595" s="98">
        <v>43864</v>
      </c>
      <c r="B595" s="62" t="s">
        <v>1552</v>
      </c>
      <c r="C595" s="62" t="s">
        <v>1363</v>
      </c>
      <c r="D595" s="62" t="s">
        <v>3</v>
      </c>
      <c r="E595" s="62" t="s">
        <v>1311</v>
      </c>
      <c r="F595" s="101">
        <v>4</v>
      </c>
      <c r="G595" s="100">
        <v>56980.800000000003</v>
      </c>
      <c r="H595" s="100">
        <v>56980.800000000003</v>
      </c>
      <c r="I595" s="1" t="str">
        <f t="shared" ca="1" si="10"/>
        <v>сигнал_03_ТКС</v>
      </c>
    </row>
    <row r="596" spans="1:9" hidden="1" x14ac:dyDescent="0.2">
      <c r="A596" s="98">
        <v>43570</v>
      </c>
      <c r="B596" s="62" t="s">
        <v>1684</v>
      </c>
      <c r="C596" s="62" t="s">
        <v>752</v>
      </c>
      <c r="D596" s="62" t="s">
        <v>2</v>
      </c>
      <c r="E596" s="62" t="s">
        <v>1313</v>
      </c>
      <c r="F596" s="101">
        <v>4</v>
      </c>
      <c r="G596" s="100">
        <v>56160</v>
      </c>
      <c r="H596" s="100">
        <v>56160</v>
      </c>
      <c r="I596" s="1" t="str">
        <f t="shared" ca="1" si="10"/>
        <v>сигма_ТКС_датчики</v>
      </c>
    </row>
    <row r="597" spans="1:9" hidden="1" x14ac:dyDescent="0.2">
      <c r="A597" s="98">
        <v>43634</v>
      </c>
      <c r="B597" s="62" t="s">
        <v>1685</v>
      </c>
      <c r="C597" s="62" t="s">
        <v>752</v>
      </c>
      <c r="D597" s="62" t="s">
        <v>2</v>
      </c>
      <c r="E597" s="62" t="s">
        <v>1313</v>
      </c>
      <c r="F597" s="101">
        <v>4</v>
      </c>
      <c r="G597" s="100">
        <v>56160</v>
      </c>
      <c r="H597" s="100">
        <v>56160</v>
      </c>
      <c r="I597" s="1" t="str">
        <f t="shared" ca="1" si="10"/>
        <v>сигма_ТКС_датчики</v>
      </c>
    </row>
    <row r="598" spans="1:9" hidden="1" x14ac:dyDescent="0.2">
      <c r="A598" s="98">
        <v>43850</v>
      </c>
      <c r="B598" s="62" t="s">
        <v>1686</v>
      </c>
      <c r="C598" s="62" t="s">
        <v>1302</v>
      </c>
      <c r="D598" s="62" t="s">
        <v>1304</v>
      </c>
      <c r="E598" s="62" t="s">
        <v>1318</v>
      </c>
      <c r="F598" s="101">
        <v>1</v>
      </c>
      <c r="G598" s="100">
        <v>56144.4</v>
      </c>
      <c r="H598" s="100">
        <v>56144.4</v>
      </c>
      <c r="I598" s="1" t="str">
        <f t="shared" ca="1" si="10"/>
        <v>Сигнал_33</v>
      </c>
    </row>
    <row r="599" spans="1:9" hidden="1" x14ac:dyDescent="0.2">
      <c r="A599" s="98">
        <v>43839</v>
      </c>
      <c r="B599" s="62" t="s">
        <v>1572</v>
      </c>
      <c r="C599" s="62" t="s">
        <v>933</v>
      </c>
      <c r="D599" s="62" t="s">
        <v>7</v>
      </c>
      <c r="E599" s="62" t="s">
        <v>1311</v>
      </c>
      <c r="F599" s="101">
        <v>1</v>
      </c>
      <c r="G599" s="100">
        <v>55767.6</v>
      </c>
      <c r="H599" s="100">
        <v>55767.6</v>
      </c>
      <c r="I599" s="1" t="str">
        <f t="shared" ca="1" si="10"/>
        <v>сигма_пульт</v>
      </c>
    </row>
    <row r="600" spans="1:9" hidden="1" x14ac:dyDescent="0.2">
      <c r="A600" s="98">
        <v>43542</v>
      </c>
      <c r="B600" s="62" t="s">
        <v>1688</v>
      </c>
      <c r="C600" s="62" t="s">
        <v>933</v>
      </c>
      <c r="D600" s="62" t="s">
        <v>7</v>
      </c>
      <c r="E600" s="62" t="s">
        <v>1313</v>
      </c>
      <c r="F600" s="101">
        <v>1</v>
      </c>
      <c r="G600" s="100">
        <v>55767.6</v>
      </c>
      <c r="H600" s="100">
        <v>55767.6</v>
      </c>
      <c r="I600" s="1" t="str">
        <f t="shared" ca="1" si="10"/>
        <v>сигма_пульт</v>
      </c>
    </row>
    <row r="601" spans="1:9" hidden="1" x14ac:dyDescent="0.2">
      <c r="A601" s="98">
        <v>43542</v>
      </c>
      <c r="B601" s="62" t="s">
        <v>1571</v>
      </c>
      <c r="C601" s="62" t="s">
        <v>933</v>
      </c>
      <c r="D601" s="62" t="s">
        <v>7</v>
      </c>
      <c r="E601" s="62" t="s">
        <v>1313</v>
      </c>
      <c r="F601" s="101">
        <v>1</v>
      </c>
      <c r="G601" s="100">
        <v>55767.6</v>
      </c>
      <c r="H601" s="100">
        <v>55767.6</v>
      </c>
      <c r="I601" s="1" t="str">
        <f t="shared" ca="1" si="10"/>
        <v>сигма_пульт</v>
      </c>
    </row>
    <row r="602" spans="1:9" hidden="1" x14ac:dyDescent="0.2">
      <c r="A602" s="98">
        <v>43753</v>
      </c>
      <c r="B602" s="62" t="s">
        <v>1687</v>
      </c>
      <c r="C602" s="62" t="s">
        <v>933</v>
      </c>
      <c r="D602" s="62" t="s">
        <v>7</v>
      </c>
      <c r="E602" s="62" t="s">
        <v>1311</v>
      </c>
      <c r="F602" s="101">
        <v>1</v>
      </c>
      <c r="G602" s="100">
        <v>55767.6</v>
      </c>
      <c r="H602" s="100">
        <v>55767.6</v>
      </c>
      <c r="I602" s="1" t="str">
        <f t="shared" ca="1" si="10"/>
        <v>сигма_пульт</v>
      </c>
    </row>
    <row r="603" spans="1:9" hidden="1" x14ac:dyDescent="0.2">
      <c r="A603" s="98">
        <v>43769</v>
      </c>
      <c r="B603" s="62" t="s">
        <v>1555</v>
      </c>
      <c r="C603" s="62" t="s">
        <v>822</v>
      </c>
      <c r="D603" s="62" t="s">
        <v>92</v>
      </c>
      <c r="E603" s="62" t="s">
        <v>1311</v>
      </c>
      <c r="F603" s="101">
        <v>6</v>
      </c>
      <c r="G603" s="100">
        <v>54056.160000000003</v>
      </c>
      <c r="H603" s="100">
        <v>55728</v>
      </c>
      <c r="I603" s="1" t="str">
        <f t="shared" ca="1" si="10"/>
        <v>Газтест_пульт</v>
      </c>
    </row>
    <row r="604" spans="1:9" hidden="1" x14ac:dyDescent="0.2">
      <c r="A604" s="98">
        <v>43801</v>
      </c>
      <c r="B604" s="62" t="s">
        <v>1689</v>
      </c>
      <c r="C604" s="62" t="s">
        <v>752</v>
      </c>
      <c r="D604" s="62" t="s">
        <v>3</v>
      </c>
      <c r="E604" s="62" t="s">
        <v>1311</v>
      </c>
      <c r="F604" s="101">
        <v>4</v>
      </c>
      <c r="G604" s="100">
        <v>55680</v>
      </c>
      <c r="H604" s="100">
        <v>55680</v>
      </c>
      <c r="I604" s="1" t="str">
        <f t="shared" ca="1" si="10"/>
        <v>сигнал_03_ТКС</v>
      </c>
    </row>
    <row r="605" spans="1:9" hidden="1" x14ac:dyDescent="0.2">
      <c r="A605" s="98">
        <v>43878</v>
      </c>
      <c r="B605" s="62" t="s">
        <v>2358</v>
      </c>
      <c r="C605" s="62" t="s">
        <v>1079</v>
      </c>
      <c r="D605" s="62" t="s">
        <v>15</v>
      </c>
      <c r="E605" s="62" t="s">
        <v>1311</v>
      </c>
      <c r="F605" s="101">
        <v>4</v>
      </c>
      <c r="G605" s="100">
        <v>55680</v>
      </c>
      <c r="H605" s="100">
        <v>55680</v>
      </c>
      <c r="I605" s="1" t="str">
        <f t="shared" ca="1" si="10"/>
        <v>сигнал_03_ТКС</v>
      </c>
    </row>
    <row r="606" spans="1:9" hidden="1" x14ac:dyDescent="0.2">
      <c r="A606" s="98">
        <v>43565</v>
      </c>
      <c r="B606" s="62" t="s">
        <v>1690</v>
      </c>
      <c r="C606" s="62" t="s">
        <v>668</v>
      </c>
      <c r="D606" s="62" t="s">
        <v>91</v>
      </c>
      <c r="E606" s="62" t="s">
        <v>1311</v>
      </c>
      <c r="F606" s="101">
        <v>12</v>
      </c>
      <c r="G606" s="100">
        <v>55296</v>
      </c>
      <c r="H606" s="100">
        <v>55296</v>
      </c>
      <c r="I606" s="1" t="str">
        <f t="shared" ca="1" si="10"/>
        <v>Газтест_датчики</v>
      </c>
    </row>
    <row r="607" spans="1:9" hidden="1" x14ac:dyDescent="0.2">
      <c r="A607" s="98">
        <v>43809</v>
      </c>
      <c r="B607" s="62" t="s">
        <v>1691</v>
      </c>
      <c r="C607" s="62" t="s">
        <v>752</v>
      </c>
      <c r="D607" s="62" t="s">
        <v>6</v>
      </c>
      <c r="E607" s="62" t="s">
        <v>1311</v>
      </c>
      <c r="F607" s="101">
        <v>4</v>
      </c>
      <c r="G607" s="100">
        <v>55200</v>
      </c>
      <c r="H607" s="100">
        <v>55200</v>
      </c>
      <c r="I607" s="1" t="str">
        <f t="shared" ca="1" si="10"/>
        <v>сигма_ТКС_датчики</v>
      </c>
    </row>
    <row r="608" spans="1:9" hidden="1" x14ac:dyDescent="0.2">
      <c r="A608" s="98">
        <v>43661</v>
      </c>
      <c r="B608" s="62" t="s">
        <v>1692</v>
      </c>
      <c r="C608" s="62" t="s">
        <v>826</v>
      </c>
      <c r="D608" s="62" t="s">
        <v>240</v>
      </c>
      <c r="E608" s="62" t="s">
        <v>1312</v>
      </c>
      <c r="F608" s="101">
        <v>5</v>
      </c>
      <c r="G608" s="100">
        <v>55000</v>
      </c>
      <c r="H608" s="100">
        <v>55000</v>
      </c>
      <c r="I608" s="1" t="str">
        <f t="shared" ca="1" si="10"/>
        <v>сигма_ТКС_датчики</v>
      </c>
    </row>
    <row r="609" spans="1:9" hidden="1" x14ac:dyDescent="0.2">
      <c r="A609" s="98">
        <v>43738</v>
      </c>
      <c r="B609" s="62" t="s">
        <v>1693</v>
      </c>
      <c r="C609" s="62" t="s">
        <v>736</v>
      </c>
      <c r="D609" s="62" t="s">
        <v>249</v>
      </c>
      <c r="E609" s="62" t="s">
        <v>1312</v>
      </c>
      <c r="F609" s="101">
        <v>5</v>
      </c>
      <c r="G609" s="100">
        <v>52250</v>
      </c>
      <c r="H609" s="100">
        <v>55000</v>
      </c>
      <c r="I609" s="1" t="str">
        <f t="shared" ca="1" si="10"/>
        <v>Сигнал_03К_пульт</v>
      </c>
    </row>
    <row r="610" spans="1:9" hidden="1" x14ac:dyDescent="0.2">
      <c r="A610" s="98">
        <v>43530</v>
      </c>
      <c r="B610" s="62" t="s">
        <v>1694</v>
      </c>
      <c r="C610" s="62" t="s">
        <v>985</v>
      </c>
      <c r="D610" s="62" t="s">
        <v>171</v>
      </c>
      <c r="E610" s="62" t="s">
        <v>1312</v>
      </c>
      <c r="F610" s="101">
        <v>2</v>
      </c>
      <c r="G610" s="100">
        <v>54979.99</v>
      </c>
      <c r="H610" s="100">
        <v>54979.99</v>
      </c>
      <c r="I610" s="1" t="str">
        <f t="shared" ca="1" si="10"/>
        <v>Сторонние_производители</v>
      </c>
    </row>
    <row r="611" spans="1:9" hidden="1" x14ac:dyDescent="0.2">
      <c r="A611" s="98">
        <v>43670</v>
      </c>
      <c r="B611" s="62" t="s">
        <v>1400</v>
      </c>
      <c r="C611" s="62" t="s">
        <v>929</v>
      </c>
      <c r="D611" s="62" t="s">
        <v>405</v>
      </c>
      <c r="E611" s="62" t="s">
        <v>1316</v>
      </c>
      <c r="F611" s="101">
        <v>123</v>
      </c>
      <c r="G611" s="100">
        <v>54916.06</v>
      </c>
      <c r="H611" s="100">
        <v>54916.06</v>
      </c>
      <c r="I611" s="1" t="str">
        <f t="shared" ca="1" si="10"/>
        <v>нет модели</v>
      </c>
    </row>
    <row r="612" spans="1:9" hidden="1" x14ac:dyDescent="0.2">
      <c r="A612" s="98">
        <v>43782</v>
      </c>
      <c r="B612" s="62" t="s">
        <v>1695</v>
      </c>
      <c r="C612" s="62" t="s">
        <v>971</v>
      </c>
      <c r="D612" s="62" t="s">
        <v>10</v>
      </c>
      <c r="E612" s="62" t="s">
        <v>1311</v>
      </c>
      <c r="F612" s="101">
        <v>3</v>
      </c>
      <c r="G612" s="100">
        <v>52103.7</v>
      </c>
      <c r="H612" s="100">
        <v>54846</v>
      </c>
      <c r="I612" s="1" t="str">
        <f t="shared" ca="1" si="10"/>
        <v>сигнал_03_электрохимия</v>
      </c>
    </row>
    <row r="613" spans="1:9" hidden="1" x14ac:dyDescent="0.2">
      <c r="A613" s="98">
        <v>43598</v>
      </c>
      <c r="B613" s="62" t="s">
        <v>1391</v>
      </c>
      <c r="C613" s="62" t="s">
        <v>929</v>
      </c>
      <c r="D613" s="62" t="s">
        <v>339</v>
      </c>
      <c r="E613" s="62" t="s">
        <v>1316</v>
      </c>
      <c r="F613" s="101">
        <v>480</v>
      </c>
      <c r="G613" s="100">
        <v>54720</v>
      </c>
      <c r="H613" s="100">
        <v>54720</v>
      </c>
      <c r="I613" s="1" t="str">
        <f t="shared" ca="1" si="10"/>
        <v>нет модели</v>
      </c>
    </row>
    <row r="614" spans="1:9" hidden="1" x14ac:dyDescent="0.2">
      <c r="A614" s="98">
        <v>43753</v>
      </c>
      <c r="B614" s="62" t="s">
        <v>1696</v>
      </c>
      <c r="C614" s="62" t="s">
        <v>722</v>
      </c>
      <c r="D614" s="62" t="s">
        <v>86</v>
      </c>
      <c r="E614" s="62" t="s">
        <v>1313</v>
      </c>
      <c r="F614" s="101">
        <v>5</v>
      </c>
      <c r="G614" s="100">
        <v>54360</v>
      </c>
      <c r="H614" s="100">
        <v>54360</v>
      </c>
      <c r="I614" s="1" t="str">
        <f t="shared" ca="1" si="10"/>
        <v>ДМГ_3</v>
      </c>
    </row>
    <row r="615" spans="1:9" hidden="1" x14ac:dyDescent="0.2">
      <c r="A615" s="98">
        <v>43683</v>
      </c>
      <c r="B615" s="62" t="s">
        <v>1697</v>
      </c>
      <c r="C615" s="62" t="s">
        <v>957</v>
      </c>
      <c r="D615" s="62" t="s">
        <v>485</v>
      </c>
      <c r="E615" s="62" t="s">
        <v>1313</v>
      </c>
      <c r="F615" s="101">
        <v>4</v>
      </c>
      <c r="G615" s="100">
        <v>54120</v>
      </c>
      <c r="H615" s="100">
        <v>54120</v>
      </c>
      <c r="I615" s="1" t="str">
        <f t="shared" ca="1" si="10"/>
        <v>сигнал_03_ТКС</v>
      </c>
    </row>
    <row r="616" spans="1:9" hidden="1" x14ac:dyDescent="0.2">
      <c r="A616" s="98">
        <v>43759</v>
      </c>
      <c r="B616" s="62" t="s">
        <v>1600</v>
      </c>
      <c r="C616" s="62" t="s">
        <v>806</v>
      </c>
      <c r="D616" s="62" t="s">
        <v>3</v>
      </c>
      <c r="E616" s="62" t="s">
        <v>1311</v>
      </c>
      <c r="F616" s="101">
        <v>4</v>
      </c>
      <c r="G616" s="100">
        <v>54120</v>
      </c>
      <c r="H616" s="100">
        <v>54120</v>
      </c>
      <c r="I616" s="1" t="str">
        <f t="shared" ca="1" si="10"/>
        <v>сигнал_03_ТКС</v>
      </c>
    </row>
    <row r="617" spans="1:9" hidden="1" x14ac:dyDescent="0.2">
      <c r="A617" s="98">
        <v>43753</v>
      </c>
      <c r="B617" s="62" t="s">
        <v>1698</v>
      </c>
      <c r="C617" s="62" t="s">
        <v>958</v>
      </c>
      <c r="D617" s="62" t="s">
        <v>3</v>
      </c>
      <c r="E617" s="62" t="s">
        <v>1313</v>
      </c>
      <c r="F617" s="101">
        <v>4</v>
      </c>
      <c r="G617" s="100">
        <v>54120</v>
      </c>
      <c r="H617" s="100">
        <v>54120</v>
      </c>
      <c r="I617" s="1" t="str">
        <f t="shared" ca="1" si="10"/>
        <v>сигнал_03_ТКС</v>
      </c>
    </row>
    <row r="618" spans="1:9" hidden="1" x14ac:dyDescent="0.2">
      <c r="A618" s="98">
        <v>43641</v>
      </c>
      <c r="B618" s="62" t="s">
        <v>1699</v>
      </c>
      <c r="C618" s="62" t="s">
        <v>936</v>
      </c>
      <c r="D618" s="62" t="s">
        <v>3</v>
      </c>
      <c r="E618" s="62" t="s">
        <v>1313</v>
      </c>
      <c r="F618" s="101">
        <v>4</v>
      </c>
      <c r="G618" s="100">
        <v>54120</v>
      </c>
      <c r="H618" s="100">
        <v>54120</v>
      </c>
      <c r="I618" s="1" t="str">
        <f t="shared" ca="1" si="10"/>
        <v>сигнал_03_ТКС</v>
      </c>
    </row>
    <row r="619" spans="1:9" hidden="1" x14ac:dyDescent="0.2">
      <c r="A619" s="98">
        <v>43781</v>
      </c>
      <c r="B619" s="62" t="s">
        <v>1607</v>
      </c>
      <c r="C619" s="62" t="s">
        <v>746</v>
      </c>
      <c r="D619" s="62" t="s">
        <v>27</v>
      </c>
      <c r="E619" s="62" t="s">
        <v>1311</v>
      </c>
      <c r="F619" s="101">
        <v>4</v>
      </c>
      <c r="G619" s="100">
        <v>54120</v>
      </c>
      <c r="H619" s="100">
        <v>54120</v>
      </c>
      <c r="I619" s="1" t="str">
        <f t="shared" ca="1" si="10"/>
        <v>сигнал_03_ТКС</v>
      </c>
    </row>
    <row r="620" spans="1:9" hidden="1" x14ac:dyDescent="0.2">
      <c r="A620" s="98">
        <v>43788</v>
      </c>
      <c r="B620" s="62" t="s">
        <v>1609</v>
      </c>
      <c r="C620" s="62" t="s">
        <v>876</v>
      </c>
      <c r="D620" s="62" t="s">
        <v>27</v>
      </c>
      <c r="E620" s="62" t="s">
        <v>1311</v>
      </c>
      <c r="F620" s="101">
        <v>4</v>
      </c>
      <c r="G620" s="100">
        <v>54120</v>
      </c>
      <c r="H620" s="100">
        <v>54120</v>
      </c>
      <c r="I620" s="1" t="str">
        <f t="shared" ca="1" si="10"/>
        <v>сигнал_03_ТКС</v>
      </c>
    </row>
    <row r="621" spans="1:9" hidden="1" x14ac:dyDescent="0.2">
      <c r="A621" s="98">
        <v>43697</v>
      </c>
      <c r="B621" s="62" t="s">
        <v>1705</v>
      </c>
      <c r="C621" s="62" t="s">
        <v>998</v>
      </c>
      <c r="D621" s="62" t="s">
        <v>5</v>
      </c>
      <c r="E621" s="62" t="s">
        <v>1313</v>
      </c>
      <c r="F621" s="101">
        <v>4</v>
      </c>
      <c r="G621" s="100">
        <v>54120</v>
      </c>
      <c r="H621" s="100">
        <v>54120</v>
      </c>
      <c r="I621" s="1" t="str">
        <f t="shared" ca="1" si="10"/>
        <v>сигнал_03_ТКС</v>
      </c>
    </row>
    <row r="622" spans="1:9" hidden="1" x14ac:dyDescent="0.2">
      <c r="A622" s="98">
        <v>43746</v>
      </c>
      <c r="B622" s="62" t="s">
        <v>1704</v>
      </c>
      <c r="C622" s="62" t="s">
        <v>568</v>
      </c>
      <c r="D622" s="62" t="s">
        <v>5</v>
      </c>
      <c r="E622" s="62" t="s">
        <v>1313</v>
      </c>
      <c r="F622" s="101">
        <v>4</v>
      </c>
      <c r="G622" s="100">
        <v>54120</v>
      </c>
      <c r="H622" s="100">
        <v>54120</v>
      </c>
      <c r="I622" s="1" t="str">
        <f t="shared" ca="1" si="10"/>
        <v>сигнал_03_ТКС</v>
      </c>
    </row>
    <row r="623" spans="1:9" hidden="1" x14ac:dyDescent="0.2">
      <c r="A623" s="98">
        <v>43801</v>
      </c>
      <c r="B623" s="62" t="s">
        <v>1709</v>
      </c>
      <c r="C623" s="62" t="s">
        <v>915</v>
      </c>
      <c r="D623" s="62" t="s">
        <v>5</v>
      </c>
      <c r="E623" s="62" t="s">
        <v>1311</v>
      </c>
      <c r="F623" s="101">
        <v>4</v>
      </c>
      <c r="G623" s="100">
        <v>54120</v>
      </c>
      <c r="H623" s="100">
        <v>54120</v>
      </c>
      <c r="I623" s="1" t="str">
        <f t="shared" ca="1" si="10"/>
        <v>сигнал_03_ТКС</v>
      </c>
    </row>
    <row r="624" spans="1:9" hidden="1" x14ac:dyDescent="0.2">
      <c r="A624" s="98">
        <v>43810</v>
      </c>
      <c r="B624" s="62" t="s">
        <v>1708</v>
      </c>
      <c r="C624" s="62" t="s">
        <v>937</v>
      </c>
      <c r="D624" s="62" t="s">
        <v>5</v>
      </c>
      <c r="E624" s="62" t="s">
        <v>1311</v>
      </c>
      <c r="F624" s="101">
        <v>4</v>
      </c>
      <c r="G624" s="100">
        <v>51414</v>
      </c>
      <c r="H624" s="100">
        <v>54120</v>
      </c>
      <c r="I624" s="1" t="str">
        <f t="shared" ca="1" si="10"/>
        <v>сигнал_03_ТКС</v>
      </c>
    </row>
    <row r="625" spans="1:10" hidden="1" x14ac:dyDescent="0.2">
      <c r="A625" s="98">
        <v>43732</v>
      </c>
      <c r="B625" s="62" t="s">
        <v>1707</v>
      </c>
      <c r="C625" s="62" t="s">
        <v>578</v>
      </c>
      <c r="D625" s="62" t="s">
        <v>5</v>
      </c>
      <c r="E625" s="62" t="s">
        <v>1313</v>
      </c>
      <c r="F625" s="101">
        <v>4</v>
      </c>
      <c r="G625" s="100">
        <v>48708</v>
      </c>
      <c r="H625" s="100">
        <v>54120</v>
      </c>
      <c r="I625" s="1" t="str">
        <f t="shared" ca="1" si="10"/>
        <v>сигнал_03_ТКС</v>
      </c>
    </row>
    <row r="626" spans="1:10" hidden="1" x14ac:dyDescent="0.2">
      <c r="A626" s="98">
        <v>43487</v>
      </c>
      <c r="B626" s="62" t="s">
        <v>1700</v>
      </c>
      <c r="C626" s="62" t="s">
        <v>578</v>
      </c>
      <c r="D626" s="62" t="s">
        <v>5</v>
      </c>
      <c r="E626" s="62" t="s">
        <v>1313</v>
      </c>
      <c r="F626" s="101">
        <v>4</v>
      </c>
      <c r="G626" s="100">
        <v>51414</v>
      </c>
      <c r="H626" s="100">
        <v>54120</v>
      </c>
      <c r="I626" s="1" t="str">
        <f t="shared" ca="1" si="10"/>
        <v>сигнал_03_ТКС</v>
      </c>
    </row>
    <row r="627" spans="1:10" hidden="1" x14ac:dyDescent="0.2">
      <c r="A627" s="98">
        <v>43581</v>
      </c>
      <c r="B627" s="62" t="s">
        <v>1701</v>
      </c>
      <c r="C627" s="62" t="s">
        <v>741</v>
      </c>
      <c r="D627" s="62" t="s">
        <v>5</v>
      </c>
      <c r="E627" s="62" t="s">
        <v>1311</v>
      </c>
      <c r="F627" s="101">
        <v>4</v>
      </c>
      <c r="G627" s="100">
        <v>54120</v>
      </c>
      <c r="H627" s="100">
        <v>54120</v>
      </c>
      <c r="I627" s="1" t="str">
        <f t="shared" ca="1" si="10"/>
        <v>сигнал_03_ТКС</v>
      </c>
    </row>
    <row r="628" spans="1:10" hidden="1" x14ac:dyDescent="0.2">
      <c r="A628" s="98">
        <v>43558</v>
      </c>
      <c r="B628" s="62" t="s">
        <v>1702</v>
      </c>
      <c r="C628" s="62" t="s">
        <v>971</v>
      </c>
      <c r="D628" s="62" t="s">
        <v>5</v>
      </c>
      <c r="E628" s="62" t="s">
        <v>1313</v>
      </c>
      <c r="F628" s="101">
        <v>4</v>
      </c>
      <c r="G628" s="100">
        <v>51414</v>
      </c>
      <c r="H628" s="100">
        <v>54120</v>
      </c>
      <c r="I628" s="1" t="str">
        <f t="shared" ca="1" si="10"/>
        <v>сигнал_03_ТКС</v>
      </c>
      <c r="J628" s="18"/>
    </row>
    <row r="629" spans="1:10" hidden="1" x14ac:dyDescent="0.2">
      <c r="A629" s="98">
        <v>43662</v>
      </c>
      <c r="B629" s="62" t="s">
        <v>1703</v>
      </c>
      <c r="C629" s="62" t="s">
        <v>741</v>
      </c>
      <c r="D629" s="62" t="s">
        <v>5</v>
      </c>
      <c r="E629" s="62" t="s">
        <v>1311</v>
      </c>
      <c r="F629" s="101">
        <v>4</v>
      </c>
      <c r="G629" s="100">
        <v>49790.400000000001</v>
      </c>
      <c r="H629" s="100">
        <v>54120</v>
      </c>
      <c r="I629" s="1" t="str">
        <f t="shared" ca="1" si="10"/>
        <v>сигнал_03_ТКС</v>
      </c>
      <c r="J629" s="18"/>
    </row>
    <row r="630" spans="1:10" hidden="1" x14ac:dyDescent="0.2">
      <c r="A630" s="98">
        <v>43775</v>
      </c>
      <c r="B630" s="62" t="s">
        <v>1706</v>
      </c>
      <c r="C630" s="62" t="s">
        <v>684</v>
      </c>
      <c r="D630" s="62" t="s">
        <v>5</v>
      </c>
      <c r="E630" s="62" t="s">
        <v>1311</v>
      </c>
      <c r="F630" s="101">
        <v>4</v>
      </c>
      <c r="G630" s="100">
        <v>54120</v>
      </c>
      <c r="H630" s="100">
        <v>54120</v>
      </c>
      <c r="I630" s="1" t="str">
        <f t="shared" ca="1" si="10"/>
        <v>сигнал_03_ТКС</v>
      </c>
      <c r="J630" s="18"/>
    </row>
    <row r="631" spans="1:10" hidden="1" x14ac:dyDescent="0.2">
      <c r="A631" s="98">
        <v>43536</v>
      </c>
      <c r="B631" s="62" t="s">
        <v>1472</v>
      </c>
      <c r="C631" s="62" t="s">
        <v>577</v>
      </c>
      <c r="D631" s="62" t="s">
        <v>9</v>
      </c>
      <c r="E631" s="62" t="s">
        <v>1311</v>
      </c>
      <c r="F631" s="101">
        <v>30</v>
      </c>
      <c r="G631" s="100">
        <v>54000</v>
      </c>
      <c r="H631" s="100">
        <v>54000</v>
      </c>
      <c r="I631" s="1" t="str">
        <f t="shared" ca="1" si="10"/>
        <v>прочее_газ</v>
      </c>
    </row>
    <row r="632" spans="1:10" hidden="1" x14ac:dyDescent="0.2">
      <c r="A632" s="98">
        <v>43564</v>
      </c>
      <c r="B632" s="62" t="s">
        <v>1710</v>
      </c>
      <c r="C632" s="62" t="s">
        <v>842</v>
      </c>
      <c r="D632" s="62" t="s">
        <v>9</v>
      </c>
      <c r="E632" s="62" t="s">
        <v>1311</v>
      </c>
      <c r="F632" s="101">
        <v>30</v>
      </c>
      <c r="G632" s="100">
        <v>54000</v>
      </c>
      <c r="H632" s="100">
        <v>54000</v>
      </c>
      <c r="I632" s="1" t="str">
        <f t="shared" ca="1" si="10"/>
        <v>прочее_газ</v>
      </c>
    </row>
    <row r="633" spans="1:10" hidden="1" x14ac:dyDescent="0.2">
      <c r="A633" s="98">
        <v>43871</v>
      </c>
      <c r="B633" s="62" t="s">
        <v>1477</v>
      </c>
      <c r="C633" s="62" t="s">
        <v>1362</v>
      </c>
      <c r="D633" s="62" t="s">
        <v>9</v>
      </c>
      <c r="E633" s="62" t="s">
        <v>1312</v>
      </c>
      <c r="F633" s="101">
        <v>30</v>
      </c>
      <c r="G633" s="100">
        <v>54000</v>
      </c>
      <c r="H633" s="100">
        <v>54000</v>
      </c>
      <c r="I633" s="1" t="str">
        <f t="shared" ca="1" si="10"/>
        <v>прочее_газ</v>
      </c>
    </row>
    <row r="634" spans="1:10" hidden="1" x14ac:dyDescent="0.2">
      <c r="A634" s="98">
        <v>43529</v>
      </c>
      <c r="B634" s="62" t="s">
        <v>1711</v>
      </c>
      <c r="C634" s="62" t="s">
        <v>1003</v>
      </c>
      <c r="D634" s="62" t="s">
        <v>70</v>
      </c>
      <c r="E634" s="62" t="s">
        <v>1313</v>
      </c>
      <c r="F634" s="101">
        <v>4</v>
      </c>
      <c r="G634" s="100">
        <v>53904</v>
      </c>
      <c r="H634" s="100">
        <v>53904</v>
      </c>
      <c r="I634" s="1" t="str">
        <f t="shared" ca="1" si="10"/>
        <v>Сигнал_03К_пульт</v>
      </c>
    </row>
    <row r="635" spans="1:10" hidden="1" x14ac:dyDescent="0.2">
      <c r="A635" s="98">
        <v>43501</v>
      </c>
      <c r="B635" s="62" t="s">
        <v>1570</v>
      </c>
      <c r="C635" s="62" t="s">
        <v>588</v>
      </c>
      <c r="D635" s="62" t="s">
        <v>7</v>
      </c>
      <c r="E635" s="62" t="s">
        <v>1311</v>
      </c>
      <c r="F635" s="101">
        <v>1</v>
      </c>
      <c r="G635" s="100">
        <v>53846.64</v>
      </c>
      <c r="H635" s="100">
        <v>53846.64</v>
      </c>
      <c r="I635" s="1" t="str">
        <f t="shared" ca="1" si="10"/>
        <v>сигма_пульт</v>
      </c>
    </row>
    <row r="636" spans="1:10" hidden="1" x14ac:dyDescent="0.2">
      <c r="A636" s="98">
        <v>43543</v>
      </c>
      <c r="B636" s="62" t="s">
        <v>1712</v>
      </c>
      <c r="C636" s="62" t="s">
        <v>933</v>
      </c>
      <c r="D636" s="62" t="s">
        <v>247</v>
      </c>
      <c r="E636" s="62" t="s">
        <v>1313</v>
      </c>
      <c r="F636" s="101">
        <v>3</v>
      </c>
      <c r="G636" s="100">
        <v>53676</v>
      </c>
      <c r="H636" s="100">
        <v>53676</v>
      </c>
      <c r="I636" s="1" t="str">
        <f t="shared" ca="1" si="10"/>
        <v>сигнал_02</v>
      </c>
    </row>
    <row r="637" spans="1:10" hidden="1" x14ac:dyDescent="0.2">
      <c r="A637" s="98">
        <v>43780</v>
      </c>
      <c r="B637" s="62" t="s">
        <v>1213</v>
      </c>
      <c r="C637" s="62" t="s">
        <v>654</v>
      </c>
      <c r="D637" s="62" t="s">
        <v>34</v>
      </c>
      <c r="E637" s="62" t="s">
        <v>1311</v>
      </c>
      <c r="F637" s="101">
        <v>1</v>
      </c>
      <c r="G637" s="100">
        <v>53640</v>
      </c>
      <c r="H637" s="100">
        <v>53640</v>
      </c>
      <c r="I637" s="1" t="str">
        <f t="shared" ca="1" si="10"/>
        <v>ремонт_прочие_услуги</v>
      </c>
      <c r="J637" s="18"/>
    </row>
    <row r="638" spans="1:10" hidden="1" x14ac:dyDescent="0.2">
      <c r="A638" s="98">
        <v>43648</v>
      </c>
      <c r="B638" s="62" t="s">
        <v>1463</v>
      </c>
      <c r="C638" s="62" t="s">
        <v>752</v>
      </c>
      <c r="D638" s="62" t="s">
        <v>6</v>
      </c>
      <c r="E638" s="62" t="s">
        <v>1313</v>
      </c>
      <c r="F638" s="101">
        <v>4</v>
      </c>
      <c r="G638" s="100">
        <v>53616</v>
      </c>
      <c r="H638" s="100">
        <v>53616</v>
      </c>
      <c r="I638" s="1" t="str">
        <f t="shared" ca="1" si="10"/>
        <v>сигма_ТКС_датчики</v>
      </c>
    </row>
    <row r="639" spans="1:10" hidden="1" x14ac:dyDescent="0.2">
      <c r="A639" s="98">
        <v>43538</v>
      </c>
      <c r="B639" s="62" t="s">
        <v>1387</v>
      </c>
      <c r="C639" s="62" t="s">
        <v>929</v>
      </c>
      <c r="D639" s="62" t="s">
        <v>121</v>
      </c>
      <c r="E639" s="62" t="s">
        <v>1316</v>
      </c>
      <c r="F639" s="101">
        <v>400</v>
      </c>
      <c r="G639" s="100">
        <v>53572.800000000003</v>
      </c>
      <c r="H639" s="100">
        <v>53572.800000000003</v>
      </c>
      <c r="I639" s="1" t="str">
        <f t="shared" ca="1" si="10"/>
        <v>нет модели</v>
      </c>
    </row>
    <row r="640" spans="1:10" hidden="1" x14ac:dyDescent="0.2">
      <c r="A640" s="98">
        <v>43859</v>
      </c>
      <c r="B640" s="62" t="s">
        <v>1615</v>
      </c>
      <c r="C640" s="62" t="s">
        <v>1358</v>
      </c>
      <c r="D640" s="62" t="s">
        <v>7</v>
      </c>
      <c r="E640" s="62" t="s">
        <v>1312</v>
      </c>
      <c r="F640" s="101">
        <v>1</v>
      </c>
      <c r="G640" s="100">
        <v>48199.5</v>
      </c>
      <c r="H640" s="100">
        <v>53555</v>
      </c>
      <c r="I640" s="1" t="str">
        <f t="shared" ca="1" si="10"/>
        <v>сигма_пульт</v>
      </c>
    </row>
    <row r="641" spans="1:10" hidden="1" x14ac:dyDescent="0.2">
      <c r="A641" s="98">
        <v>43487</v>
      </c>
      <c r="B641" s="62" t="s">
        <v>1713</v>
      </c>
      <c r="C641" s="62" t="s">
        <v>879</v>
      </c>
      <c r="D641" s="62" t="s">
        <v>7</v>
      </c>
      <c r="E641" s="62" t="s">
        <v>1313</v>
      </c>
      <c r="F641" s="101">
        <v>1</v>
      </c>
      <c r="G641" s="100">
        <v>53112</v>
      </c>
      <c r="H641" s="100">
        <v>53112</v>
      </c>
      <c r="I641" s="1" t="str">
        <f t="shared" ca="1" si="10"/>
        <v>сигма_пульт</v>
      </c>
    </row>
    <row r="642" spans="1:10" hidden="1" x14ac:dyDescent="0.2">
      <c r="A642" s="98">
        <v>43502</v>
      </c>
      <c r="B642" s="62" t="s">
        <v>1442</v>
      </c>
      <c r="C642" s="62" t="s">
        <v>867</v>
      </c>
      <c r="D642" s="62" t="s">
        <v>7</v>
      </c>
      <c r="E642" s="62" t="s">
        <v>1313</v>
      </c>
      <c r="F642" s="101">
        <v>1</v>
      </c>
      <c r="G642" s="100">
        <v>50456.4</v>
      </c>
      <c r="H642" s="100">
        <v>53112</v>
      </c>
      <c r="I642" s="1" t="str">
        <f t="shared" ca="1" si="10"/>
        <v>сигма_пульт</v>
      </c>
    </row>
    <row r="643" spans="1:10" hidden="1" x14ac:dyDescent="0.2">
      <c r="A643" s="98">
        <v>43762</v>
      </c>
      <c r="B643" s="62" t="s">
        <v>1714</v>
      </c>
      <c r="C643" s="62" t="s">
        <v>882</v>
      </c>
      <c r="D643" s="62" t="s">
        <v>45</v>
      </c>
      <c r="E643" s="62" t="s">
        <v>1311</v>
      </c>
      <c r="F643" s="101">
        <v>34</v>
      </c>
      <c r="G643" s="100">
        <v>53040</v>
      </c>
      <c r="H643" s="100">
        <v>53040</v>
      </c>
      <c r="I643" s="1" t="str">
        <f t="shared" ca="1" si="10"/>
        <v>поверка_и_ремонт_газ</v>
      </c>
    </row>
    <row r="644" spans="1:10" hidden="1" x14ac:dyDescent="0.2">
      <c r="A644" s="98">
        <v>43662</v>
      </c>
      <c r="B644" s="62" t="s">
        <v>1547</v>
      </c>
      <c r="C644" s="62" t="s">
        <v>570</v>
      </c>
      <c r="D644" s="62" t="s">
        <v>273</v>
      </c>
      <c r="E644" s="62" t="s">
        <v>1311</v>
      </c>
      <c r="F644" s="101">
        <v>4</v>
      </c>
      <c r="G644" s="100">
        <v>52800</v>
      </c>
      <c r="H644" s="100">
        <v>52800</v>
      </c>
      <c r="I644" s="1" t="str">
        <f t="shared" ca="1" si="10"/>
        <v>сигма_ТКС_датчики</v>
      </c>
    </row>
    <row r="645" spans="1:10" hidden="1" x14ac:dyDescent="0.2">
      <c r="A645" s="98">
        <v>43732</v>
      </c>
      <c r="B645" s="62" t="s">
        <v>1671</v>
      </c>
      <c r="C645" s="62" t="s">
        <v>641</v>
      </c>
      <c r="D645" s="62" t="s">
        <v>240</v>
      </c>
      <c r="E645" s="62" t="s">
        <v>1313</v>
      </c>
      <c r="F645" s="101">
        <v>4</v>
      </c>
      <c r="G645" s="100">
        <v>52800</v>
      </c>
      <c r="H645" s="100">
        <v>52800</v>
      </c>
      <c r="I645" s="1" t="str">
        <f t="shared" ca="1" si="10"/>
        <v>сигма_ТКС_датчики</v>
      </c>
    </row>
    <row r="646" spans="1:10" hidden="1" x14ac:dyDescent="0.2">
      <c r="A646" s="98">
        <v>43788</v>
      </c>
      <c r="B646" s="62" t="s">
        <v>1677</v>
      </c>
      <c r="C646" s="62" t="s">
        <v>915</v>
      </c>
      <c r="D646" s="62" t="s">
        <v>240</v>
      </c>
      <c r="E646" s="62" t="s">
        <v>1311</v>
      </c>
      <c r="F646" s="101">
        <v>4</v>
      </c>
      <c r="G646" s="100">
        <v>52800</v>
      </c>
      <c r="H646" s="100">
        <v>52800</v>
      </c>
      <c r="I646" s="1" t="str">
        <f t="shared" ca="1" si="10"/>
        <v>сигма_ТКС_датчики</v>
      </c>
    </row>
    <row r="647" spans="1:10" hidden="1" x14ac:dyDescent="0.2">
      <c r="A647" s="98">
        <v>43605</v>
      </c>
      <c r="B647" s="62" t="s">
        <v>1716</v>
      </c>
      <c r="C647" s="62" t="s">
        <v>796</v>
      </c>
      <c r="D647" s="62" t="s">
        <v>6</v>
      </c>
      <c r="E647" s="62" t="s">
        <v>1313</v>
      </c>
      <c r="F647" s="101">
        <v>4</v>
      </c>
      <c r="G647" s="100">
        <v>47520</v>
      </c>
      <c r="H647" s="100">
        <v>52800</v>
      </c>
      <c r="I647" s="1" t="str">
        <f t="shared" ca="1" si="10"/>
        <v>сигма_ТКС_датчики</v>
      </c>
    </row>
    <row r="648" spans="1:10" hidden="1" x14ac:dyDescent="0.2">
      <c r="A648" s="98">
        <v>43760</v>
      </c>
      <c r="B648" s="62" t="s">
        <v>1484</v>
      </c>
      <c r="C648" s="62" t="s">
        <v>578</v>
      </c>
      <c r="D648" s="62" t="s">
        <v>6</v>
      </c>
      <c r="E648" s="62" t="s">
        <v>1311</v>
      </c>
      <c r="F648" s="101">
        <v>4</v>
      </c>
      <c r="G648" s="100">
        <v>47520</v>
      </c>
      <c r="H648" s="100">
        <v>52800</v>
      </c>
      <c r="I648" s="1" t="str">
        <f t="shared" ca="1" si="10"/>
        <v>сигма_ТКС_датчики</v>
      </c>
      <c r="J648" s="18"/>
    </row>
    <row r="649" spans="1:10" hidden="1" x14ac:dyDescent="0.2">
      <c r="A649" s="98">
        <v>43775</v>
      </c>
      <c r="B649" s="62" t="s">
        <v>1487</v>
      </c>
      <c r="C649" s="62" t="s">
        <v>607</v>
      </c>
      <c r="D649" s="62" t="s">
        <v>6</v>
      </c>
      <c r="E649" s="62" t="s">
        <v>1311</v>
      </c>
      <c r="F649" s="101">
        <v>4</v>
      </c>
      <c r="G649" s="100">
        <v>50160</v>
      </c>
      <c r="H649" s="100">
        <v>52800</v>
      </c>
      <c r="I649" s="1" t="str">
        <f t="shared" ca="1" si="10"/>
        <v>сигма_ТКС_датчики</v>
      </c>
    </row>
    <row r="650" spans="1:10" hidden="1" x14ac:dyDescent="0.2">
      <c r="A650" s="98">
        <v>43718</v>
      </c>
      <c r="B650" s="62" t="s">
        <v>1655</v>
      </c>
      <c r="C650" s="62" t="s">
        <v>793</v>
      </c>
      <c r="D650" s="62" t="s">
        <v>6</v>
      </c>
      <c r="E650" s="62" t="s">
        <v>1311</v>
      </c>
      <c r="F650" s="101">
        <v>4</v>
      </c>
      <c r="G650" s="100">
        <v>52800</v>
      </c>
      <c r="H650" s="100">
        <v>52800</v>
      </c>
      <c r="I650" s="1" t="str">
        <f t="shared" ca="1" si="10"/>
        <v>сигма_ТКС_датчики</v>
      </c>
    </row>
    <row r="651" spans="1:10" hidden="1" x14ac:dyDescent="0.2">
      <c r="A651" s="98">
        <v>43705</v>
      </c>
      <c r="B651" s="62" t="s">
        <v>1715</v>
      </c>
      <c r="C651" s="62" t="s">
        <v>725</v>
      </c>
      <c r="D651" s="62" t="s">
        <v>507</v>
      </c>
      <c r="E651" s="62" t="s">
        <v>1311</v>
      </c>
      <c r="F651" s="101">
        <v>4</v>
      </c>
      <c r="G651" s="100">
        <v>52800</v>
      </c>
      <c r="H651" s="100">
        <v>52800</v>
      </c>
      <c r="I651" s="1" t="str">
        <f t="shared" ca="1" si="10"/>
        <v>сигма_ТКС_датчики</v>
      </c>
      <c r="J651" s="18"/>
    </row>
    <row r="652" spans="1:10" hidden="1" x14ac:dyDescent="0.2">
      <c r="A652" s="98">
        <v>43712</v>
      </c>
      <c r="B652" s="62" t="s">
        <v>1651</v>
      </c>
      <c r="C652" s="62" t="s">
        <v>1002</v>
      </c>
      <c r="D652" s="62" t="s">
        <v>507</v>
      </c>
      <c r="E652" s="62" t="s">
        <v>1311</v>
      </c>
      <c r="F652" s="101">
        <v>4</v>
      </c>
      <c r="G652" s="100">
        <v>50160</v>
      </c>
      <c r="H652" s="100">
        <v>52800</v>
      </c>
      <c r="I652" s="1" t="str">
        <f t="shared" ca="1" si="10"/>
        <v>сигма_ТКС_датчики</v>
      </c>
    </row>
    <row r="653" spans="1:10" hidden="1" x14ac:dyDescent="0.2">
      <c r="A653" s="98">
        <v>43732</v>
      </c>
      <c r="B653" s="62" t="s">
        <v>1653</v>
      </c>
      <c r="C653" s="62" t="s">
        <v>565</v>
      </c>
      <c r="D653" s="62" t="s">
        <v>507</v>
      </c>
      <c r="E653" s="62" t="s">
        <v>1311</v>
      </c>
      <c r="F653" s="101">
        <v>4</v>
      </c>
      <c r="G653" s="100">
        <v>52800</v>
      </c>
      <c r="H653" s="100">
        <v>52800</v>
      </c>
      <c r="I653" s="1" t="str">
        <f t="shared" ca="1" si="10"/>
        <v>сигма_ТКС_датчики</v>
      </c>
    </row>
    <row r="654" spans="1:10" hidden="1" x14ac:dyDescent="0.2">
      <c r="A654" s="98">
        <v>43753</v>
      </c>
      <c r="B654" s="62" t="s">
        <v>1670</v>
      </c>
      <c r="C654" s="62" t="s">
        <v>1002</v>
      </c>
      <c r="D654" s="62" t="s">
        <v>507</v>
      </c>
      <c r="E654" s="62" t="s">
        <v>1311</v>
      </c>
      <c r="F654" s="101">
        <v>4</v>
      </c>
      <c r="G654" s="100">
        <v>50160</v>
      </c>
      <c r="H654" s="100">
        <v>52800</v>
      </c>
      <c r="I654" s="1" t="str">
        <f t="shared" ca="1" si="10"/>
        <v>сигма_ТКС_датчики</v>
      </c>
    </row>
    <row r="655" spans="1:10" hidden="1" x14ac:dyDescent="0.2">
      <c r="A655" s="98">
        <v>43768</v>
      </c>
      <c r="B655" s="62" t="s">
        <v>1546</v>
      </c>
      <c r="C655" s="62" t="s">
        <v>1016</v>
      </c>
      <c r="D655" s="62" t="s">
        <v>507</v>
      </c>
      <c r="E655" s="62" t="s">
        <v>1311</v>
      </c>
      <c r="F655" s="101">
        <v>4</v>
      </c>
      <c r="G655" s="100">
        <v>51216</v>
      </c>
      <c r="H655" s="100">
        <v>52800</v>
      </c>
      <c r="I655" s="1" t="str">
        <f t="shared" ref="I655:I718" ca="1" si="11">IF(COUNTIF(INDIRECT(INDEX(моделиперечень,1)),D655),INDEX(моделиперечень,1),
IF(COUNTIF(INDIRECT(INDEX(моделиперечень,2)),D655),INDEX(моделиперечень,2),
IF(COUNTIF(INDIRECT(INDEX(моделиперечень,3)),D655),INDEX(моделиперечень,3),
IF(COUNTIF(INDIRECT(INDEX(моделиперечень,4)),D655),INDEX(моделиперечень,4),
IF(COUNTIF(INDIRECT(INDEX(моделиперечень,5)),D655),INDEX(моделиперечень,5),
IF(COUNTIF(INDIRECT(INDEX(моделиперечень,6)),D655),INDEX(моделиперечень,6),
IF(COUNTIF(INDIRECT(INDEX(моделиперечень,7)),D655),INDEX(моделиперечень,7),
IF(COUNTIF(INDIRECT(INDEX(моделиперечень,8)),D655),INDEX(моделиперечень,8),
IF(COUNTIF(INDIRECT(INDEX(моделиперечень,9)),D655),INDEX(моделиперечень,9),
IF(COUNTIF(INDIRECT(INDEX(моделиперечень,10)),D655),INDEX(моделиперечень,10),
IF(COUNTIF(INDIRECT(INDEX(моделиперечень,11)),D655),INDEX(моделиперечень,11),
IF(COUNTIF(INDIRECT(INDEX(моделиперечень,12)),D655),INDEX(моделиперечень,12),
IF(COUNTIF(INDIRECT(INDEX(моделиперечень,13)),D655),INDEX(моделиперечень,13),
IF(COUNTIF(INDIRECT(INDEX(моделиперечень,14)),D655),INDEX(моделиперечень,14),
IF(COUNTIF(INDIRECT(INDEX(моделиперечень,15)),D655),INDEX(моделиперечень,15),
IF(COUNTIF(INDIRECT(INDEX(моделиперечень,16)),D655),INDEX(моделиперечень,16),
IF(COUNTIF(INDIRECT(INDEX(моделиперечень,17)),D655),INDEX(моделиперечень,17),
IF(COUNTIF(INDIRECT(INDEX(моделиперечень,18)),D655),INDEX(моделиперечень,18),
IF(COUNTIF(INDIRECT(INDEX(моделиперечень,19)),D655),INDEX(моделиперечень,19),
IF(COUNTIF(INDIRECT(INDEX(моделиперечень,20)),D655),INDEX(моделиперечень,20),
IF(COUNTIF(INDIRECT(INDEX(моделиперечень,21)),D655),INDEX(моделиперечень,21),
IF(COUNTIF(INDIRECT(INDEX(моделиперечень,22)),D655),INDEX(моделиперечень,22),
IF(COUNTIF(INDIRECT(INDEX(моделиперечень,23)),D655),INDEX(моделиперечень,23),
IF(COUNTIF(INDIRECT(INDEX(моделиперечень,24)),D655),INDEX(моделиперечень,24),
IF(COUNTIF(INDIRECT(INDEX(моделиперечень,25)),D655),INDEX(моделиперечень,25),
IF(COUNTIF(INDIRECT(INDEX(моделиперечень,26)),D655),INDEX(моделиперечень,26),
IF(COUNTIF(INDIRECT(INDEX(моделиперечень_газ,1)),D655),INDEX(моделиперечень_газ,1),
IF(COUNTIF(INDIRECT(INDEX(моделиперечень_газ,2)),D655),INDEX(моделиперечень_газ,2),
IF(COUNTIF(INDIRECT(INDEX(моделиперечень_газ,3)),D655),INDEX(моделиперечень_газ,3),
IF(COUNTIF(INDIRECT(INDEX(моделиперечень_газ,4)),D655),INDEX(моделиперечень_газ,4),
IF(COUNTIF(INDIRECT(INDEX(моделиперечень_газ,5)),D655),INDEX(моделиперечень_газ,5),
IF(COUNTIF(INDIRECT(INDEX(моделиперечень_газ,6)),D655),INDEX(моделиперечень_газ,6),
IF(COUNTIF(INDIRECT(INDEX(моделиперечень_газ,7)),D655),INDEX(моделиперечень_газ,7),
IF(COUNTIF(INDIRECT(INDEX(моделиперечень_газ,8)),D655),INDEX(моделиперечень_газ,8),
IF(COUNTIF(INDIRECT(INDEX(моделиперечень_газ,9)),D655),INDEX(моделиперечень_газ,9),
IF(COUNTIF(INDIRECT(INDEX(моделиперечень_газ,10)),D655),INDEX(моделиперечень_газ,10),
IF(COUNTIF(INDIRECT(INDEX(моделиперечень_газ,11)),D655),INDEX(моделиперечень_газ,11),
IF(COUNTIF(INDIRECT(INDEX(моделиперечень_газ,12)),D655),INDEX(моделиперечень_газ,12),
IF(COUNTIF(INDIRECT(INDEX(моделиперечень_газ,13)),D655),INDEX(моделиперечень_газ,13),
IF(COUNTIF(INDIRECT(INDEX(моделиперечень_газ,14)),D655),INDEX(моделиперечень_газ,14),
IF(COUNTIF(INDIRECT(INDEX(моделиперечень_газ,15)),D655),INDEX(моделиперечень_газ,15),
IF(COUNTIF(INDIRECT(INDEX(моделиперечень_газ,16)),D655),INDEX(моделиперечень_газ,16),
IF(COUNTIF(INDIRECT(INDEX(моделиперечень_газ,17)),D655),INDEX(моделиперечень_газ,17),
IF(COUNTIF(INDIRECT(INDEX(моделиперечень_газ,18)),D655),INDEX(моделиперечень_газ,18),
IF(COUNTIF(INDIRECT(INDEX(моделиперечень_газ,19)),D655),INDEX(моделиперечень_газ,19),
IF(COUNTIF(INDIRECT(INDEX(моделиперечень_газ,20)),D655),INDEX(моделиперечень_газ,20),
IF(COUNTIF(INDIRECT(INDEX(моделиперечень_газ,21)),D655),INDEX(моделиперечень_газ,21),
IF(COUNTIF(INDIRECT(INDEX(моделиперечень_газ,22)),D655),INDEX(моделиперечень_газ,22),
IF(COUNTIF(INDIRECT(INDEX(моделиперечень_газ,23)),D655),INDEX(моделиперечень_газ,23),
IF(COUNTIF(INDIRECT(INDEX(моделиперечень_газ,24)),D655),INDEX(моделиперечень_газ,24),
IF(COUNTIF(INDIRECT(INDEX(моделиперечень_газ,25)),D655),INDEX(моделиперечень_газ,25),
IF(COUNTIF(INDIRECT(INDEX(моделиперечень_газ,26)),D655),INDEX(моделиперечень_газ,26),
IF(COUNTIF(INDIRECT(INDEX(моделиперечень_газ,27)),D655),INDEX(моделиперечень_газ,27),
IF(COUNTIF(INDIRECT(INDEX(моделиперечень_газ,28)),D655),INDEX(моделиперечень_газ,28),
IF(COUNTIF(INDIRECT(INDEX(моделиперечень_газ,29)),D655),INDEX(моделиперечень_газ,29),
IF(COUNTIF(INDIRECT(INDEX(моделиперечень_газ,30)),D655),INDEX(моделиперечень_газ,30),
IF(COUNTIF(INDIRECT(INDEX(моделиперечень_газ,31)),D655),INDEX(моделиперечень_газ,31),
IF(COUNTIF(INDIRECT(INDEX(моделиперечень_газ,32)),D655),INDEX(моделиперечень_газ,32),
IF(COUNTIF(INDIRECT(INDEX(моделиперечень_газ,33)),D655),INDEX(моделиперечень_газ,33),
IF(COUNTIF(INDIRECT(INDEX(моделиперечень_газ,34)),D655),INDEX(моделиперечень_газ,34),
IF(COUNTIF(INDIRECT(INDEX(моделиперечень_газ,35)),D655),INDEX(моделиперечень_газ,35),
IF(COUNTIF(INDIRECT(INDEX(моделиперечень_газ,36)),D655),INDEX(моделиперечень_газ,36),
"нет модели"))))))))))))))))))))))))))))))))))))))))))))))))))))))))))))))</f>
        <v>сигма_ТКС_датчики</v>
      </c>
    </row>
    <row r="656" spans="1:10" hidden="1" x14ac:dyDescent="0.2">
      <c r="A656" s="98">
        <v>43690</v>
      </c>
      <c r="B656" s="62" t="s">
        <v>1673</v>
      </c>
      <c r="C656" s="62" t="s">
        <v>925</v>
      </c>
      <c r="D656" s="62" t="s">
        <v>507</v>
      </c>
      <c r="E656" s="62" t="s">
        <v>1313</v>
      </c>
      <c r="F656" s="101">
        <v>4</v>
      </c>
      <c r="G656" s="100">
        <v>52800</v>
      </c>
      <c r="H656" s="100">
        <v>52800</v>
      </c>
      <c r="I656" s="1" t="str">
        <f t="shared" ca="1" si="11"/>
        <v>сигма_ТКС_датчики</v>
      </c>
    </row>
    <row r="657" spans="1:10" hidden="1" x14ac:dyDescent="0.2">
      <c r="A657" s="98">
        <v>43669</v>
      </c>
      <c r="B657" s="62" t="s">
        <v>1717</v>
      </c>
      <c r="C657" s="62" t="s">
        <v>661</v>
      </c>
      <c r="D657" s="62" t="s">
        <v>507</v>
      </c>
      <c r="E657" s="62" t="s">
        <v>1311</v>
      </c>
      <c r="F657" s="101">
        <v>4</v>
      </c>
      <c r="G657" s="100">
        <v>50160</v>
      </c>
      <c r="H657" s="100">
        <v>52800</v>
      </c>
      <c r="I657" s="1" t="str">
        <f t="shared" ca="1" si="11"/>
        <v>сигма_ТКС_датчики</v>
      </c>
    </row>
    <row r="658" spans="1:10" hidden="1" x14ac:dyDescent="0.2">
      <c r="A658" s="98">
        <v>43804</v>
      </c>
      <c r="B658" s="62" t="s">
        <v>1680</v>
      </c>
      <c r="C658" s="62" t="s">
        <v>1083</v>
      </c>
      <c r="D658" s="62" t="s">
        <v>6</v>
      </c>
      <c r="E658" s="62" t="s">
        <v>1311</v>
      </c>
      <c r="F658" s="101">
        <v>4</v>
      </c>
      <c r="G658" s="100">
        <v>52800</v>
      </c>
      <c r="H658" s="100">
        <v>52800</v>
      </c>
      <c r="I658" s="1" t="str">
        <f t="shared" ca="1" si="11"/>
        <v>сигма_ТКС_датчики</v>
      </c>
    </row>
    <row r="659" spans="1:10" hidden="1" x14ac:dyDescent="0.2">
      <c r="A659" s="98">
        <v>43662</v>
      </c>
      <c r="B659" s="62" t="s">
        <v>1674</v>
      </c>
      <c r="C659" s="62" t="s">
        <v>653</v>
      </c>
      <c r="D659" s="62" t="s">
        <v>6</v>
      </c>
      <c r="E659" s="62" t="s">
        <v>1313</v>
      </c>
      <c r="F659" s="101">
        <v>4</v>
      </c>
      <c r="G659" s="100">
        <v>52800</v>
      </c>
      <c r="H659" s="100">
        <v>52800</v>
      </c>
      <c r="I659" s="1" t="str">
        <f t="shared" ca="1" si="11"/>
        <v>сигма_ТКС_датчики</v>
      </c>
      <c r="J659" s="18"/>
    </row>
    <row r="660" spans="1:10" hidden="1" x14ac:dyDescent="0.2">
      <c r="A660" s="98">
        <v>43760</v>
      </c>
      <c r="B660" s="62" t="s">
        <v>1484</v>
      </c>
      <c r="C660" s="62" t="s">
        <v>578</v>
      </c>
      <c r="D660" s="62" t="s">
        <v>2</v>
      </c>
      <c r="E660" s="62" t="s">
        <v>1311</v>
      </c>
      <c r="F660" s="101">
        <v>4</v>
      </c>
      <c r="G660" s="100">
        <v>47520</v>
      </c>
      <c r="H660" s="100">
        <v>52800</v>
      </c>
      <c r="I660" s="1" t="str">
        <f t="shared" ca="1" si="11"/>
        <v>сигма_ТКС_датчики</v>
      </c>
      <c r="J660" s="18"/>
    </row>
    <row r="661" spans="1:10" hidden="1" x14ac:dyDescent="0.2">
      <c r="A661" s="98">
        <v>43580</v>
      </c>
      <c r="B661" s="62" t="s">
        <v>1664</v>
      </c>
      <c r="C661" s="62" t="s">
        <v>879</v>
      </c>
      <c r="D661" s="62" t="s">
        <v>2</v>
      </c>
      <c r="E661" s="62" t="s">
        <v>1313</v>
      </c>
      <c r="F661" s="101">
        <v>4</v>
      </c>
      <c r="G661" s="100">
        <v>52800</v>
      </c>
      <c r="H661" s="100">
        <v>52800</v>
      </c>
      <c r="I661" s="1" t="str">
        <f t="shared" ca="1" si="11"/>
        <v>сигма_ТКС_датчики</v>
      </c>
    </row>
    <row r="662" spans="1:10" hidden="1" x14ac:dyDescent="0.2">
      <c r="A662" s="98">
        <v>43501</v>
      </c>
      <c r="B662" s="62" t="s">
        <v>1719</v>
      </c>
      <c r="C662" s="62" t="s">
        <v>875</v>
      </c>
      <c r="D662" s="62" t="s">
        <v>2</v>
      </c>
      <c r="E662" s="62" t="s">
        <v>1311</v>
      </c>
      <c r="F662" s="101">
        <v>4</v>
      </c>
      <c r="G662" s="100">
        <v>47520</v>
      </c>
      <c r="H662" s="100">
        <v>52800</v>
      </c>
      <c r="I662" s="1" t="str">
        <f t="shared" ca="1" si="11"/>
        <v>сигма_ТКС_датчики</v>
      </c>
    </row>
    <row r="663" spans="1:10" hidden="1" x14ac:dyDescent="0.2">
      <c r="A663" s="98">
        <v>43501</v>
      </c>
      <c r="B663" s="62" t="s">
        <v>1718</v>
      </c>
      <c r="C663" s="62" t="s">
        <v>557</v>
      </c>
      <c r="D663" s="62" t="s">
        <v>2</v>
      </c>
      <c r="E663" s="62" t="s">
        <v>1311</v>
      </c>
      <c r="F663" s="101">
        <v>4</v>
      </c>
      <c r="G663" s="100">
        <v>52800</v>
      </c>
      <c r="H663" s="100">
        <v>52800</v>
      </c>
      <c r="I663" s="1" t="str">
        <f t="shared" ca="1" si="11"/>
        <v>сигма_ТКС_датчики</v>
      </c>
    </row>
    <row r="664" spans="1:10" hidden="1" x14ac:dyDescent="0.2">
      <c r="A664" s="98">
        <v>43804</v>
      </c>
      <c r="B664" s="62" t="s">
        <v>1680</v>
      </c>
      <c r="C664" s="62" t="s">
        <v>1083</v>
      </c>
      <c r="D664" s="62" t="s">
        <v>2</v>
      </c>
      <c r="E664" s="62" t="s">
        <v>1311</v>
      </c>
      <c r="F664" s="101">
        <v>4</v>
      </c>
      <c r="G664" s="100">
        <v>52800</v>
      </c>
      <c r="H664" s="100">
        <v>52800</v>
      </c>
      <c r="I664" s="1" t="str">
        <f t="shared" ca="1" si="11"/>
        <v>сигма_ТКС_датчики</v>
      </c>
    </row>
    <row r="665" spans="1:10" hidden="1" x14ac:dyDescent="0.2">
      <c r="A665" s="98">
        <v>43662</v>
      </c>
      <c r="B665" s="62" t="s">
        <v>1674</v>
      </c>
      <c r="C665" s="62" t="s">
        <v>653</v>
      </c>
      <c r="D665" s="62" t="s">
        <v>2</v>
      </c>
      <c r="E665" s="62" t="s">
        <v>1313</v>
      </c>
      <c r="F665" s="101">
        <v>4</v>
      </c>
      <c r="G665" s="100">
        <v>52800</v>
      </c>
      <c r="H665" s="100">
        <v>52800</v>
      </c>
      <c r="I665" s="1" t="str">
        <f t="shared" ca="1" si="11"/>
        <v>сигма_ТКС_датчики</v>
      </c>
      <c r="J665" s="18"/>
    </row>
    <row r="666" spans="1:10" hidden="1" x14ac:dyDescent="0.2">
      <c r="A666" s="98">
        <v>43788</v>
      </c>
      <c r="B666" s="62" t="s">
        <v>1677</v>
      </c>
      <c r="C666" s="62" t="s">
        <v>915</v>
      </c>
      <c r="D666" s="62" t="s">
        <v>2</v>
      </c>
      <c r="E666" s="62" t="s">
        <v>1311</v>
      </c>
      <c r="F666" s="101">
        <v>4</v>
      </c>
      <c r="G666" s="100">
        <v>52800</v>
      </c>
      <c r="H666" s="100">
        <v>52800</v>
      </c>
      <c r="I666" s="1" t="str">
        <f t="shared" ca="1" si="11"/>
        <v>сигма_ТКС_датчики</v>
      </c>
    </row>
    <row r="667" spans="1:10" hidden="1" x14ac:dyDescent="0.2">
      <c r="A667" s="98">
        <v>43711</v>
      </c>
      <c r="B667" s="62" t="s">
        <v>1720</v>
      </c>
      <c r="C667" s="62" t="s">
        <v>694</v>
      </c>
      <c r="D667" s="62" t="s">
        <v>2</v>
      </c>
      <c r="E667" s="62" t="s">
        <v>1313</v>
      </c>
      <c r="F667" s="101">
        <v>4</v>
      </c>
      <c r="G667" s="100">
        <v>52800</v>
      </c>
      <c r="H667" s="100">
        <v>52800</v>
      </c>
      <c r="I667" s="1" t="str">
        <f t="shared" ca="1" si="11"/>
        <v>сигма_ТКС_датчики</v>
      </c>
      <c r="J667" s="18"/>
    </row>
    <row r="668" spans="1:10" hidden="1" x14ac:dyDescent="0.2">
      <c r="A668" s="98">
        <v>43507</v>
      </c>
      <c r="B668" s="62" t="s">
        <v>1721</v>
      </c>
      <c r="C668" s="62" t="s">
        <v>834</v>
      </c>
      <c r="D668" s="62" t="s">
        <v>7</v>
      </c>
      <c r="E668" s="62" t="s">
        <v>1311</v>
      </c>
      <c r="F668" s="101">
        <v>1</v>
      </c>
      <c r="G668" s="100">
        <v>52226.8</v>
      </c>
      <c r="H668" s="100">
        <v>52226.8</v>
      </c>
      <c r="I668" s="1" t="str">
        <f t="shared" ca="1" si="11"/>
        <v>сигма_пульт</v>
      </c>
      <c r="J668" s="18"/>
    </row>
    <row r="669" spans="1:10" hidden="1" x14ac:dyDescent="0.2">
      <c r="A669" s="98">
        <v>43613</v>
      </c>
      <c r="B669" s="62" t="s">
        <v>1388</v>
      </c>
      <c r="C669" s="62" t="s">
        <v>929</v>
      </c>
      <c r="D669" s="62" t="s">
        <v>361</v>
      </c>
      <c r="E669" s="62" t="s">
        <v>1316</v>
      </c>
      <c r="F669" s="101">
        <v>200</v>
      </c>
      <c r="G669" s="100">
        <v>52113.599999999999</v>
      </c>
      <c r="H669" s="100">
        <v>52113.599999999999</v>
      </c>
      <c r="I669" s="1" t="str">
        <f t="shared" ca="1" si="11"/>
        <v>нет модели</v>
      </c>
    </row>
    <row r="670" spans="1:10" hidden="1" x14ac:dyDescent="0.2">
      <c r="A670" s="98">
        <v>43621</v>
      </c>
      <c r="B670" s="62" t="s">
        <v>1722</v>
      </c>
      <c r="C670" s="62" t="s">
        <v>928</v>
      </c>
      <c r="D670" s="62" t="s">
        <v>360</v>
      </c>
      <c r="E670" s="62" t="s">
        <v>1311</v>
      </c>
      <c r="F670" s="101">
        <v>2</v>
      </c>
      <c r="G670" s="100">
        <v>52056</v>
      </c>
      <c r="H670" s="100">
        <v>52056</v>
      </c>
      <c r="I670" s="1" t="str">
        <f t="shared" ca="1" si="11"/>
        <v>сигнал_02</v>
      </c>
      <c r="J670" s="18"/>
    </row>
    <row r="671" spans="1:10" hidden="1" x14ac:dyDescent="0.2">
      <c r="A671" s="98">
        <v>43718</v>
      </c>
      <c r="B671" s="62" t="s">
        <v>1723</v>
      </c>
      <c r="C671" s="62" t="s">
        <v>942</v>
      </c>
      <c r="D671" s="62" t="s">
        <v>241</v>
      </c>
      <c r="E671" s="62" t="s">
        <v>1311</v>
      </c>
      <c r="F671" s="101">
        <v>4</v>
      </c>
      <c r="G671" s="100">
        <v>51744</v>
      </c>
      <c r="H671" s="100">
        <v>51744</v>
      </c>
      <c r="I671" s="1" t="str">
        <f t="shared" ca="1" si="11"/>
        <v>сигнал_03_электрохимия</v>
      </c>
    </row>
    <row r="672" spans="1:10" hidden="1" x14ac:dyDescent="0.2">
      <c r="A672" s="98">
        <v>43558</v>
      </c>
      <c r="B672" s="62" t="s">
        <v>1724</v>
      </c>
      <c r="C672" s="62" t="s">
        <v>567</v>
      </c>
      <c r="D672" s="62" t="s">
        <v>260</v>
      </c>
      <c r="E672" s="62" t="s">
        <v>1311</v>
      </c>
      <c r="F672" s="101">
        <v>4</v>
      </c>
      <c r="G672" s="100">
        <v>48655.199999999997</v>
      </c>
      <c r="H672" s="100">
        <v>51216</v>
      </c>
      <c r="I672" s="1" t="str">
        <f t="shared" ca="1" si="11"/>
        <v>сигнал_03_ТКС</v>
      </c>
    </row>
    <row r="673" spans="1:10" hidden="1" x14ac:dyDescent="0.2">
      <c r="A673" s="98">
        <v>43481</v>
      </c>
      <c r="B673" s="62" t="s">
        <v>1402</v>
      </c>
      <c r="C673" s="62" t="s">
        <v>929</v>
      </c>
      <c r="D673" s="62" t="s">
        <v>152</v>
      </c>
      <c r="E673" s="62" t="s">
        <v>1316</v>
      </c>
      <c r="F673" s="101">
        <v>120</v>
      </c>
      <c r="G673" s="100">
        <v>51120</v>
      </c>
      <c r="H673" s="100">
        <v>51120</v>
      </c>
      <c r="I673" s="1" t="str">
        <f t="shared" ca="1" si="11"/>
        <v>нет модели</v>
      </c>
    </row>
    <row r="674" spans="1:10" x14ac:dyDescent="0.2">
      <c r="A674" s="98">
        <v>43903</v>
      </c>
      <c r="B674" s="62" t="s">
        <v>2470</v>
      </c>
      <c r="C674" s="62" t="s">
        <v>690</v>
      </c>
      <c r="D674" s="62" t="s">
        <v>2471</v>
      </c>
      <c r="E674" s="62" t="s">
        <v>1312</v>
      </c>
      <c r="F674" s="101">
        <v>1</v>
      </c>
      <c r="G674" s="100">
        <v>51100</v>
      </c>
      <c r="H674" s="100">
        <v>51100</v>
      </c>
      <c r="J674" s="18"/>
    </row>
    <row r="675" spans="1:10" hidden="1" x14ac:dyDescent="0.2">
      <c r="A675" s="98">
        <v>43804</v>
      </c>
      <c r="B675" s="62" t="s">
        <v>1253</v>
      </c>
      <c r="C675" s="62" t="s">
        <v>669</v>
      </c>
      <c r="D675" s="62" t="s">
        <v>42</v>
      </c>
      <c r="E675" s="62" t="s">
        <v>1316</v>
      </c>
      <c r="F675" s="101">
        <v>2</v>
      </c>
      <c r="G675" s="100">
        <v>50752.800000000003</v>
      </c>
      <c r="H675" s="100">
        <v>50752.800000000003</v>
      </c>
      <c r="I675" s="1" t="str">
        <f t="shared" ca="1" si="11"/>
        <v>нет модели</v>
      </c>
    </row>
    <row r="676" spans="1:10" hidden="1" x14ac:dyDescent="0.2">
      <c r="A676" s="98">
        <v>43542</v>
      </c>
      <c r="B676" s="62" t="s">
        <v>1688</v>
      </c>
      <c r="C676" s="62" t="s">
        <v>933</v>
      </c>
      <c r="D676" s="62" t="s">
        <v>507</v>
      </c>
      <c r="E676" s="62" t="s">
        <v>1313</v>
      </c>
      <c r="F676" s="101">
        <v>4</v>
      </c>
      <c r="G676" s="100">
        <v>50400</v>
      </c>
      <c r="H676" s="100">
        <v>50400</v>
      </c>
      <c r="I676" s="1" t="str">
        <f t="shared" ca="1" si="11"/>
        <v>сигма_ТКС_датчики</v>
      </c>
    </row>
    <row r="677" spans="1:10" hidden="1" x14ac:dyDescent="0.2">
      <c r="A677" s="98">
        <v>43811</v>
      </c>
      <c r="B677" s="62" t="s">
        <v>1725</v>
      </c>
      <c r="C677" s="62" t="s">
        <v>933</v>
      </c>
      <c r="D677" s="62" t="s">
        <v>507</v>
      </c>
      <c r="E677" s="62" t="s">
        <v>1311</v>
      </c>
      <c r="F677" s="101">
        <v>4</v>
      </c>
      <c r="G677" s="100">
        <v>50400</v>
      </c>
      <c r="H677" s="100">
        <v>50400</v>
      </c>
      <c r="I677" s="1" t="str">
        <f t="shared" ca="1" si="11"/>
        <v>сигма_ТКС_датчики</v>
      </c>
      <c r="J677" s="18"/>
    </row>
    <row r="678" spans="1:10" hidden="1" x14ac:dyDescent="0.2">
      <c r="A678" s="98">
        <v>43574</v>
      </c>
      <c r="B678" s="62" t="s">
        <v>1236</v>
      </c>
      <c r="C678" s="62" t="s">
        <v>669</v>
      </c>
      <c r="D678" s="62" t="s">
        <v>1317</v>
      </c>
      <c r="E678" s="62" t="s">
        <v>1316</v>
      </c>
      <c r="F678" s="101">
        <v>10</v>
      </c>
      <c r="G678" s="100">
        <v>50000</v>
      </c>
      <c r="H678" s="100">
        <v>50000</v>
      </c>
      <c r="I678" s="1" t="str">
        <f t="shared" ca="1" si="11"/>
        <v>нет модели</v>
      </c>
    </row>
    <row r="679" spans="1:10" hidden="1" x14ac:dyDescent="0.2">
      <c r="A679" s="98">
        <v>43574</v>
      </c>
      <c r="B679" s="62" t="s">
        <v>1239</v>
      </c>
      <c r="C679" s="62" t="s">
        <v>669</v>
      </c>
      <c r="D679" s="62" t="s">
        <v>1317</v>
      </c>
      <c r="E679" s="62" t="s">
        <v>1316</v>
      </c>
      <c r="F679" s="101">
        <v>10</v>
      </c>
      <c r="G679" s="100">
        <v>50000</v>
      </c>
      <c r="H679" s="100">
        <v>50000</v>
      </c>
      <c r="I679" s="1" t="str">
        <f t="shared" ca="1" si="11"/>
        <v>нет модели</v>
      </c>
    </row>
    <row r="680" spans="1:10" hidden="1" x14ac:dyDescent="0.2">
      <c r="A680" s="98">
        <v>43481</v>
      </c>
      <c r="B680" s="62" t="s">
        <v>1402</v>
      </c>
      <c r="C680" s="62" t="s">
        <v>929</v>
      </c>
      <c r="D680" s="62" t="s">
        <v>159</v>
      </c>
      <c r="E680" s="62" t="s">
        <v>1316</v>
      </c>
      <c r="F680" s="101">
        <v>40</v>
      </c>
      <c r="G680" s="100">
        <v>49824</v>
      </c>
      <c r="H680" s="100">
        <v>49824</v>
      </c>
      <c r="I680" s="1" t="str">
        <f t="shared" ca="1" si="11"/>
        <v>нет модели</v>
      </c>
    </row>
    <row r="681" spans="1:10" hidden="1" x14ac:dyDescent="0.2">
      <c r="A681" s="98">
        <v>43871</v>
      </c>
      <c r="B681" s="62" t="s">
        <v>1726</v>
      </c>
      <c r="C681" s="62" t="s">
        <v>1002</v>
      </c>
      <c r="D681" s="62" t="s">
        <v>247</v>
      </c>
      <c r="E681" s="62" t="s">
        <v>1318</v>
      </c>
      <c r="F681" s="101">
        <v>2</v>
      </c>
      <c r="G681" s="100">
        <v>49804.800000000003</v>
      </c>
      <c r="H681" s="100">
        <v>49804.800000000003</v>
      </c>
      <c r="I681" s="1" t="str">
        <f t="shared" ca="1" si="11"/>
        <v>сигнал_02</v>
      </c>
      <c r="J681" s="18"/>
    </row>
    <row r="682" spans="1:10" x14ac:dyDescent="0.2">
      <c r="A682" s="98">
        <v>43906</v>
      </c>
      <c r="B682" s="62" t="s">
        <v>2507</v>
      </c>
      <c r="C682" s="62" t="s">
        <v>2508</v>
      </c>
      <c r="D682" s="62" t="s">
        <v>2509</v>
      </c>
      <c r="E682" s="62" t="s">
        <v>1311</v>
      </c>
      <c r="F682" s="101">
        <v>1</v>
      </c>
      <c r="G682" s="100">
        <v>49684.800000000003</v>
      </c>
      <c r="H682" s="100">
        <v>49684.800000000003</v>
      </c>
    </row>
    <row r="683" spans="1:10" x14ac:dyDescent="0.2">
      <c r="A683" s="98">
        <v>43915</v>
      </c>
      <c r="B683" s="62" t="s">
        <v>2535</v>
      </c>
      <c r="C683" s="62" t="s">
        <v>2536</v>
      </c>
      <c r="D683" s="62" t="s">
        <v>86</v>
      </c>
      <c r="E683" s="62" t="s">
        <v>1312</v>
      </c>
      <c r="F683" s="101">
        <v>4</v>
      </c>
      <c r="G683" s="100">
        <v>48825.599999999999</v>
      </c>
      <c r="H683" s="100">
        <v>48825.599999999999</v>
      </c>
      <c r="J683" s="18"/>
    </row>
    <row r="684" spans="1:10" hidden="1" x14ac:dyDescent="0.2">
      <c r="A684" s="98">
        <v>43768</v>
      </c>
      <c r="B684" s="62" t="s">
        <v>1727</v>
      </c>
      <c r="C684" s="62" t="s">
        <v>690</v>
      </c>
      <c r="D684" s="62" t="s">
        <v>7</v>
      </c>
      <c r="E684" s="62" t="s">
        <v>1312</v>
      </c>
      <c r="F684" s="101">
        <v>1</v>
      </c>
      <c r="G684" s="100">
        <v>43817.4</v>
      </c>
      <c r="H684" s="100">
        <v>48686</v>
      </c>
      <c r="I684" s="1" t="str">
        <f t="shared" ca="1" si="11"/>
        <v>сигма_пульт</v>
      </c>
      <c r="J684" s="18"/>
    </row>
    <row r="685" spans="1:10" hidden="1" x14ac:dyDescent="0.2">
      <c r="A685" s="98">
        <v>43676</v>
      </c>
      <c r="B685" s="62" t="s">
        <v>1446</v>
      </c>
      <c r="C685" s="62" t="s">
        <v>577</v>
      </c>
      <c r="D685" s="62" t="s">
        <v>9</v>
      </c>
      <c r="E685" s="62" t="s">
        <v>1311</v>
      </c>
      <c r="F685" s="101">
        <v>27</v>
      </c>
      <c r="G685" s="100">
        <v>48600</v>
      </c>
      <c r="H685" s="100">
        <v>48600</v>
      </c>
      <c r="I685" s="1" t="str">
        <f t="shared" ca="1" si="11"/>
        <v>прочее_газ</v>
      </c>
      <c r="J685" s="18"/>
    </row>
    <row r="686" spans="1:10" hidden="1" x14ac:dyDescent="0.2">
      <c r="A686" s="98">
        <v>43641</v>
      </c>
      <c r="B686" s="62" t="s">
        <v>1661</v>
      </c>
      <c r="C686" s="62" t="s">
        <v>566</v>
      </c>
      <c r="D686" s="62" t="s">
        <v>276</v>
      </c>
      <c r="E686" s="62" t="s">
        <v>1311</v>
      </c>
      <c r="F686" s="101">
        <v>4</v>
      </c>
      <c r="G686" s="100">
        <v>48576</v>
      </c>
      <c r="H686" s="100">
        <v>48576</v>
      </c>
      <c r="I686" s="1" t="str">
        <f t="shared" ca="1" si="11"/>
        <v>сигма_ТКС_датчики</v>
      </c>
      <c r="J686" s="18"/>
    </row>
    <row r="687" spans="1:10" hidden="1" x14ac:dyDescent="0.2">
      <c r="A687" s="98">
        <v>43661</v>
      </c>
      <c r="B687" s="62" t="s">
        <v>1728</v>
      </c>
      <c r="C687" s="62" t="s">
        <v>939</v>
      </c>
      <c r="D687" s="62" t="s">
        <v>265</v>
      </c>
      <c r="E687" s="62" t="s">
        <v>1313</v>
      </c>
      <c r="F687" s="101">
        <v>4</v>
      </c>
      <c r="G687" s="100">
        <v>48576</v>
      </c>
      <c r="H687" s="100">
        <v>48576</v>
      </c>
      <c r="I687" s="1" t="str">
        <f t="shared" ca="1" si="11"/>
        <v>сигма_ТКС_датчики</v>
      </c>
    </row>
    <row r="688" spans="1:10" hidden="1" x14ac:dyDescent="0.2">
      <c r="A688" s="98">
        <v>43572</v>
      </c>
      <c r="B688" s="62" t="s">
        <v>1431</v>
      </c>
      <c r="C688" s="62" t="s">
        <v>809</v>
      </c>
      <c r="D688" s="62" t="s">
        <v>233</v>
      </c>
      <c r="E688" s="62" t="s">
        <v>1311</v>
      </c>
      <c r="F688" s="101">
        <v>1</v>
      </c>
      <c r="G688" s="100">
        <v>48482.400000000001</v>
      </c>
      <c r="H688" s="100">
        <v>48482.400000000001</v>
      </c>
      <c r="I688" s="1" t="str">
        <f t="shared" ca="1" si="11"/>
        <v>Внешние_блоки_для_МКС_07Н_и_ДКГ_07БС_и_ИМД_07</v>
      </c>
      <c r="J688" s="18"/>
    </row>
    <row r="689" spans="1:10" hidden="1" x14ac:dyDescent="0.2">
      <c r="A689" s="98">
        <v>43682</v>
      </c>
      <c r="B689" s="62" t="s">
        <v>1729</v>
      </c>
      <c r="C689" s="62" t="s">
        <v>920</v>
      </c>
      <c r="D689" s="62" t="s">
        <v>80</v>
      </c>
      <c r="E689" s="62" t="s">
        <v>1313</v>
      </c>
      <c r="F689" s="101">
        <v>5</v>
      </c>
      <c r="G689" s="100">
        <v>48378</v>
      </c>
      <c r="H689" s="100">
        <v>48378</v>
      </c>
      <c r="I689" s="1" t="str">
        <f t="shared" ca="1" si="11"/>
        <v>сигнал_022_датчики</v>
      </c>
      <c r="J689" s="18"/>
    </row>
    <row r="690" spans="1:10" hidden="1" x14ac:dyDescent="0.2">
      <c r="A690" s="98">
        <v>43619</v>
      </c>
      <c r="B690" s="62" t="s">
        <v>1488</v>
      </c>
      <c r="C690" s="62" t="s">
        <v>920</v>
      </c>
      <c r="D690" s="62" t="s">
        <v>80</v>
      </c>
      <c r="E690" s="62" t="s">
        <v>1313</v>
      </c>
      <c r="F690" s="101">
        <v>5</v>
      </c>
      <c r="G690" s="100">
        <v>48378</v>
      </c>
      <c r="H690" s="100">
        <v>48378</v>
      </c>
      <c r="I690" s="1" t="str">
        <f t="shared" ca="1" si="11"/>
        <v>сигнал_022_датчики</v>
      </c>
    </row>
    <row r="691" spans="1:10" hidden="1" x14ac:dyDescent="0.2">
      <c r="A691" s="98">
        <v>43566</v>
      </c>
      <c r="B691" s="62" t="s">
        <v>1403</v>
      </c>
      <c r="C691" s="62" t="s">
        <v>929</v>
      </c>
      <c r="D691" s="62" t="s">
        <v>296</v>
      </c>
      <c r="E691" s="62" t="s">
        <v>1316</v>
      </c>
      <c r="F691" s="101">
        <v>320</v>
      </c>
      <c r="G691" s="100">
        <v>47840</v>
      </c>
      <c r="H691" s="100">
        <v>47840</v>
      </c>
      <c r="I691" s="1" t="str">
        <f t="shared" ca="1" si="11"/>
        <v>нет модели</v>
      </c>
    </row>
    <row r="692" spans="1:10" hidden="1" x14ac:dyDescent="0.2">
      <c r="A692" s="98">
        <v>43538</v>
      </c>
      <c r="B692" s="62" t="s">
        <v>1387</v>
      </c>
      <c r="C692" s="62" t="s">
        <v>929</v>
      </c>
      <c r="D692" s="62" t="s">
        <v>148</v>
      </c>
      <c r="E692" s="62" t="s">
        <v>1316</v>
      </c>
      <c r="F692" s="101">
        <v>200</v>
      </c>
      <c r="G692" s="100">
        <v>47625.599999999999</v>
      </c>
      <c r="H692" s="100">
        <v>47625.599999999999</v>
      </c>
      <c r="I692" s="1" t="str">
        <f t="shared" ca="1" si="11"/>
        <v>нет модели</v>
      </c>
    </row>
    <row r="693" spans="1:10" hidden="1" x14ac:dyDescent="0.2">
      <c r="A693" s="98">
        <v>43886</v>
      </c>
      <c r="B693" s="62" t="s">
        <v>2396</v>
      </c>
      <c r="C693" s="62" t="s">
        <v>2390</v>
      </c>
      <c r="D693" s="62" t="s">
        <v>61</v>
      </c>
      <c r="E693" s="62" t="s">
        <v>1318</v>
      </c>
      <c r="F693" s="101">
        <v>1</v>
      </c>
      <c r="G693" s="100">
        <v>47510.400000000001</v>
      </c>
      <c r="H693" s="100">
        <v>47510.400000000001</v>
      </c>
      <c r="I693" s="1" t="str">
        <f t="shared" ca="1" si="11"/>
        <v>ПВУ_80</v>
      </c>
    </row>
    <row r="694" spans="1:10" hidden="1" x14ac:dyDescent="0.2">
      <c r="A694" s="98">
        <v>43507</v>
      </c>
      <c r="B694" s="62" t="s">
        <v>1721</v>
      </c>
      <c r="C694" s="62" t="s">
        <v>834</v>
      </c>
      <c r="D694" s="62" t="s">
        <v>2</v>
      </c>
      <c r="E694" s="62" t="s">
        <v>1311</v>
      </c>
      <c r="F694" s="101">
        <v>4</v>
      </c>
      <c r="G694" s="100">
        <v>47199.98</v>
      </c>
      <c r="H694" s="100">
        <v>47199.98</v>
      </c>
      <c r="I694" s="1" t="str">
        <f t="shared" ca="1" si="11"/>
        <v>сигма_ТКС_датчики</v>
      </c>
    </row>
    <row r="695" spans="1:10" hidden="1" x14ac:dyDescent="0.2">
      <c r="A695" s="98">
        <v>43819</v>
      </c>
      <c r="B695" s="62" t="s">
        <v>1730</v>
      </c>
      <c r="C695" s="62" t="s">
        <v>1128</v>
      </c>
      <c r="D695" s="62" t="s">
        <v>56</v>
      </c>
      <c r="E695" s="62" t="s">
        <v>1311</v>
      </c>
      <c r="F695" s="101">
        <v>5</v>
      </c>
      <c r="G695" s="100">
        <v>46488</v>
      </c>
      <c r="H695" s="100">
        <v>46488</v>
      </c>
      <c r="I695" s="1" t="str">
        <f t="shared" ca="1" si="11"/>
        <v>ДМГ_3</v>
      </c>
    </row>
    <row r="696" spans="1:10" hidden="1" x14ac:dyDescent="0.2">
      <c r="A696" s="98">
        <v>43606</v>
      </c>
      <c r="B696" s="62" t="s">
        <v>1524</v>
      </c>
      <c r="C696" s="62" t="s">
        <v>752</v>
      </c>
      <c r="D696" s="62" t="s">
        <v>247</v>
      </c>
      <c r="E696" s="62" t="s">
        <v>1313</v>
      </c>
      <c r="F696" s="101">
        <v>2</v>
      </c>
      <c r="G696" s="100">
        <v>46476</v>
      </c>
      <c r="H696" s="100">
        <v>46476</v>
      </c>
      <c r="I696" s="1" t="str">
        <f t="shared" ca="1" si="11"/>
        <v>сигнал_02</v>
      </c>
    </row>
    <row r="697" spans="1:10" hidden="1" x14ac:dyDescent="0.2">
      <c r="A697" s="98">
        <v>43865</v>
      </c>
      <c r="B697" s="62" t="s">
        <v>1731</v>
      </c>
      <c r="C697" s="62" t="s">
        <v>752</v>
      </c>
      <c r="D697" s="62" t="s">
        <v>5</v>
      </c>
      <c r="E697" s="62" t="s">
        <v>1311</v>
      </c>
      <c r="F697" s="101">
        <v>3</v>
      </c>
      <c r="G697" s="100">
        <v>46270.8</v>
      </c>
      <c r="H697" s="100">
        <v>46270.8</v>
      </c>
      <c r="I697" s="1" t="str">
        <f t="shared" ca="1" si="11"/>
        <v>сигнал_03_ТКС</v>
      </c>
      <c r="J697" s="18"/>
    </row>
    <row r="698" spans="1:10" hidden="1" x14ac:dyDescent="0.2">
      <c r="A698" s="98">
        <v>43864</v>
      </c>
      <c r="B698" s="62" t="s">
        <v>1732</v>
      </c>
      <c r="C698" s="62" t="s">
        <v>752</v>
      </c>
      <c r="D698" s="62" t="s">
        <v>5</v>
      </c>
      <c r="E698" s="62" t="s">
        <v>1311</v>
      </c>
      <c r="F698" s="101">
        <v>3</v>
      </c>
      <c r="G698" s="100">
        <v>46090.8</v>
      </c>
      <c r="H698" s="100">
        <v>46090.8</v>
      </c>
      <c r="I698" s="1" t="str">
        <f t="shared" ca="1" si="11"/>
        <v>сигнал_03_ТКС</v>
      </c>
      <c r="J698" s="18"/>
    </row>
    <row r="699" spans="1:10" hidden="1" x14ac:dyDescent="0.2">
      <c r="A699" s="98">
        <v>43578</v>
      </c>
      <c r="B699" s="62" t="s">
        <v>1733</v>
      </c>
      <c r="C699" s="62" t="s">
        <v>585</v>
      </c>
      <c r="D699" s="62" t="s">
        <v>385</v>
      </c>
      <c r="E699" s="62" t="s">
        <v>1313</v>
      </c>
      <c r="F699" s="101">
        <v>4</v>
      </c>
      <c r="G699" s="100">
        <v>46080</v>
      </c>
      <c r="H699" s="100">
        <v>46080</v>
      </c>
      <c r="I699" s="1" t="str">
        <f t="shared" ca="1" si="11"/>
        <v>прочее_газ</v>
      </c>
    </row>
    <row r="700" spans="1:10" hidden="1" x14ac:dyDescent="0.2">
      <c r="A700" s="98">
        <v>43571</v>
      </c>
      <c r="B700" s="62" t="s">
        <v>1735</v>
      </c>
      <c r="C700" s="62" t="s">
        <v>560</v>
      </c>
      <c r="D700" s="62" t="s">
        <v>45</v>
      </c>
      <c r="E700" s="62" t="s">
        <v>1311</v>
      </c>
      <c r="F700" s="101">
        <v>24</v>
      </c>
      <c r="G700" s="100">
        <v>46080</v>
      </c>
      <c r="H700" s="100">
        <v>46080</v>
      </c>
      <c r="I700" s="1" t="str">
        <f t="shared" ca="1" si="11"/>
        <v>поверка_и_ремонт_газ</v>
      </c>
      <c r="J700" s="18"/>
    </row>
    <row r="701" spans="1:10" hidden="1" x14ac:dyDescent="0.2">
      <c r="A701" s="98">
        <v>43560</v>
      </c>
      <c r="B701" s="62" t="s">
        <v>1734</v>
      </c>
      <c r="C701" s="62" t="s">
        <v>777</v>
      </c>
      <c r="D701" s="62" t="s">
        <v>45</v>
      </c>
      <c r="E701" s="62" t="s">
        <v>1311</v>
      </c>
      <c r="F701" s="101">
        <v>24</v>
      </c>
      <c r="G701" s="100">
        <v>46080</v>
      </c>
      <c r="H701" s="100">
        <v>46080</v>
      </c>
      <c r="I701" s="1" t="str">
        <f t="shared" ca="1" si="11"/>
        <v>поверка_и_ремонт_газ</v>
      </c>
      <c r="J701" s="18"/>
    </row>
    <row r="702" spans="1:10" hidden="1" x14ac:dyDescent="0.2">
      <c r="A702" s="98">
        <v>43530</v>
      </c>
      <c r="B702" s="62" t="s">
        <v>1736</v>
      </c>
      <c r="C702" s="62" t="s">
        <v>912</v>
      </c>
      <c r="D702" s="62" t="s">
        <v>45</v>
      </c>
      <c r="E702" s="62" t="s">
        <v>1311</v>
      </c>
      <c r="F702" s="101">
        <v>24</v>
      </c>
      <c r="G702" s="100">
        <v>46080</v>
      </c>
      <c r="H702" s="100">
        <v>46080</v>
      </c>
      <c r="I702" s="1" t="str">
        <f t="shared" ca="1" si="11"/>
        <v>поверка_и_ремонт_газ</v>
      </c>
    </row>
    <row r="703" spans="1:10" hidden="1" x14ac:dyDescent="0.2">
      <c r="A703" s="98">
        <v>43634</v>
      </c>
      <c r="B703" s="62" t="s">
        <v>1737</v>
      </c>
      <c r="C703" s="62" t="s">
        <v>644</v>
      </c>
      <c r="D703" s="62" t="s">
        <v>54</v>
      </c>
      <c r="E703" s="62" t="s">
        <v>1313</v>
      </c>
      <c r="F703" s="99"/>
      <c r="G703" s="100">
        <v>45737.57</v>
      </c>
      <c r="H703" s="100">
        <v>45737.57</v>
      </c>
      <c r="I703" s="1" t="str">
        <f t="shared" ca="1" si="11"/>
        <v>поверка_и_ремонт_газ</v>
      </c>
    </row>
    <row r="704" spans="1:10" hidden="1" x14ac:dyDescent="0.2">
      <c r="A704" s="98">
        <v>43564</v>
      </c>
      <c r="B704" s="62" t="s">
        <v>1738</v>
      </c>
      <c r="C704" s="62" t="s">
        <v>965</v>
      </c>
      <c r="D704" s="62" t="s">
        <v>349</v>
      </c>
      <c r="E704" s="62" t="s">
        <v>1311</v>
      </c>
      <c r="F704" s="101">
        <v>20</v>
      </c>
      <c r="G704" s="100">
        <v>45600</v>
      </c>
      <c r="H704" s="100">
        <v>45600</v>
      </c>
      <c r="I704" s="1" t="str">
        <f t="shared" ca="1" si="11"/>
        <v>прочее_газ</v>
      </c>
    </row>
    <row r="705" spans="1:10" hidden="1" x14ac:dyDescent="0.2">
      <c r="A705" s="98">
        <v>43571</v>
      </c>
      <c r="B705" s="62" t="s">
        <v>1739</v>
      </c>
      <c r="C705" s="62" t="s">
        <v>714</v>
      </c>
      <c r="D705" s="62" t="s">
        <v>69</v>
      </c>
      <c r="E705" s="62" t="s">
        <v>1313</v>
      </c>
      <c r="F705" s="101">
        <v>25</v>
      </c>
      <c r="G705" s="100">
        <v>45360</v>
      </c>
      <c r="H705" s="100">
        <v>45360</v>
      </c>
      <c r="I705" s="1" t="str">
        <f t="shared" ca="1" si="11"/>
        <v>прочее_газ</v>
      </c>
      <c r="J705" s="18"/>
    </row>
    <row r="706" spans="1:10" hidden="1" x14ac:dyDescent="0.2">
      <c r="A706" s="98">
        <v>43739</v>
      </c>
      <c r="B706" s="62" t="s">
        <v>1740</v>
      </c>
      <c r="C706" s="62" t="s">
        <v>675</v>
      </c>
      <c r="D706" s="62" t="s">
        <v>247</v>
      </c>
      <c r="E706" s="62" t="s">
        <v>1311</v>
      </c>
      <c r="F706" s="101">
        <v>2</v>
      </c>
      <c r="G706" s="100">
        <v>45276</v>
      </c>
      <c r="H706" s="100">
        <v>45276</v>
      </c>
      <c r="I706" s="1" t="str">
        <f t="shared" ca="1" si="11"/>
        <v>сигнал_02</v>
      </c>
    </row>
    <row r="707" spans="1:10" hidden="1" x14ac:dyDescent="0.2">
      <c r="A707" s="98">
        <v>43676</v>
      </c>
      <c r="B707" s="62" t="s">
        <v>1741</v>
      </c>
      <c r="C707" s="62" t="s">
        <v>849</v>
      </c>
      <c r="D707" s="62" t="s">
        <v>11</v>
      </c>
      <c r="E707" s="62" t="s">
        <v>1313</v>
      </c>
      <c r="F707" s="101">
        <v>2</v>
      </c>
      <c r="G707" s="100">
        <v>45276</v>
      </c>
      <c r="H707" s="100">
        <v>45276</v>
      </c>
      <c r="I707" s="1" t="str">
        <f t="shared" ca="1" si="11"/>
        <v>сигнал_02</v>
      </c>
    </row>
    <row r="708" spans="1:10" hidden="1" x14ac:dyDescent="0.2">
      <c r="A708" s="98">
        <v>43654</v>
      </c>
      <c r="B708" s="62" t="s">
        <v>1743</v>
      </c>
      <c r="C708" s="62" t="s">
        <v>587</v>
      </c>
      <c r="D708" s="62" t="s">
        <v>21</v>
      </c>
      <c r="E708" s="62" t="s">
        <v>1311</v>
      </c>
      <c r="F708" s="101">
        <v>2</v>
      </c>
      <c r="G708" s="100">
        <v>45276</v>
      </c>
      <c r="H708" s="100">
        <v>45276</v>
      </c>
      <c r="I708" s="1" t="str">
        <f t="shared" ca="1" si="11"/>
        <v>сигнал_02</v>
      </c>
    </row>
    <row r="709" spans="1:10" hidden="1" x14ac:dyDescent="0.2">
      <c r="A709" s="98">
        <v>43733</v>
      </c>
      <c r="B709" s="62" t="s">
        <v>1744</v>
      </c>
      <c r="C709" s="62" t="s">
        <v>587</v>
      </c>
      <c r="D709" s="62" t="s">
        <v>21</v>
      </c>
      <c r="E709" s="62" t="s">
        <v>1311</v>
      </c>
      <c r="F709" s="101">
        <v>2</v>
      </c>
      <c r="G709" s="100">
        <v>45276</v>
      </c>
      <c r="H709" s="100">
        <v>45276</v>
      </c>
      <c r="I709" s="1" t="str">
        <f t="shared" ca="1" si="11"/>
        <v>сигнал_02</v>
      </c>
    </row>
    <row r="710" spans="1:10" hidden="1" x14ac:dyDescent="0.2">
      <c r="A710" s="98">
        <v>43620</v>
      </c>
      <c r="B710" s="62" t="s">
        <v>1742</v>
      </c>
      <c r="C710" s="62" t="s">
        <v>853</v>
      </c>
      <c r="D710" s="62" t="s">
        <v>11</v>
      </c>
      <c r="E710" s="62" t="s">
        <v>1311</v>
      </c>
      <c r="F710" s="101">
        <v>2</v>
      </c>
      <c r="G710" s="100">
        <v>45276</v>
      </c>
      <c r="H710" s="100">
        <v>45276</v>
      </c>
      <c r="I710" s="1" t="str">
        <f t="shared" ca="1" si="11"/>
        <v>сигнал_02</v>
      </c>
    </row>
    <row r="711" spans="1:10" hidden="1" x14ac:dyDescent="0.2">
      <c r="A711" s="98">
        <v>43607</v>
      </c>
      <c r="B711" s="62" t="s">
        <v>1187</v>
      </c>
      <c r="C711" s="62" t="s">
        <v>654</v>
      </c>
      <c r="D711" s="62" t="s">
        <v>317</v>
      </c>
      <c r="E711" s="62" t="s">
        <v>1311</v>
      </c>
      <c r="F711" s="101">
        <v>2</v>
      </c>
      <c r="G711" s="100">
        <v>45091.199999999997</v>
      </c>
      <c r="H711" s="100">
        <v>45091.199999999997</v>
      </c>
      <c r="I711" s="1" t="str">
        <f t="shared" ca="1" si="11"/>
        <v>Прочее</v>
      </c>
      <c r="J711" s="18"/>
    </row>
    <row r="712" spans="1:10" hidden="1" x14ac:dyDescent="0.2">
      <c r="A712" s="98">
        <v>43641</v>
      </c>
      <c r="B712" s="62" t="s">
        <v>1188</v>
      </c>
      <c r="C712" s="62" t="s">
        <v>654</v>
      </c>
      <c r="D712" s="62" t="s">
        <v>317</v>
      </c>
      <c r="E712" s="62" t="s">
        <v>1313</v>
      </c>
      <c r="F712" s="101">
        <v>2</v>
      </c>
      <c r="G712" s="100">
        <v>45091.199999999997</v>
      </c>
      <c r="H712" s="100">
        <v>45091.199999999997</v>
      </c>
      <c r="I712" s="1" t="str">
        <f t="shared" ca="1" si="11"/>
        <v>Прочее</v>
      </c>
    </row>
    <row r="713" spans="1:10" x14ac:dyDescent="0.2">
      <c r="A713" s="98">
        <v>43913</v>
      </c>
      <c r="B713" s="62" t="s">
        <v>2506</v>
      </c>
      <c r="C713" s="62" t="s">
        <v>915</v>
      </c>
      <c r="D713" s="62" t="s">
        <v>20</v>
      </c>
      <c r="E713" s="62" t="s">
        <v>1311</v>
      </c>
      <c r="F713" s="101">
        <v>1</v>
      </c>
      <c r="G713" s="100">
        <v>40130.28</v>
      </c>
      <c r="H713" s="100">
        <v>42242.400000000001</v>
      </c>
      <c r="J713" s="18"/>
    </row>
    <row r="714" spans="1:10" hidden="1" x14ac:dyDescent="0.2">
      <c r="A714" s="98">
        <v>43781</v>
      </c>
      <c r="B714" s="62" t="s">
        <v>1745</v>
      </c>
      <c r="C714" s="62" t="s">
        <v>592</v>
      </c>
      <c r="D714" s="62" t="s">
        <v>86</v>
      </c>
      <c r="E714" s="62" t="s">
        <v>1312</v>
      </c>
      <c r="F714" s="101">
        <v>4</v>
      </c>
      <c r="G714" s="100">
        <v>44385.599999999999</v>
      </c>
      <c r="H714" s="100">
        <v>44385.599999999999</v>
      </c>
      <c r="I714" s="1" t="str">
        <f t="shared" ca="1" si="11"/>
        <v>ДМГ_3</v>
      </c>
      <c r="J714" s="18"/>
    </row>
    <row r="715" spans="1:10" hidden="1" x14ac:dyDescent="0.2">
      <c r="A715" s="98">
        <v>43654</v>
      </c>
      <c r="B715" s="62" t="s">
        <v>1392</v>
      </c>
      <c r="C715" s="62" t="s">
        <v>929</v>
      </c>
      <c r="D715" s="62" t="s">
        <v>383</v>
      </c>
      <c r="E715" s="62" t="s">
        <v>1316</v>
      </c>
      <c r="F715" s="101">
        <v>200</v>
      </c>
      <c r="G715" s="100">
        <v>44152.800000000003</v>
      </c>
      <c r="H715" s="100">
        <v>44152.800000000003</v>
      </c>
      <c r="I715" s="1" t="str">
        <f t="shared" ca="1" si="11"/>
        <v>нет модели</v>
      </c>
    </row>
    <row r="716" spans="1:10" hidden="1" x14ac:dyDescent="0.2">
      <c r="A716" s="98">
        <v>43858</v>
      </c>
      <c r="B716" s="62" t="s">
        <v>1746</v>
      </c>
      <c r="C716" s="62" t="s">
        <v>1327</v>
      </c>
      <c r="D716" s="62" t="s">
        <v>1328</v>
      </c>
      <c r="E716" s="62" t="s">
        <v>1314</v>
      </c>
      <c r="F716" s="101">
        <v>1</v>
      </c>
      <c r="G716" s="100">
        <v>43927.199999999997</v>
      </c>
      <c r="H716" s="100">
        <v>43927.199999999997</v>
      </c>
      <c r="I716" s="1" t="str">
        <f t="shared" ca="1" si="11"/>
        <v>сигнал_022_пульт</v>
      </c>
    </row>
    <row r="717" spans="1:10" hidden="1" x14ac:dyDescent="0.2">
      <c r="A717" s="98">
        <v>43481</v>
      </c>
      <c r="B717" s="62" t="s">
        <v>1402</v>
      </c>
      <c r="C717" s="62" t="s">
        <v>929</v>
      </c>
      <c r="D717" s="62" t="s">
        <v>166</v>
      </c>
      <c r="E717" s="62" t="s">
        <v>1316</v>
      </c>
      <c r="F717" s="101">
        <v>40</v>
      </c>
      <c r="G717" s="100">
        <v>43680</v>
      </c>
      <c r="H717" s="100">
        <v>43680</v>
      </c>
      <c r="I717" s="1" t="str">
        <f t="shared" ca="1" si="11"/>
        <v>нет модели</v>
      </c>
    </row>
    <row r="718" spans="1:10" hidden="1" x14ac:dyDescent="0.2">
      <c r="A718" s="98">
        <v>43872</v>
      </c>
      <c r="B718" s="62" t="s">
        <v>1747</v>
      </c>
      <c r="C718" s="62" t="s">
        <v>1365</v>
      </c>
      <c r="D718" s="62" t="s">
        <v>6</v>
      </c>
      <c r="E718" s="62" t="s">
        <v>1318</v>
      </c>
      <c r="F718" s="101">
        <v>3</v>
      </c>
      <c r="G718" s="100">
        <v>43560</v>
      </c>
      <c r="H718" s="100">
        <v>43560</v>
      </c>
      <c r="I718" s="1" t="str">
        <f t="shared" ca="1" si="11"/>
        <v>сигма_ТКС_датчики</v>
      </c>
    </row>
    <row r="719" spans="1:10" hidden="1" x14ac:dyDescent="0.2">
      <c r="A719" s="98">
        <v>43811</v>
      </c>
      <c r="B719" s="62" t="s">
        <v>1645</v>
      </c>
      <c r="C719" s="62" t="s">
        <v>624</v>
      </c>
      <c r="D719" s="62" t="s">
        <v>1027</v>
      </c>
      <c r="E719" s="62" t="s">
        <v>1312</v>
      </c>
      <c r="F719" s="101">
        <v>12</v>
      </c>
      <c r="G719" s="100">
        <v>43200</v>
      </c>
      <c r="H719" s="100">
        <v>43200</v>
      </c>
      <c r="I719" s="1" t="str">
        <f t="shared" ref="I719:I782" ca="1" si="12">IF(COUNTIF(INDIRECT(INDEX(моделиперечень,1)),D719),INDEX(моделиперечень,1),
IF(COUNTIF(INDIRECT(INDEX(моделиперечень,2)),D719),INDEX(моделиперечень,2),
IF(COUNTIF(INDIRECT(INDEX(моделиперечень,3)),D719),INDEX(моделиперечень,3),
IF(COUNTIF(INDIRECT(INDEX(моделиперечень,4)),D719),INDEX(моделиперечень,4),
IF(COUNTIF(INDIRECT(INDEX(моделиперечень,5)),D719),INDEX(моделиперечень,5),
IF(COUNTIF(INDIRECT(INDEX(моделиперечень,6)),D719),INDEX(моделиперечень,6),
IF(COUNTIF(INDIRECT(INDEX(моделиперечень,7)),D719),INDEX(моделиперечень,7),
IF(COUNTIF(INDIRECT(INDEX(моделиперечень,8)),D719),INDEX(моделиперечень,8),
IF(COUNTIF(INDIRECT(INDEX(моделиперечень,9)),D719),INDEX(моделиперечень,9),
IF(COUNTIF(INDIRECT(INDEX(моделиперечень,10)),D719),INDEX(моделиперечень,10),
IF(COUNTIF(INDIRECT(INDEX(моделиперечень,11)),D719),INDEX(моделиперечень,11),
IF(COUNTIF(INDIRECT(INDEX(моделиперечень,12)),D719),INDEX(моделиперечень,12),
IF(COUNTIF(INDIRECT(INDEX(моделиперечень,13)),D719),INDEX(моделиперечень,13),
IF(COUNTIF(INDIRECT(INDEX(моделиперечень,14)),D719),INDEX(моделиперечень,14),
IF(COUNTIF(INDIRECT(INDEX(моделиперечень,15)),D719),INDEX(моделиперечень,15),
IF(COUNTIF(INDIRECT(INDEX(моделиперечень,16)),D719),INDEX(моделиперечень,16),
IF(COUNTIF(INDIRECT(INDEX(моделиперечень,17)),D719),INDEX(моделиперечень,17),
IF(COUNTIF(INDIRECT(INDEX(моделиперечень,18)),D719),INDEX(моделиперечень,18),
IF(COUNTIF(INDIRECT(INDEX(моделиперечень,19)),D719),INDEX(моделиперечень,19),
IF(COUNTIF(INDIRECT(INDEX(моделиперечень,20)),D719),INDEX(моделиперечень,20),
IF(COUNTIF(INDIRECT(INDEX(моделиперечень,21)),D719),INDEX(моделиперечень,21),
IF(COUNTIF(INDIRECT(INDEX(моделиперечень,22)),D719),INDEX(моделиперечень,22),
IF(COUNTIF(INDIRECT(INDEX(моделиперечень,23)),D719),INDEX(моделиперечень,23),
IF(COUNTIF(INDIRECT(INDEX(моделиперечень,24)),D719),INDEX(моделиперечень,24),
IF(COUNTIF(INDIRECT(INDEX(моделиперечень,25)),D719),INDEX(моделиперечень,25),
IF(COUNTIF(INDIRECT(INDEX(моделиперечень,26)),D719),INDEX(моделиперечень,26),
IF(COUNTIF(INDIRECT(INDEX(моделиперечень_газ,1)),D719),INDEX(моделиперечень_газ,1),
IF(COUNTIF(INDIRECT(INDEX(моделиперечень_газ,2)),D719),INDEX(моделиперечень_газ,2),
IF(COUNTIF(INDIRECT(INDEX(моделиперечень_газ,3)),D719),INDEX(моделиперечень_газ,3),
IF(COUNTIF(INDIRECT(INDEX(моделиперечень_газ,4)),D719),INDEX(моделиперечень_газ,4),
IF(COUNTIF(INDIRECT(INDEX(моделиперечень_газ,5)),D719),INDEX(моделиперечень_газ,5),
IF(COUNTIF(INDIRECT(INDEX(моделиперечень_газ,6)),D719),INDEX(моделиперечень_газ,6),
IF(COUNTIF(INDIRECT(INDEX(моделиперечень_газ,7)),D719),INDEX(моделиперечень_газ,7),
IF(COUNTIF(INDIRECT(INDEX(моделиперечень_газ,8)),D719),INDEX(моделиперечень_газ,8),
IF(COUNTIF(INDIRECT(INDEX(моделиперечень_газ,9)),D719),INDEX(моделиперечень_газ,9),
IF(COUNTIF(INDIRECT(INDEX(моделиперечень_газ,10)),D719),INDEX(моделиперечень_газ,10),
IF(COUNTIF(INDIRECT(INDEX(моделиперечень_газ,11)),D719),INDEX(моделиперечень_газ,11),
IF(COUNTIF(INDIRECT(INDEX(моделиперечень_газ,12)),D719),INDEX(моделиперечень_газ,12),
IF(COUNTIF(INDIRECT(INDEX(моделиперечень_газ,13)),D719),INDEX(моделиперечень_газ,13),
IF(COUNTIF(INDIRECT(INDEX(моделиперечень_газ,14)),D719),INDEX(моделиперечень_газ,14),
IF(COUNTIF(INDIRECT(INDEX(моделиперечень_газ,15)),D719),INDEX(моделиперечень_газ,15),
IF(COUNTIF(INDIRECT(INDEX(моделиперечень_газ,16)),D719),INDEX(моделиперечень_газ,16),
IF(COUNTIF(INDIRECT(INDEX(моделиперечень_газ,17)),D719),INDEX(моделиперечень_газ,17),
IF(COUNTIF(INDIRECT(INDEX(моделиперечень_газ,18)),D719),INDEX(моделиперечень_газ,18),
IF(COUNTIF(INDIRECT(INDEX(моделиперечень_газ,19)),D719),INDEX(моделиперечень_газ,19),
IF(COUNTIF(INDIRECT(INDEX(моделиперечень_газ,20)),D719),INDEX(моделиперечень_газ,20),
IF(COUNTIF(INDIRECT(INDEX(моделиперечень_газ,21)),D719),INDEX(моделиперечень_газ,21),
IF(COUNTIF(INDIRECT(INDEX(моделиперечень_газ,22)),D719),INDEX(моделиперечень_газ,22),
IF(COUNTIF(INDIRECT(INDEX(моделиперечень_газ,23)),D719),INDEX(моделиперечень_газ,23),
IF(COUNTIF(INDIRECT(INDEX(моделиперечень_газ,24)),D719),INDEX(моделиперечень_газ,24),
IF(COUNTIF(INDIRECT(INDEX(моделиперечень_газ,25)),D719),INDEX(моделиперечень_газ,25),
IF(COUNTIF(INDIRECT(INDEX(моделиперечень_газ,26)),D719),INDEX(моделиперечень_газ,26),
IF(COUNTIF(INDIRECT(INDEX(моделиперечень_газ,27)),D719),INDEX(моделиперечень_газ,27),
IF(COUNTIF(INDIRECT(INDEX(моделиперечень_газ,28)),D719),INDEX(моделиперечень_газ,28),
IF(COUNTIF(INDIRECT(INDEX(моделиперечень_газ,29)),D719),INDEX(моделиперечень_газ,29),
IF(COUNTIF(INDIRECT(INDEX(моделиперечень_газ,30)),D719),INDEX(моделиперечень_газ,30),
IF(COUNTIF(INDIRECT(INDEX(моделиперечень_газ,31)),D719),INDEX(моделиперечень_газ,31),
IF(COUNTIF(INDIRECT(INDEX(моделиперечень_газ,32)),D719),INDEX(моделиперечень_газ,32),
IF(COUNTIF(INDIRECT(INDEX(моделиперечень_газ,33)),D719),INDEX(моделиперечень_газ,33),
IF(COUNTIF(INDIRECT(INDEX(моделиперечень_газ,34)),D719),INDEX(моделиперечень_газ,34),
IF(COUNTIF(INDIRECT(INDEX(моделиперечень_газ,35)),D719),INDEX(моделиперечень_газ,35),
IF(COUNTIF(INDIRECT(INDEX(моделиперечень_газ,36)),D719),INDEX(моделиперечень_газ,36),
"нет модели"))))))))))))))))))))))))))))))))))))))))))))))))))))))))))))))</f>
        <v>прочее_газ</v>
      </c>
      <c r="J719" s="18"/>
    </row>
    <row r="720" spans="1:10" hidden="1" x14ac:dyDescent="0.2">
      <c r="A720" s="98">
        <v>43754</v>
      </c>
      <c r="B720" s="62" t="s">
        <v>1432</v>
      </c>
      <c r="C720" s="62" t="s">
        <v>932</v>
      </c>
      <c r="D720" s="62" t="s">
        <v>61</v>
      </c>
      <c r="E720" s="62" t="s">
        <v>1313</v>
      </c>
      <c r="F720" s="101">
        <v>1</v>
      </c>
      <c r="G720" s="100">
        <v>43190.400000000001</v>
      </c>
      <c r="H720" s="100">
        <v>43190.400000000001</v>
      </c>
      <c r="I720" s="1" t="str">
        <f t="shared" ca="1" si="12"/>
        <v>ПВУ_80</v>
      </c>
    </row>
    <row r="721" spans="1:10" x14ac:dyDescent="0.2">
      <c r="A721" s="98">
        <v>43909</v>
      </c>
      <c r="B721" s="62" t="s">
        <v>2499</v>
      </c>
      <c r="C721" s="62" t="s">
        <v>567</v>
      </c>
      <c r="D721" s="62" t="s">
        <v>241</v>
      </c>
      <c r="E721" s="62" t="s">
        <v>1311</v>
      </c>
      <c r="F721" s="101">
        <v>3</v>
      </c>
      <c r="G721" s="100">
        <v>40554.36</v>
      </c>
      <c r="H721" s="100">
        <v>42688.800000000003</v>
      </c>
    </row>
    <row r="722" spans="1:10" hidden="1" x14ac:dyDescent="0.2">
      <c r="A722" s="98">
        <v>43516</v>
      </c>
      <c r="B722" s="62" t="s">
        <v>1748</v>
      </c>
      <c r="C722" s="62" t="s">
        <v>962</v>
      </c>
      <c r="D722" s="62" t="s">
        <v>170</v>
      </c>
      <c r="E722" s="62" t="s">
        <v>1311</v>
      </c>
      <c r="F722" s="101">
        <v>1</v>
      </c>
      <c r="G722" s="100">
        <v>42492</v>
      </c>
      <c r="H722" s="100">
        <v>42492</v>
      </c>
      <c r="I722" s="1" t="str">
        <f t="shared" ca="1" si="12"/>
        <v>сигнал_03_пульт</v>
      </c>
      <c r="J722" s="18"/>
    </row>
    <row r="723" spans="1:10" hidden="1" x14ac:dyDescent="0.2">
      <c r="A723" s="98">
        <v>43760</v>
      </c>
      <c r="B723" s="62" t="s">
        <v>1749</v>
      </c>
      <c r="C723" s="62" t="s">
        <v>828</v>
      </c>
      <c r="D723" s="62" t="s">
        <v>170</v>
      </c>
      <c r="E723" s="62" t="s">
        <v>1311</v>
      </c>
      <c r="F723" s="101">
        <v>1</v>
      </c>
      <c r="G723" s="100">
        <v>42492</v>
      </c>
      <c r="H723" s="100">
        <v>42492</v>
      </c>
      <c r="I723" s="1" t="str">
        <f t="shared" ca="1" si="12"/>
        <v>сигнал_03_пульт</v>
      </c>
      <c r="J723" s="18"/>
    </row>
    <row r="724" spans="1:10" hidden="1" x14ac:dyDescent="0.2">
      <c r="A724" s="98">
        <v>43720</v>
      </c>
      <c r="B724" s="62" t="s">
        <v>1613</v>
      </c>
      <c r="C724" s="62" t="s">
        <v>937</v>
      </c>
      <c r="D724" s="62" t="s">
        <v>17</v>
      </c>
      <c r="E724" s="62" t="s">
        <v>1311</v>
      </c>
      <c r="F724" s="101">
        <v>1</v>
      </c>
      <c r="G724" s="100">
        <v>40367.4</v>
      </c>
      <c r="H724" s="100">
        <v>42492</v>
      </c>
      <c r="I724" s="1" t="str">
        <f t="shared" ca="1" si="12"/>
        <v>сигнал_03_пульт</v>
      </c>
      <c r="J724" s="18"/>
    </row>
    <row r="725" spans="1:10" hidden="1" x14ac:dyDescent="0.2">
      <c r="A725" s="98">
        <v>43690</v>
      </c>
      <c r="B725" s="62" t="s">
        <v>1612</v>
      </c>
      <c r="C725" s="62" t="s">
        <v>945</v>
      </c>
      <c r="D725" s="62" t="s">
        <v>17</v>
      </c>
      <c r="E725" s="62" t="s">
        <v>1313</v>
      </c>
      <c r="F725" s="101">
        <v>1</v>
      </c>
      <c r="G725" s="100">
        <v>41217.24</v>
      </c>
      <c r="H725" s="100">
        <v>42492</v>
      </c>
      <c r="I725" s="1" t="str">
        <f t="shared" ca="1" si="12"/>
        <v>сигнал_03_пульт</v>
      </c>
      <c r="J725" s="18"/>
    </row>
    <row r="726" spans="1:10" hidden="1" x14ac:dyDescent="0.2">
      <c r="A726" s="98">
        <v>43782</v>
      </c>
      <c r="B726" s="62" t="s">
        <v>1695</v>
      </c>
      <c r="C726" s="62" t="s">
        <v>971</v>
      </c>
      <c r="D726" s="62" t="s">
        <v>17</v>
      </c>
      <c r="E726" s="62" t="s">
        <v>1311</v>
      </c>
      <c r="F726" s="101">
        <v>1</v>
      </c>
      <c r="G726" s="100">
        <v>40367.4</v>
      </c>
      <c r="H726" s="100">
        <v>42492</v>
      </c>
      <c r="I726" s="1" t="str">
        <f t="shared" ca="1" si="12"/>
        <v>сигнал_03_пульт</v>
      </c>
    </row>
    <row r="727" spans="1:10" hidden="1" x14ac:dyDescent="0.2">
      <c r="A727" s="98">
        <v>43529</v>
      </c>
      <c r="B727" s="62" t="s">
        <v>1750</v>
      </c>
      <c r="C727" s="62" t="s">
        <v>613</v>
      </c>
      <c r="D727" s="62" t="s">
        <v>17</v>
      </c>
      <c r="E727" s="62" t="s">
        <v>1311</v>
      </c>
      <c r="F727" s="101">
        <v>1</v>
      </c>
      <c r="G727" s="100">
        <v>42492</v>
      </c>
      <c r="H727" s="100">
        <v>42492</v>
      </c>
      <c r="I727" s="1" t="str">
        <f t="shared" ca="1" si="12"/>
        <v>сигнал_03_пульт</v>
      </c>
      <c r="J727" s="18"/>
    </row>
    <row r="728" spans="1:10" hidden="1" x14ac:dyDescent="0.2">
      <c r="A728" s="98">
        <v>43481</v>
      </c>
      <c r="B728" s="62" t="s">
        <v>1402</v>
      </c>
      <c r="C728" s="62" t="s">
        <v>929</v>
      </c>
      <c r="D728" s="62" t="s">
        <v>132</v>
      </c>
      <c r="E728" s="62" t="s">
        <v>1316</v>
      </c>
      <c r="F728" s="101">
        <v>40</v>
      </c>
      <c r="G728" s="100">
        <v>42480</v>
      </c>
      <c r="H728" s="100">
        <v>42480</v>
      </c>
      <c r="I728" s="1" t="str">
        <f t="shared" ca="1" si="12"/>
        <v>нет модели</v>
      </c>
    </row>
    <row r="729" spans="1:10" hidden="1" x14ac:dyDescent="0.2">
      <c r="A729" s="98">
        <v>43481</v>
      </c>
      <c r="B729" s="62" t="s">
        <v>1402</v>
      </c>
      <c r="C729" s="62" t="s">
        <v>929</v>
      </c>
      <c r="D729" s="62" t="s">
        <v>131</v>
      </c>
      <c r="E729" s="62" t="s">
        <v>1316</v>
      </c>
      <c r="F729" s="101">
        <v>40</v>
      </c>
      <c r="G729" s="100">
        <v>42480</v>
      </c>
      <c r="H729" s="100">
        <v>42480</v>
      </c>
      <c r="I729" s="1" t="str">
        <f t="shared" ca="1" si="12"/>
        <v>нет модели</v>
      </c>
    </row>
    <row r="730" spans="1:10" x14ac:dyDescent="0.2">
      <c r="A730" s="98">
        <v>43913</v>
      </c>
      <c r="B730" s="62" t="s">
        <v>2505</v>
      </c>
      <c r="C730" s="62" t="s">
        <v>915</v>
      </c>
      <c r="D730" s="62" t="s">
        <v>20</v>
      </c>
      <c r="E730" s="62" t="s">
        <v>1311</v>
      </c>
      <c r="F730" s="101">
        <v>1</v>
      </c>
      <c r="G730" s="100">
        <v>40130.28</v>
      </c>
      <c r="H730" s="100">
        <v>42242.400000000001</v>
      </c>
    </row>
    <row r="731" spans="1:10" x14ac:dyDescent="0.2">
      <c r="A731" s="98">
        <v>43910</v>
      </c>
      <c r="B731" s="62" t="s">
        <v>2510</v>
      </c>
      <c r="C731" s="62" t="s">
        <v>1326</v>
      </c>
      <c r="D731" s="62" t="s">
        <v>169</v>
      </c>
      <c r="E731" s="62" t="s">
        <v>1318</v>
      </c>
      <c r="F731" s="101">
        <v>1</v>
      </c>
      <c r="G731" s="100">
        <v>41421.599999999999</v>
      </c>
      <c r="H731" s="100">
        <v>41421.599999999999</v>
      </c>
      <c r="J731" s="18"/>
    </row>
    <row r="732" spans="1:10" hidden="1" x14ac:dyDescent="0.2">
      <c r="A732" s="98">
        <v>43619</v>
      </c>
      <c r="B732" s="62" t="s">
        <v>1488</v>
      </c>
      <c r="C732" s="62" t="s">
        <v>920</v>
      </c>
      <c r="D732" s="62" t="s">
        <v>81</v>
      </c>
      <c r="E732" s="62" t="s">
        <v>1313</v>
      </c>
      <c r="F732" s="101">
        <v>5</v>
      </c>
      <c r="G732" s="100">
        <v>42240</v>
      </c>
      <c r="H732" s="100">
        <v>42240</v>
      </c>
      <c r="I732" s="1" t="str">
        <f t="shared" ca="1" si="12"/>
        <v>сигнал_022_датчики</v>
      </c>
    </row>
    <row r="733" spans="1:10" hidden="1" x14ac:dyDescent="0.2">
      <c r="A733" s="98">
        <v>43759</v>
      </c>
      <c r="B733" s="62" t="s">
        <v>1751</v>
      </c>
      <c r="C733" s="62" t="s">
        <v>777</v>
      </c>
      <c r="D733" s="62" t="s">
        <v>45</v>
      </c>
      <c r="E733" s="62" t="s">
        <v>1311</v>
      </c>
      <c r="F733" s="101">
        <v>22</v>
      </c>
      <c r="G733" s="100">
        <v>42240</v>
      </c>
      <c r="H733" s="100">
        <v>42240</v>
      </c>
      <c r="I733" s="1" t="str">
        <f t="shared" ca="1" si="12"/>
        <v>поверка_и_ремонт_газ</v>
      </c>
    </row>
    <row r="734" spans="1:10" hidden="1" x14ac:dyDescent="0.2">
      <c r="A734" s="98">
        <v>43501</v>
      </c>
      <c r="B734" s="62" t="s">
        <v>1399</v>
      </c>
      <c r="C734" s="62" t="s">
        <v>929</v>
      </c>
      <c r="D734" s="62" t="s">
        <v>108</v>
      </c>
      <c r="E734" s="62" t="s">
        <v>1316</v>
      </c>
      <c r="F734" s="101">
        <v>160</v>
      </c>
      <c r="G734" s="100">
        <v>42192</v>
      </c>
      <c r="H734" s="100">
        <v>42192</v>
      </c>
      <c r="I734" s="1" t="str">
        <f t="shared" ca="1" si="12"/>
        <v>нет модели</v>
      </c>
    </row>
    <row r="735" spans="1:10" hidden="1" x14ac:dyDescent="0.2">
      <c r="A735" s="98">
        <v>43566</v>
      </c>
      <c r="B735" s="62" t="s">
        <v>1403</v>
      </c>
      <c r="C735" s="62" t="s">
        <v>929</v>
      </c>
      <c r="D735" s="62" t="s">
        <v>297</v>
      </c>
      <c r="E735" s="62" t="s">
        <v>1316</v>
      </c>
      <c r="F735" s="101">
        <v>320</v>
      </c>
      <c r="G735" s="100">
        <v>42048</v>
      </c>
      <c r="H735" s="100">
        <v>42048</v>
      </c>
      <c r="I735" s="1" t="str">
        <f t="shared" ca="1" si="12"/>
        <v>нет модели</v>
      </c>
    </row>
    <row r="736" spans="1:10" x14ac:dyDescent="0.2">
      <c r="A736" s="98">
        <v>43910</v>
      </c>
      <c r="B736" s="62" t="s">
        <v>2510</v>
      </c>
      <c r="C736" s="62" t="s">
        <v>1326</v>
      </c>
      <c r="D736" s="62" t="s">
        <v>27</v>
      </c>
      <c r="E736" s="62" t="s">
        <v>1318</v>
      </c>
      <c r="F736" s="101">
        <v>1</v>
      </c>
      <c r="G736" s="100">
        <v>14883.6</v>
      </c>
      <c r="H736" s="100">
        <v>14883.6</v>
      </c>
    </row>
    <row r="737" spans="1:10" hidden="1" x14ac:dyDescent="0.2">
      <c r="A737" s="98">
        <v>43864</v>
      </c>
      <c r="B737" s="62" t="s">
        <v>1732</v>
      </c>
      <c r="C737" s="62" t="s">
        <v>752</v>
      </c>
      <c r="D737" s="62" t="s">
        <v>20</v>
      </c>
      <c r="E737" s="62" t="s">
        <v>1311</v>
      </c>
      <c r="F737" s="101">
        <v>1</v>
      </c>
      <c r="G737" s="100">
        <v>42002.400000000001</v>
      </c>
      <c r="H737" s="100">
        <v>42002.400000000001</v>
      </c>
      <c r="I737" s="1" t="str">
        <f t="shared" ca="1" si="12"/>
        <v>сигнал_03_пульт</v>
      </c>
    </row>
    <row r="738" spans="1:10" hidden="1" x14ac:dyDescent="0.2">
      <c r="A738" s="98">
        <v>43871</v>
      </c>
      <c r="B738" s="62" t="s">
        <v>1752</v>
      </c>
      <c r="C738" s="62" t="s">
        <v>870</v>
      </c>
      <c r="D738" s="62" t="s">
        <v>20</v>
      </c>
      <c r="E738" s="62" t="s">
        <v>1311</v>
      </c>
      <c r="F738" s="101">
        <v>1</v>
      </c>
      <c r="G738" s="100">
        <v>42002.400000000001</v>
      </c>
      <c r="H738" s="100">
        <v>42002.400000000001</v>
      </c>
      <c r="I738" s="1" t="str">
        <f t="shared" ca="1" si="12"/>
        <v>сигнал_03_пульт</v>
      </c>
    </row>
    <row r="739" spans="1:10" hidden="1" x14ac:dyDescent="0.2">
      <c r="A739" s="98">
        <v>43878</v>
      </c>
      <c r="B739" s="62" t="s">
        <v>2355</v>
      </c>
      <c r="C739" s="62" t="s">
        <v>2356</v>
      </c>
      <c r="D739" s="62" t="s">
        <v>20</v>
      </c>
      <c r="E739" s="62" t="s">
        <v>1318</v>
      </c>
      <c r="F739" s="101">
        <v>1</v>
      </c>
      <c r="G739" s="100">
        <v>42002.400000000001</v>
      </c>
      <c r="H739" s="100">
        <v>42002.400000000001</v>
      </c>
      <c r="I739" s="1" t="str">
        <f t="shared" ca="1" si="12"/>
        <v>сигнал_03_пульт</v>
      </c>
      <c r="J739" s="18"/>
    </row>
    <row r="740" spans="1:10" hidden="1" x14ac:dyDescent="0.2">
      <c r="A740" s="98">
        <v>43878</v>
      </c>
      <c r="B740" s="62" t="s">
        <v>2357</v>
      </c>
      <c r="C740" s="62" t="s">
        <v>578</v>
      </c>
      <c r="D740" s="62" t="s">
        <v>20</v>
      </c>
      <c r="E740" s="62" t="s">
        <v>1311</v>
      </c>
      <c r="F740" s="101">
        <v>1</v>
      </c>
      <c r="G740" s="100">
        <v>39902.28</v>
      </c>
      <c r="H740" s="100">
        <v>42002.400000000001</v>
      </c>
      <c r="I740" s="1" t="str">
        <f t="shared" ca="1" si="12"/>
        <v>сигнал_03_пульт</v>
      </c>
      <c r="J740" s="18"/>
    </row>
    <row r="741" spans="1:10" hidden="1" x14ac:dyDescent="0.2">
      <c r="A741" s="98">
        <v>43880</v>
      </c>
      <c r="B741" s="62" t="s">
        <v>2373</v>
      </c>
      <c r="C741" s="62" t="s">
        <v>752</v>
      </c>
      <c r="D741" s="62" t="s">
        <v>20</v>
      </c>
      <c r="E741" s="62" t="s">
        <v>1311</v>
      </c>
      <c r="F741" s="101">
        <v>1</v>
      </c>
      <c r="G741" s="100">
        <v>42002.400000000001</v>
      </c>
      <c r="H741" s="100">
        <v>42002.400000000001</v>
      </c>
      <c r="I741" s="1" t="str">
        <f t="shared" ca="1" si="12"/>
        <v>сигнал_03_пульт</v>
      </c>
      <c r="J741" s="18"/>
    </row>
    <row r="742" spans="1:10" hidden="1" x14ac:dyDescent="0.2">
      <c r="A742" s="98">
        <v>43727</v>
      </c>
      <c r="B742" s="62" t="s">
        <v>1424</v>
      </c>
      <c r="C742" s="62" t="s">
        <v>749</v>
      </c>
      <c r="D742" s="62" t="s">
        <v>258</v>
      </c>
      <c r="E742" s="62" t="s">
        <v>1311</v>
      </c>
      <c r="F742" s="101">
        <v>1</v>
      </c>
      <c r="G742" s="100">
        <v>39900</v>
      </c>
      <c r="H742" s="100">
        <v>42000</v>
      </c>
      <c r="I742" s="1" t="str">
        <f t="shared" ca="1" si="12"/>
        <v>прочее_газ</v>
      </c>
      <c r="J742" s="18"/>
    </row>
    <row r="743" spans="1:10" x14ac:dyDescent="0.2">
      <c r="A743" s="98">
        <v>43909</v>
      </c>
      <c r="B743" s="62" t="s">
        <v>2499</v>
      </c>
      <c r="C743" s="62" t="s">
        <v>567</v>
      </c>
      <c r="D743" s="62" t="s">
        <v>271</v>
      </c>
      <c r="E743" s="62" t="s">
        <v>1311</v>
      </c>
      <c r="F743" s="101">
        <v>3</v>
      </c>
      <c r="G743" s="100">
        <v>119706.84</v>
      </c>
      <c r="H743" s="100">
        <v>126007.2</v>
      </c>
    </row>
    <row r="744" spans="1:10" x14ac:dyDescent="0.2">
      <c r="A744" s="98">
        <v>43909</v>
      </c>
      <c r="B744" s="62" t="s">
        <v>2499</v>
      </c>
      <c r="C744" s="62" t="s">
        <v>567</v>
      </c>
      <c r="D744" s="62" t="s">
        <v>15</v>
      </c>
      <c r="E744" s="62" t="s">
        <v>1311</v>
      </c>
      <c r="F744" s="101">
        <v>3</v>
      </c>
      <c r="G744" s="100">
        <v>42418.26</v>
      </c>
      <c r="H744" s="100">
        <v>44650.8</v>
      </c>
    </row>
    <row r="745" spans="1:10" x14ac:dyDescent="0.2">
      <c r="A745" s="98">
        <v>43901</v>
      </c>
      <c r="B745" s="62" t="s">
        <v>2474</v>
      </c>
      <c r="C745" s="62" t="s">
        <v>2475</v>
      </c>
      <c r="D745" s="62" t="s">
        <v>169</v>
      </c>
      <c r="E745" s="62" t="s">
        <v>1318</v>
      </c>
      <c r="F745" s="101">
        <v>1</v>
      </c>
      <c r="G745" s="100">
        <v>41421.599999999999</v>
      </c>
      <c r="H745" s="100">
        <v>41421.599999999999</v>
      </c>
    </row>
    <row r="746" spans="1:10" hidden="1" x14ac:dyDescent="0.2">
      <c r="A746" s="98">
        <v>43858</v>
      </c>
      <c r="B746" s="62" t="s">
        <v>1753</v>
      </c>
      <c r="C746" s="62" t="s">
        <v>1326</v>
      </c>
      <c r="D746" s="62" t="s">
        <v>169</v>
      </c>
      <c r="E746" s="62" t="s">
        <v>1318</v>
      </c>
      <c r="F746" s="101">
        <v>1</v>
      </c>
      <c r="G746" s="100">
        <v>39350.519999999997</v>
      </c>
      <c r="H746" s="100">
        <v>41421.599999999999</v>
      </c>
      <c r="I746" s="1" t="str">
        <f t="shared" ca="1" si="12"/>
        <v>сигнал_03_пульт</v>
      </c>
    </row>
    <row r="747" spans="1:10" hidden="1" x14ac:dyDescent="0.2">
      <c r="A747" s="98">
        <v>43809</v>
      </c>
      <c r="B747" s="62" t="s">
        <v>1691</v>
      </c>
      <c r="C747" s="62" t="s">
        <v>752</v>
      </c>
      <c r="D747" s="62" t="s">
        <v>2</v>
      </c>
      <c r="E747" s="62" t="s">
        <v>1311</v>
      </c>
      <c r="F747" s="101">
        <v>3</v>
      </c>
      <c r="G747" s="100">
        <v>41400</v>
      </c>
      <c r="H747" s="100">
        <v>41400</v>
      </c>
      <c r="I747" s="1" t="str">
        <f t="shared" ca="1" si="12"/>
        <v>сигма_ТКС_датчики</v>
      </c>
      <c r="J747" s="18"/>
    </row>
    <row r="748" spans="1:10" hidden="1" x14ac:dyDescent="0.2">
      <c r="A748" s="98">
        <v>43613</v>
      </c>
      <c r="B748" s="62" t="s">
        <v>1754</v>
      </c>
      <c r="C748" s="62" t="s">
        <v>994</v>
      </c>
      <c r="D748" s="62" t="s">
        <v>13</v>
      </c>
      <c r="E748" s="62" t="s">
        <v>1311</v>
      </c>
      <c r="F748" s="99"/>
      <c r="G748" s="100">
        <v>41330.879999999997</v>
      </c>
      <c r="H748" s="100">
        <v>41330.879999999997</v>
      </c>
      <c r="I748" s="1" t="str">
        <f t="shared" ca="1" si="12"/>
        <v>поверка_и_ремонт_газ</v>
      </c>
      <c r="J748" s="18"/>
    </row>
    <row r="749" spans="1:10" hidden="1" x14ac:dyDescent="0.2">
      <c r="A749" s="98">
        <v>43823</v>
      </c>
      <c r="B749" s="62" t="s">
        <v>1755</v>
      </c>
      <c r="C749" s="62" t="s">
        <v>985</v>
      </c>
      <c r="D749" s="62" t="s">
        <v>409</v>
      </c>
      <c r="E749" s="62" t="s">
        <v>1312</v>
      </c>
      <c r="F749" s="101">
        <v>1</v>
      </c>
      <c r="G749" s="100">
        <v>41200</v>
      </c>
      <c r="H749" s="100">
        <v>41200</v>
      </c>
      <c r="I749" s="1" t="str">
        <f t="shared" ca="1" si="12"/>
        <v>Сторонние_производители</v>
      </c>
      <c r="J749" s="18"/>
    </row>
    <row r="750" spans="1:10" hidden="1" x14ac:dyDescent="0.2">
      <c r="A750" s="98">
        <v>43487</v>
      </c>
      <c r="B750" s="62" t="s">
        <v>1593</v>
      </c>
      <c r="C750" s="62" t="s">
        <v>727</v>
      </c>
      <c r="D750" s="62" t="s">
        <v>66</v>
      </c>
      <c r="E750" s="62" t="s">
        <v>1313</v>
      </c>
      <c r="F750" s="101">
        <v>1</v>
      </c>
      <c r="G750" s="100">
        <v>32534.23</v>
      </c>
      <c r="H750" s="100">
        <v>40667.800000000003</v>
      </c>
      <c r="I750" s="1" t="str">
        <f t="shared" ca="1" si="12"/>
        <v>Сигнал_33</v>
      </c>
      <c r="J750" s="18"/>
    </row>
    <row r="751" spans="1:10" hidden="1" x14ac:dyDescent="0.2">
      <c r="A751" s="98">
        <v>43746</v>
      </c>
      <c r="B751" s="62" t="s">
        <v>1621</v>
      </c>
      <c r="C751" s="62" t="s">
        <v>550</v>
      </c>
      <c r="D751" s="62" t="s">
        <v>46</v>
      </c>
      <c r="E751" s="62" t="s">
        <v>1311</v>
      </c>
      <c r="F751" s="99"/>
      <c r="G751" s="100">
        <v>40600.800000000003</v>
      </c>
      <c r="H751" s="100">
        <v>40600.800000000003</v>
      </c>
      <c r="I751" s="1" t="str">
        <f t="shared" ca="1" si="12"/>
        <v>поверка_и_ремонт_газ</v>
      </c>
    </row>
    <row r="752" spans="1:10" hidden="1" x14ac:dyDescent="0.2">
      <c r="A752" s="98">
        <v>43538</v>
      </c>
      <c r="B752" s="62" t="s">
        <v>1756</v>
      </c>
      <c r="C752" s="62" t="s">
        <v>752</v>
      </c>
      <c r="D752" s="62" t="s">
        <v>5</v>
      </c>
      <c r="E752" s="62" t="s">
        <v>1313</v>
      </c>
      <c r="F752" s="101">
        <v>3</v>
      </c>
      <c r="G752" s="100">
        <v>40590</v>
      </c>
      <c r="H752" s="100">
        <v>40590</v>
      </c>
      <c r="I752" s="1" t="str">
        <f t="shared" ca="1" si="12"/>
        <v>сигнал_03_ТКС</v>
      </c>
      <c r="J752" s="18"/>
    </row>
    <row r="753" spans="1:10" hidden="1" x14ac:dyDescent="0.2">
      <c r="A753" s="98">
        <v>43641</v>
      </c>
      <c r="B753" s="62" t="s">
        <v>1759</v>
      </c>
      <c r="C753" s="62" t="s">
        <v>721</v>
      </c>
      <c r="D753" s="62" t="s">
        <v>5</v>
      </c>
      <c r="E753" s="62" t="s">
        <v>1313</v>
      </c>
      <c r="F753" s="101">
        <v>3</v>
      </c>
      <c r="G753" s="100">
        <v>40590</v>
      </c>
      <c r="H753" s="100">
        <v>40590</v>
      </c>
      <c r="I753" s="1" t="str">
        <f t="shared" ca="1" si="12"/>
        <v>сигнал_03_ТКС</v>
      </c>
      <c r="J753" s="18"/>
    </row>
    <row r="754" spans="1:10" hidden="1" x14ac:dyDescent="0.2">
      <c r="A754" s="98">
        <v>43584</v>
      </c>
      <c r="B754" s="62" t="s">
        <v>1757</v>
      </c>
      <c r="C754" s="62" t="s">
        <v>749</v>
      </c>
      <c r="D754" s="62" t="s">
        <v>5</v>
      </c>
      <c r="E754" s="62" t="s">
        <v>1311</v>
      </c>
      <c r="F754" s="101">
        <v>3</v>
      </c>
      <c r="G754" s="100">
        <v>40590</v>
      </c>
      <c r="H754" s="100">
        <v>40590</v>
      </c>
      <c r="I754" s="1" t="str">
        <f t="shared" ca="1" si="12"/>
        <v>сигнал_03_ТКС</v>
      </c>
    </row>
    <row r="755" spans="1:10" hidden="1" x14ac:dyDescent="0.2">
      <c r="A755" s="98">
        <v>43619</v>
      </c>
      <c r="B755" s="62" t="s">
        <v>1758</v>
      </c>
      <c r="C755" s="62" t="s">
        <v>938</v>
      </c>
      <c r="D755" s="62" t="s">
        <v>5</v>
      </c>
      <c r="E755" s="62" t="s">
        <v>1313</v>
      </c>
      <c r="F755" s="101">
        <v>3</v>
      </c>
      <c r="G755" s="100">
        <v>40590</v>
      </c>
      <c r="H755" s="100">
        <v>40590</v>
      </c>
      <c r="I755" s="1" t="str">
        <f t="shared" ca="1" si="12"/>
        <v>сигнал_03_ТКС</v>
      </c>
    </row>
    <row r="756" spans="1:10" hidden="1" x14ac:dyDescent="0.2">
      <c r="A756" s="98">
        <v>43788</v>
      </c>
      <c r="B756" s="62" t="s">
        <v>1768</v>
      </c>
      <c r="C756" s="62" t="s">
        <v>894</v>
      </c>
      <c r="D756" s="62" t="s">
        <v>5</v>
      </c>
      <c r="E756" s="62" t="s">
        <v>1311</v>
      </c>
      <c r="F756" s="101">
        <v>3</v>
      </c>
      <c r="G756" s="100">
        <v>40590</v>
      </c>
      <c r="H756" s="100">
        <v>40590</v>
      </c>
      <c r="I756" s="1" t="str">
        <f t="shared" ca="1" si="12"/>
        <v>сигнал_03_ТКС</v>
      </c>
    </row>
    <row r="757" spans="1:10" hidden="1" x14ac:dyDescent="0.2">
      <c r="A757" s="98">
        <v>43801</v>
      </c>
      <c r="B757" s="62" t="s">
        <v>1769</v>
      </c>
      <c r="C757" s="62" t="s">
        <v>1079</v>
      </c>
      <c r="D757" s="62" t="s">
        <v>5</v>
      </c>
      <c r="E757" s="62" t="s">
        <v>1311</v>
      </c>
      <c r="F757" s="101">
        <v>3</v>
      </c>
      <c r="G757" s="100">
        <v>40590</v>
      </c>
      <c r="H757" s="100">
        <v>40590</v>
      </c>
      <c r="I757" s="1" t="str">
        <f t="shared" ca="1" si="12"/>
        <v>сигнал_03_ТКС</v>
      </c>
    </row>
    <row r="758" spans="1:10" hidden="1" x14ac:dyDescent="0.2">
      <c r="A758" s="98">
        <v>43753</v>
      </c>
      <c r="B758" s="62" t="s">
        <v>1760</v>
      </c>
      <c r="C758" s="62" t="s">
        <v>885</v>
      </c>
      <c r="D758" s="62" t="s">
        <v>5</v>
      </c>
      <c r="E758" s="62" t="s">
        <v>1313</v>
      </c>
      <c r="F758" s="101">
        <v>3</v>
      </c>
      <c r="G758" s="100">
        <v>40590</v>
      </c>
      <c r="H758" s="100">
        <v>40590</v>
      </c>
      <c r="I758" s="1" t="str">
        <f t="shared" ca="1" si="12"/>
        <v>сигнал_03_ТКС</v>
      </c>
    </row>
    <row r="759" spans="1:10" hidden="1" x14ac:dyDescent="0.2">
      <c r="A759" s="98">
        <v>43746</v>
      </c>
      <c r="B759" s="62" t="s">
        <v>1771</v>
      </c>
      <c r="C759" s="62" t="s">
        <v>870</v>
      </c>
      <c r="D759" s="62" t="s">
        <v>5</v>
      </c>
      <c r="E759" s="62" t="s">
        <v>1313</v>
      </c>
      <c r="F759" s="101">
        <v>3</v>
      </c>
      <c r="G759" s="100">
        <v>40590</v>
      </c>
      <c r="H759" s="100">
        <v>40590</v>
      </c>
      <c r="I759" s="1" t="str">
        <f t="shared" ca="1" si="12"/>
        <v>сигнал_03_ТКС</v>
      </c>
    </row>
    <row r="760" spans="1:10" hidden="1" x14ac:dyDescent="0.2">
      <c r="A760" s="98">
        <v>43697</v>
      </c>
      <c r="B760" s="62" t="s">
        <v>1770</v>
      </c>
      <c r="C760" s="62" t="s">
        <v>600</v>
      </c>
      <c r="D760" s="62" t="s">
        <v>5</v>
      </c>
      <c r="E760" s="62" t="s">
        <v>1313</v>
      </c>
      <c r="F760" s="101">
        <v>3</v>
      </c>
      <c r="G760" s="100">
        <v>40590</v>
      </c>
      <c r="H760" s="100">
        <v>40590</v>
      </c>
      <c r="I760" s="1" t="str">
        <f t="shared" ca="1" si="12"/>
        <v>сигнал_03_ТКС</v>
      </c>
    </row>
    <row r="761" spans="1:10" hidden="1" x14ac:dyDescent="0.2">
      <c r="A761" s="98">
        <v>43804</v>
      </c>
      <c r="B761" s="62" t="s">
        <v>1762</v>
      </c>
      <c r="C761" s="62" t="s">
        <v>818</v>
      </c>
      <c r="D761" s="62" t="s">
        <v>27</v>
      </c>
      <c r="E761" s="62" t="s">
        <v>1311</v>
      </c>
      <c r="F761" s="101">
        <v>3</v>
      </c>
      <c r="G761" s="100">
        <v>40590</v>
      </c>
      <c r="H761" s="100">
        <v>40590</v>
      </c>
      <c r="I761" s="1" t="str">
        <f t="shared" ca="1" si="12"/>
        <v>сигнал_03_ТКС</v>
      </c>
    </row>
    <row r="762" spans="1:10" hidden="1" x14ac:dyDescent="0.2">
      <c r="A762" s="98">
        <v>43564</v>
      </c>
      <c r="B762" s="62" t="s">
        <v>1761</v>
      </c>
      <c r="C762" s="62" t="s">
        <v>848</v>
      </c>
      <c r="D762" s="62" t="s">
        <v>27</v>
      </c>
      <c r="E762" s="62" t="s">
        <v>1313</v>
      </c>
      <c r="F762" s="101">
        <v>3</v>
      </c>
      <c r="G762" s="100">
        <v>40590</v>
      </c>
      <c r="H762" s="100">
        <v>40590</v>
      </c>
      <c r="I762" s="1" t="str">
        <f t="shared" ca="1" si="12"/>
        <v>сигнал_03_ТКС</v>
      </c>
    </row>
    <row r="763" spans="1:10" hidden="1" x14ac:dyDescent="0.2">
      <c r="A763" s="98">
        <v>43522</v>
      </c>
      <c r="B763" s="62" t="s">
        <v>1550</v>
      </c>
      <c r="C763" s="62" t="s">
        <v>652</v>
      </c>
      <c r="D763" s="62" t="s">
        <v>27</v>
      </c>
      <c r="E763" s="62" t="s">
        <v>1313</v>
      </c>
      <c r="F763" s="101">
        <v>3</v>
      </c>
      <c r="G763" s="100">
        <v>40590</v>
      </c>
      <c r="H763" s="100">
        <v>40590</v>
      </c>
      <c r="I763" s="1" t="str">
        <f t="shared" ca="1" si="12"/>
        <v>сигнал_03_ТКС</v>
      </c>
    </row>
    <row r="764" spans="1:10" hidden="1" x14ac:dyDescent="0.2">
      <c r="A764" s="98">
        <v>43801</v>
      </c>
      <c r="B764" s="62" t="s">
        <v>1767</v>
      </c>
      <c r="C764" s="62" t="s">
        <v>780</v>
      </c>
      <c r="D764" s="62" t="s">
        <v>3</v>
      </c>
      <c r="E764" s="62" t="s">
        <v>1311</v>
      </c>
      <c r="F764" s="101">
        <v>3</v>
      </c>
      <c r="G764" s="100">
        <v>40590</v>
      </c>
      <c r="H764" s="100">
        <v>40590</v>
      </c>
      <c r="I764" s="1" t="str">
        <f t="shared" ca="1" si="12"/>
        <v>сигнал_03_ТКС</v>
      </c>
    </row>
    <row r="765" spans="1:10" hidden="1" x14ac:dyDescent="0.2">
      <c r="A765" s="98">
        <v>43809</v>
      </c>
      <c r="B765" s="62" t="s">
        <v>1581</v>
      </c>
      <c r="C765" s="62" t="s">
        <v>1093</v>
      </c>
      <c r="D765" s="62" t="s">
        <v>27</v>
      </c>
      <c r="E765" s="62" t="s">
        <v>1312</v>
      </c>
      <c r="F765" s="101">
        <v>3</v>
      </c>
      <c r="G765" s="100">
        <v>40590</v>
      </c>
      <c r="H765" s="100">
        <v>40590</v>
      </c>
      <c r="I765" s="1" t="str">
        <f t="shared" ca="1" si="12"/>
        <v>сигнал_03_ТКС</v>
      </c>
    </row>
    <row r="766" spans="1:10" hidden="1" x14ac:dyDescent="0.2">
      <c r="A766" s="98">
        <v>43551</v>
      </c>
      <c r="B766" s="62" t="s">
        <v>1764</v>
      </c>
      <c r="C766" s="62" t="s">
        <v>811</v>
      </c>
      <c r="D766" s="62" t="s">
        <v>3</v>
      </c>
      <c r="E766" s="62" t="s">
        <v>1313</v>
      </c>
      <c r="F766" s="101">
        <v>3</v>
      </c>
      <c r="G766" s="100">
        <v>40590</v>
      </c>
      <c r="H766" s="100">
        <v>40590</v>
      </c>
      <c r="I766" s="1" t="str">
        <f t="shared" ca="1" si="12"/>
        <v>сигнал_03_ТКС</v>
      </c>
    </row>
    <row r="767" spans="1:10" hidden="1" x14ac:dyDescent="0.2">
      <c r="A767" s="98">
        <v>43760</v>
      </c>
      <c r="B767" s="62" t="s">
        <v>1766</v>
      </c>
      <c r="C767" s="62" t="s">
        <v>776</v>
      </c>
      <c r="D767" s="62" t="s">
        <v>3</v>
      </c>
      <c r="E767" s="62" t="s">
        <v>1311</v>
      </c>
      <c r="F767" s="101">
        <v>3</v>
      </c>
      <c r="G767" s="100">
        <v>40590</v>
      </c>
      <c r="H767" s="100">
        <v>40590</v>
      </c>
      <c r="I767" s="1" t="str">
        <f t="shared" ca="1" si="12"/>
        <v>сигнал_03_ТКС</v>
      </c>
    </row>
    <row r="768" spans="1:10" hidden="1" x14ac:dyDescent="0.2">
      <c r="A768" s="98">
        <v>43760</v>
      </c>
      <c r="B768" s="62" t="s">
        <v>1765</v>
      </c>
      <c r="C768" s="62" t="s">
        <v>776</v>
      </c>
      <c r="D768" s="62" t="s">
        <v>3</v>
      </c>
      <c r="E768" s="62" t="s">
        <v>1311</v>
      </c>
      <c r="F768" s="101">
        <v>3</v>
      </c>
      <c r="G768" s="100">
        <v>40590</v>
      </c>
      <c r="H768" s="100">
        <v>40590</v>
      </c>
      <c r="I768" s="1" t="str">
        <f t="shared" ca="1" si="12"/>
        <v>сигнал_03_ТКС</v>
      </c>
    </row>
    <row r="769" spans="1:10" hidden="1" x14ac:dyDescent="0.2">
      <c r="A769" s="98">
        <v>43657</v>
      </c>
      <c r="B769" s="62" t="s">
        <v>1763</v>
      </c>
      <c r="C769" s="62" t="s">
        <v>961</v>
      </c>
      <c r="D769" s="62" t="s">
        <v>3</v>
      </c>
      <c r="E769" s="62" t="s">
        <v>1311</v>
      </c>
      <c r="F769" s="101">
        <v>3</v>
      </c>
      <c r="G769" s="100">
        <v>40590</v>
      </c>
      <c r="H769" s="100">
        <v>40590</v>
      </c>
      <c r="I769" s="1" t="str">
        <f t="shared" ca="1" si="12"/>
        <v>сигнал_03_ТКС</v>
      </c>
    </row>
    <row r="770" spans="1:10" hidden="1" x14ac:dyDescent="0.2">
      <c r="A770" s="98">
        <v>43732</v>
      </c>
      <c r="B770" s="62" t="s">
        <v>1772</v>
      </c>
      <c r="C770" s="62" t="s">
        <v>578</v>
      </c>
      <c r="D770" s="62" t="s">
        <v>275</v>
      </c>
      <c r="E770" s="62" t="s">
        <v>1313</v>
      </c>
      <c r="F770" s="101">
        <v>3</v>
      </c>
      <c r="G770" s="100">
        <v>36531</v>
      </c>
      <c r="H770" s="100">
        <v>40590</v>
      </c>
      <c r="I770" s="1" t="str">
        <f t="shared" ca="1" si="12"/>
        <v>сигнал_03_ТКС</v>
      </c>
    </row>
    <row r="771" spans="1:10" hidden="1" x14ac:dyDescent="0.2">
      <c r="A771" s="98">
        <v>43664</v>
      </c>
      <c r="B771" s="62" t="s">
        <v>1773</v>
      </c>
      <c r="C771" s="62" t="s">
        <v>986</v>
      </c>
      <c r="D771" s="62" t="s">
        <v>392</v>
      </c>
      <c r="E771" s="62" t="s">
        <v>1312</v>
      </c>
      <c r="F771" s="101">
        <v>1</v>
      </c>
      <c r="G771" s="100">
        <v>40550.400000000001</v>
      </c>
      <c r="H771" s="100">
        <v>40550.400000000001</v>
      </c>
      <c r="I771" s="1" t="str">
        <f t="shared" ca="1" si="12"/>
        <v>Сторонние_производители</v>
      </c>
    </row>
    <row r="772" spans="1:10" x14ac:dyDescent="0.2">
      <c r="A772" s="98">
        <v>43913</v>
      </c>
      <c r="B772" s="62" t="s">
        <v>2511</v>
      </c>
      <c r="C772" s="62" t="s">
        <v>2512</v>
      </c>
      <c r="D772" s="62" t="s">
        <v>91</v>
      </c>
      <c r="E772" s="62" t="s">
        <v>1318</v>
      </c>
      <c r="F772" s="101">
        <v>8</v>
      </c>
      <c r="G772" s="100">
        <v>40550.400000000001</v>
      </c>
      <c r="H772" s="100">
        <v>40550.400000000001</v>
      </c>
    </row>
    <row r="773" spans="1:10" x14ac:dyDescent="0.2">
      <c r="A773" s="98">
        <v>43906</v>
      </c>
      <c r="B773" s="62" t="s">
        <v>2513</v>
      </c>
      <c r="C773" s="62" t="s">
        <v>752</v>
      </c>
      <c r="D773" s="62" t="s">
        <v>237</v>
      </c>
      <c r="E773" s="62" t="s">
        <v>1311</v>
      </c>
      <c r="F773" s="101">
        <v>1</v>
      </c>
      <c r="G773" s="100">
        <v>40404</v>
      </c>
      <c r="H773" s="100">
        <v>40404</v>
      </c>
    </row>
    <row r="774" spans="1:10" hidden="1" x14ac:dyDescent="0.2">
      <c r="A774" s="98">
        <v>43481</v>
      </c>
      <c r="B774" s="62" t="s">
        <v>1402</v>
      </c>
      <c r="C774" s="62" t="s">
        <v>929</v>
      </c>
      <c r="D774" s="62" t="s">
        <v>109</v>
      </c>
      <c r="E774" s="62" t="s">
        <v>1316</v>
      </c>
      <c r="F774" s="101">
        <v>120</v>
      </c>
      <c r="G774" s="100">
        <v>40320</v>
      </c>
      <c r="H774" s="100">
        <v>40320</v>
      </c>
      <c r="I774" s="1" t="str">
        <f t="shared" ca="1" si="12"/>
        <v>нет модели</v>
      </c>
    </row>
    <row r="775" spans="1:10" hidden="1" x14ac:dyDescent="0.2">
      <c r="A775" s="98">
        <v>43816</v>
      </c>
      <c r="B775" s="62" t="s">
        <v>1775</v>
      </c>
      <c r="C775" s="62" t="s">
        <v>796</v>
      </c>
      <c r="D775" s="62" t="s">
        <v>101</v>
      </c>
      <c r="E775" s="62" t="s">
        <v>1311</v>
      </c>
      <c r="F775" s="101">
        <v>3</v>
      </c>
      <c r="G775" s="100">
        <v>36223.199999999997</v>
      </c>
      <c r="H775" s="100">
        <v>40248</v>
      </c>
      <c r="I775" s="1" t="str">
        <f t="shared" ca="1" si="12"/>
        <v>Сигнал_03К_пульт</v>
      </c>
    </row>
    <row r="776" spans="1:10" hidden="1" x14ac:dyDescent="0.2">
      <c r="A776" s="98">
        <v>43614</v>
      </c>
      <c r="B776" s="62" t="s">
        <v>1774</v>
      </c>
      <c r="C776" s="62" t="s">
        <v>970</v>
      </c>
      <c r="D776" s="62" t="s">
        <v>101</v>
      </c>
      <c r="E776" s="62" t="s">
        <v>1311</v>
      </c>
      <c r="F776" s="101">
        <v>3</v>
      </c>
      <c r="G776" s="100">
        <v>40248</v>
      </c>
      <c r="H776" s="100">
        <v>40248</v>
      </c>
      <c r="I776" s="1" t="str">
        <f t="shared" ca="1" si="12"/>
        <v>Сигнал_03К_пульт</v>
      </c>
    </row>
    <row r="777" spans="1:10" hidden="1" x14ac:dyDescent="0.2">
      <c r="A777" s="98">
        <v>43501</v>
      </c>
      <c r="B777" s="62" t="s">
        <v>1399</v>
      </c>
      <c r="C777" s="62" t="s">
        <v>929</v>
      </c>
      <c r="D777" s="62" t="s">
        <v>110</v>
      </c>
      <c r="E777" s="62" t="s">
        <v>1316</v>
      </c>
      <c r="F777" s="101">
        <v>120</v>
      </c>
      <c r="G777" s="100">
        <v>40032</v>
      </c>
      <c r="H777" s="100">
        <v>40032</v>
      </c>
      <c r="I777" s="1" t="str">
        <f t="shared" ca="1" si="12"/>
        <v>нет модели</v>
      </c>
    </row>
    <row r="778" spans="1:10" hidden="1" x14ac:dyDescent="0.2">
      <c r="A778" s="98">
        <v>43767</v>
      </c>
      <c r="B778" s="62" t="s">
        <v>1776</v>
      </c>
      <c r="C778" s="62" t="s">
        <v>796</v>
      </c>
      <c r="D778" s="62" t="s">
        <v>520</v>
      </c>
      <c r="E778" s="62" t="s">
        <v>1311</v>
      </c>
      <c r="F778" s="101">
        <v>3</v>
      </c>
      <c r="G778" s="100">
        <v>35818.199999999997</v>
      </c>
      <c r="H778" s="100">
        <v>39798</v>
      </c>
      <c r="I778" s="1" t="str">
        <f t="shared" ca="1" si="12"/>
        <v>сигнал_03_электрохимия</v>
      </c>
    </row>
    <row r="779" spans="1:10" hidden="1" x14ac:dyDescent="0.2">
      <c r="A779" s="98">
        <v>43613</v>
      </c>
      <c r="B779" s="62" t="s">
        <v>1388</v>
      </c>
      <c r="C779" s="62" t="s">
        <v>929</v>
      </c>
      <c r="D779" s="62" t="s">
        <v>369</v>
      </c>
      <c r="E779" s="62" t="s">
        <v>1316</v>
      </c>
      <c r="F779" s="101">
        <v>200</v>
      </c>
      <c r="G779" s="100">
        <v>39686.400000000001</v>
      </c>
      <c r="H779" s="100">
        <v>39686.400000000001</v>
      </c>
      <c r="I779" s="1" t="str">
        <f t="shared" ca="1" si="12"/>
        <v>нет модели</v>
      </c>
    </row>
    <row r="780" spans="1:10" hidden="1" x14ac:dyDescent="0.2">
      <c r="A780" s="98">
        <v>43886</v>
      </c>
      <c r="B780" s="62" t="s">
        <v>2397</v>
      </c>
      <c r="C780" s="62" t="s">
        <v>725</v>
      </c>
      <c r="D780" s="62" t="s">
        <v>9</v>
      </c>
      <c r="E780" s="62" t="s">
        <v>1311</v>
      </c>
      <c r="F780" s="101">
        <v>20</v>
      </c>
      <c r="G780" s="100">
        <v>39600</v>
      </c>
      <c r="H780" s="100">
        <v>39600</v>
      </c>
      <c r="I780" s="1" t="str">
        <f t="shared" ca="1" si="12"/>
        <v>прочее_газ</v>
      </c>
    </row>
    <row r="781" spans="1:10" hidden="1" x14ac:dyDescent="0.2">
      <c r="A781" s="98">
        <v>43585</v>
      </c>
      <c r="B781" s="62" t="s">
        <v>1658</v>
      </c>
      <c r="C781" s="62" t="s">
        <v>953</v>
      </c>
      <c r="D781" s="62" t="s">
        <v>240</v>
      </c>
      <c r="E781" s="62" t="s">
        <v>1312</v>
      </c>
      <c r="F781" s="101">
        <v>3</v>
      </c>
      <c r="G781" s="100">
        <v>39600</v>
      </c>
      <c r="H781" s="100">
        <v>39600</v>
      </c>
      <c r="I781" s="1" t="str">
        <f t="shared" ca="1" si="12"/>
        <v>сигма_ТКС_датчики</v>
      </c>
    </row>
    <row r="782" spans="1:10" hidden="1" x14ac:dyDescent="0.2">
      <c r="A782" s="98">
        <v>43564</v>
      </c>
      <c r="B782" s="62" t="s">
        <v>1657</v>
      </c>
      <c r="C782" s="62" t="s">
        <v>611</v>
      </c>
      <c r="D782" s="62" t="s">
        <v>507</v>
      </c>
      <c r="E782" s="62" t="s">
        <v>1313</v>
      </c>
      <c r="F782" s="101">
        <v>3</v>
      </c>
      <c r="G782" s="100">
        <v>39600</v>
      </c>
      <c r="H782" s="100">
        <v>39600</v>
      </c>
      <c r="I782" s="1" t="str">
        <f t="shared" ca="1" si="12"/>
        <v>сигма_ТКС_датчики</v>
      </c>
      <c r="J782" s="18"/>
    </row>
    <row r="783" spans="1:10" hidden="1" x14ac:dyDescent="0.2">
      <c r="A783" s="98">
        <v>43690</v>
      </c>
      <c r="B783" s="62" t="s">
        <v>1652</v>
      </c>
      <c r="C783" s="62" t="s">
        <v>567</v>
      </c>
      <c r="D783" s="62" t="s">
        <v>2</v>
      </c>
      <c r="E783" s="62" t="s">
        <v>1311</v>
      </c>
      <c r="F783" s="101">
        <v>3</v>
      </c>
      <c r="G783" s="100">
        <v>37620</v>
      </c>
      <c r="H783" s="100">
        <v>39600</v>
      </c>
      <c r="I783" s="1" t="str">
        <f t="shared" ref="I783:I846" ca="1" si="13">IF(COUNTIF(INDIRECT(INDEX(моделиперечень,1)),D783),INDEX(моделиперечень,1),
IF(COUNTIF(INDIRECT(INDEX(моделиперечень,2)),D783),INDEX(моделиперечень,2),
IF(COUNTIF(INDIRECT(INDEX(моделиперечень,3)),D783),INDEX(моделиперечень,3),
IF(COUNTIF(INDIRECT(INDEX(моделиперечень,4)),D783),INDEX(моделиперечень,4),
IF(COUNTIF(INDIRECT(INDEX(моделиперечень,5)),D783),INDEX(моделиперечень,5),
IF(COUNTIF(INDIRECT(INDEX(моделиперечень,6)),D783),INDEX(моделиперечень,6),
IF(COUNTIF(INDIRECT(INDEX(моделиперечень,7)),D783),INDEX(моделиперечень,7),
IF(COUNTIF(INDIRECT(INDEX(моделиперечень,8)),D783),INDEX(моделиперечень,8),
IF(COUNTIF(INDIRECT(INDEX(моделиперечень,9)),D783),INDEX(моделиперечень,9),
IF(COUNTIF(INDIRECT(INDEX(моделиперечень,10)),D783),INDEX(моделиперечень,10),
IF(COUNTIF(INDIRECT(INDEX(моделиперечень,11)),D783),INDEX(моделиперечень,11),
IF(COUNTIF(INDIRECT(INDEX(моделиперечень,12)),D783),INDEX(моделиперечень,12),
IF(COUNTIF(INDIRECT(INDEX(моделиперечень,13)),D783),INDEX(моделиперечень,13),
IF(COUNTIF(INDIRECT(INDEX(моделиперечень,14)),D783),INDEX(моделиперечень,14),
IF(COUNTIF(INDIRECT(INDEX(моделиперечень,15)),D783),INDEX(моделиперечень,15),
IF(COUNTIF(INDIRECT(INDEX(моделиперечень,16)),D783),INDEX(моделиперечень,16),
IF(COUNTIF(INDIRECT(INDEX(моделиперечень,17)),D783),INDEX(моделиперечень,17),
IF(COUNTIF(INDIRECT(INDEX(моделиперечень,18)),D783),INDEX(моделиперечень,18),
IF(COUNTIF(INDIRECT(INDEX(моделиперечень,19)),D783),INDEX(моделиперечень,19),
IF(COUNTIF(INDIRECT(INDEX(моделиперечень,20)),D783),INDEX(моделиперечень,20),
IF(COUNTIF(INDIRECT(INDEX(моделиперечень,21)),D783),INDEX(моделиперечень,21),
IF(COUNTIF(INDIRECT(INDEX(моделиперечень,22)),D783),INDEX(моделиперечень,22),
IF(COUNTIF(INDIRECT(INDEX(моделиперечень,23)),D783),INDEX(моделиперечень,23),
IF(COUNTIF(INDIRECT(INDEX(моделиперечень,24)),D783),INDEX(моделиперечень,24),
IF(COUNTIF(INDIRECT(INDEX(моделиперечень,25)),D783),INDEX(моделиперечень,25),
IF(COUNTIF(INDIRECT(INDEX(моделиперечень,26)),D783),INDEX(моделиперечень,26),
IF(COUNTIF(INDIRECT(INDEX(моделиперечень_газ,1)),D783),INDEX(моделиперечень_газ,1),
IF(COUNTIF(INDIRECT(INDEX(моделиперечень_газ,2)),D783),INDEX(моделиперечень_газ,2),
IF(COUNTIF(INDIRECT(INDEX(моделиперечень_газ,3)),D783),INDEX(моделиперечень_газ,3),
IF(COUNTIF(INDIRECT(INDEX(моделиперечень_газ,4)),D783),INDEX(моделиперечень_газ,4),
IF(COUNTIF(INDIRECT(INDEX(моделиперечень_газ,5)),D783),INDEX(моделиперечень_газ,5),
IF(COUNTIF(INDIRECT(INDEX(моделиперечень_газ,6)),D783),INDEX(моделиперечень_газ,6),
IF(COUNTIF(INDIRECT(INDEX(моделиперечень_газ,7)),D783),INDEX(моделиперечень_газ,7),
IF(COUNTIF(INDIRECT(INDEX(моделиперечень_газ,8)),D783),INDEX(моделиперечень_газ,8),
IF(COUNTIF(INDIRECT(INDEX(моделиперечень_газ,9)),D783),INDEX(моделиперечень_газ,9),
IF(COUNTIF(INDIRECT(INDEX(моделиперечень_газ,10)),D783),INDEX(моделиперечень_газ,10),
IF(COUNTIF(INDIRECT(INDEX(моделиперечень_газ,11)),D783),INDEX(моделиперечень_газ,11),
IF(COUNTIF(INDIRECT(INDEX(моделиперечень_газ,12)),D783),INDEX(моделиперечень_газ,12),
IF(COUNTIF(INDIRECT(INDEX(моделиперечень_газ,13)),D783),INDEX(моделиперечень_газ,13),
IF(COUNTIF(INDIRECT(INDEX(моделиперечень_газ,14)),D783),INDEX(моделиперечень_газ,14),
IF(COUNTIF(INDIRECT(INDEX(моделиперечень_газ,15)),D783),INDEX(моделиперечень_газ,15),
IF(COUNTIF(INDIRECT(INDEX(моделиперечень_газ,16)),D783),INDEX(моделиперечень_газ,16),
IF(COUNTIF(INDIRECT(INDEX(моделиперечень_газ,17)),D783),INDEX(моделиперечень_газ,17),
IF(COUNTIF(INDIRECT(INDEX(моделиперечень_газ,18)),D783),INDEX(моделиперечень_газ,18),
IF(COUNTIF(INDIRECT(INDEX(моделиперечень_газ,19)),D783),INDEX(моделиперечень_газ,19),
IF(COUNTIF(INDIRECT(INDEX(моделиперечень_газ,20)),D783),INDEX(моделиперечень_газ,20),
IF(COUNTIF(INDIRECT(INDEX(моделиперечень_газ,21)),D783),INDEX(моделиперечень_газ,21),
IF(COUNTIF(INDIRECT(INDEX(моделиперечень_газ,22)),D783),INDEX(моделиперечень_газ,22),
IF(COUNTIF(INDIRECT(INDEX(моделиперечень_газ,23)),D783),INDEX(моделиперечень_газ,23),
IF(COUNTIF(INDIRECT(INDEX(моделиперечень_газ,24)),D783),INDEX(моделиперечень_газ,24),
IF(COUNTIF(INDIRECT(INDEX(моделиперечень_газ,25)),D783),INDEX(моделиперечень_газ,25),
IF(COUNTIF(INDIRECT(INDEX(моделиперечень_газ,26)),D783),INDEX(моделиперечень_газ,26),
IF(COUNTIF(INDIRECT(INDEX(моделиперечень_газ,27)),D783),INDEX(моделиперечень_газ,27),
IF(COUNTIF(INDIRECT(INDEX(моделиперечень_газ,28)),D783),INDEX(моделиперечень_газ,28),
IF(COUNTIF(INDIRECT(INDEX(моделиперечень_газ,29)),D783),INDEX(моделиперечень_газ,29),
IF(COUNTIF(INDIRECT(INDEX(моделиперечень_газ,30)),D783),INDEX(моделиперечень_газ,30),
IF(COUNTIF(INDIRECT(INDEX(моделиперечень_газ,31)),D783),INDEX(моделиперечень_газ,31),
IF(COUNTIF(INDIRECT(INDEX(моделиперечень_газ,32)),D783),INDEX(моделиперечень_газ,32),
IF(COUNTIF(INDIRECT(INDEX(моделиперечень_газ,33)),D783),INDEX(моделиперечень_газ,33),
IF(COUNTIF(INDIRECT(INDEX(моделиперечень_газ,34)),D783),INDEX(моделиперечень_газ,34),
IF(COUNTIF(INDIRECT(INDEX(моделиперечень_газ,35)),D783),INDEX(моделиперечень_газ,35),
IF(COUNTIF(INDIRECT(INDEX(моделиперечень_газ,36)),D783),INDEX(моделиперечень_газ,36),
"нет модели"))))))))))))))))))))))))))))))))))))))))))))))))))))))))))))))</f>
        <v>сигма_ТКС_датчики</v>
      </c>
      <c r="J783" s="18"/>
    </row>
    <row r="784" spans="1:10" hidden="1" x14ac:dyDescent="0.2">
      <c r="A784" s="98">
        <v>43801</v>
      </c>
      <c r="B784" s="62" t="s">
        <v>1777</v>
      </c>
      <c r="C784" s="62" t="s">
        <v>1081</v>
      </c>
      <c r="D784" s="62" t="s">
        <v>2</v>
      </c>
      <c r="E784" s="62" t="s">
        <v>1312</v>
      </c>
      <c r="F784" s="101">
        <v>3</v>
      </c>
      <c r="G784" s="100">
        <v>39600</v>
      </c>
      <c r="H784" s="100">
        <v>39600</v>
      </c>
      <c r="I784" s="1" t="str">
        <f t="shared" ca="1" si="13"/>
        <v>сигма_ТКС_датчики</v>
      </c>
      <c r="J784" s="18"/>
    </row>
    <row r="785" spans="1:10" hidden="1" x14ac:dyDescent="0.2">
      <c r="A785" s="98">
        <v>43732</v>
      </c>
      <c r="B785" s="62" t="s">
        <v>1653</v>
      </c>
      <c r="C785" s="62" t="s">
        <v>565</v>
      </c>
      <c r="D785" s="62" t="s">
        <v>2</v>
      </c>
      <c r="E785" s="62" t="s">
        <v>1311</v>
      </c>
      <c r="F785" s="101">
        <v>3</v>
      </c>
      <c r="G785" s="100">
        <v>39600</v>
      </c>
      <c r="H785" s="100">
        <v>39600</v>
      </c>
      <c r="I785" s="1" t="str">
        <f t="shared" ca="1" si="13"/>
        <v>сигма_ТКС_датчики</v>
      </c>
      <c r="J785" s="18"/>
    </row>
    <row r="786" spans="1:10" hidden="1" x14ac:dyDescent="0.2">
      <c r="A786" s="98">
        <v>43501</v>
      </c>
      <c r="B786" s="62" t="s">
        <v>1667</v>
      </c>
      <c r="C786" s="62" t="s">
        <v>571</v>
      </c>
      <c r="D786" s="62" t="s">
        <v>2</v>
      </c>
      <c r="E786" s="62" t="s">
        <v>1311</v>
      </c>
      <c r="F786" s="101">
        <v>3</v>
      </c>
      <c r="G786" s="100">
        <v>39600</v>
      </c>
      <c r="H786" s="100">
        <v>39600</v>
      </c>
      <c r="I786" s="1" t="str">
        <f t="shared" ca="1" si="13"/>
        <v>сигма_ТКС_датчики</v>
      </c>
    </row>
    <row r="787" spans="1:10" hidden="1" x14ac:dyDescent="0.2">
      <c r="A787" s="98">
        <v>43634</v>
      </c>
      <c r="B787" s="62" t="s">
        <v>1663</v>
      </c>
      <c r="C787" s="62" t="s">
        <v>852</v>
      </c>
      <c r="D787" s="62" t="s">
        <v>2</v>
      </c>
      <c r="E787" s="62" t="s">
        <v>1311</v>
      </c>
      <c r="F787" s="101">
        <v>3</v>
      </c>
      <c r="G787" s="100">
        <v>39600</v>
      </c>
      <c r="H787" s="100">
        <v>39600</v>
      </c>
      <c r="I787" s="1" t="str">
        <f t="shared" ca="1" si="13"/>
        <v>сигма_ТКС_датчики</v>
      </c>
    </row>
    <row r="788" spans="1:10" hidden="1" x14ac:dyDescent="0.2">
      <c r="A788" s="98">
        <v>43577</v>
      </c>
      <c r="B788" s="62" t="s">
        <v>1778</v>
      </c>
      <c r="C788" s="62" t="s">
        <v>796</v>
      </c>
      <c r="D788" s="62" t="s">
        <v>2</v>
      </c>
      <c r="E788" s="62" t="s">
        <v>1313</v>
      </c>
      <c r="F788" s="101">
        <v>3</v>
      </c>
      <c r="G788" s="100">
        <v>35640</v>
      </c>
      <c r="H788" s="100">
        <v>39600</v>
      </c>
      <c r="I788" s="1" t="str">
        <f t="shared" ca="1" si="13"/>
        <v>сигма_ТКС_датчики</v>
      </c>
    </row>
    <row r="789" spans="1:10" hidden="1" x14ac:dyDescent="0.2">
      <c r="A789" s="98">
        <v>43634</v>
      </c>
      <c r="B789" s="62" t="s">
        <v>1779</v>
      </c>
      <c r="C789" s="62" t="s">
        <v>568</v>
      </c>
      <c r="D789" s="62" t="s">
        <v>2</v>
      </c>
      <c r="E789" s="62" t="s">
        <v>1313</v>
      </c>
      <c r="F789" s="101">
        <v>3</v>
      </c>
      <c r="G789" s="100">
        <v>39600</v>
      </c>
      <c r="H789" s="100">
        <v>39600</v>
      </c>
      <c r="I789" s="1" t="str">
        <f t="shared" ca="1" si="13"/>
        <v>сигма_ТКС_датчики</v>
      </c>
    </row>
    <row r="790" spans="1:10" hidden="1" x14ac:dyDescent="0.2">
      <c r="A790" s="98">
        <v>43690</v>
      </c>
      <c r="B790" s="62" t="s">
        <v>1652</v>
      </c>
      <c r="C790" s="62" t="s">
        <v>567</v>
      </c>
      <c r="D790" s="62" t="s">
        <v>6</v>
      </c>
      <c r="E790" s="62" t="s">
        <v>1311</v>
      </c>
      <c r="F790" s="101">
        <v>3</v>
      </c>
      <c r="G790" s="100">
        <v>37620</v>
      </c>
      <c r="H790" s="100">
        <v>39600</v>
      </c>
      <c r="I790" s="1" t="str">
        <f t="shared" ca="1" si="13"/>
        <v>сигма_ТКС_датчики</v>
      </c>
    </row>
    <row r="791" spans="1:10" hidden="1" x14ac:dyDescent="0.2">
      <c r="A791" s="98">
        <v>43706</v>
      </c>
      <c r="B791" s="62" t="s">
        <v>1650</v>
      </c>
      <c r="C791" s="62" t="s">
        <v>676</v>
      </c>
      <c r="D791" s="62" t="s">
        <v>507</v>
      </c>
      <c r="E791" s="62" t="s">
        <v>1311</v>
      </c>
      <c r="F791" s="101">
        <v>3</v>
      </c>
      <c r="G791" s="100">
        <v>39600</v>
      </c>
      <c r="H791" s="100">
        <v>39600</v>
      </c>
      <c r="I791" s="1" t="str">
        <f t="shared" ca="1" si="13"/>
        <v>сигма_ТКС_датчики</v>
      </c>
    </row>
    <row r="792" spans="1:10" hidden="1" x14ac:dyDescent="0.2">
      <c r="A792" s="98">
        <v>43705</v>
      </c>
      <c r="B792" s="62" t="s">
        <v>1649</v>
      </c>
      <c r="C792" s="62" t="s">
        <v>629</v>
      </c>
      <c r="D792" s="62" t="s">
        <v>507</v>
      </c>
      <c r="E792" s="62" t="s">
        <v>1313</v>
      </c>
      <c r="F792" s="101">
        <v>3</v>
      </c>
      <c r="G792" s="100">
        <v>39600</v>
      </c>
      <c r="H792" s="100">
        <v>39600</v>
      </c>
      <c r="I792" s="1" t="str">
        <f t="shared" ca="1" si="13"/>
        <v>сигма_ТКС_датчики</v>
      </c>
    </row>
    <row r="793" spans="1:10" hidden="1" x14ac:dyDescent="0.2">
      <c r="A793" s="98">
        <v>43634</v>
      </c>
      <c r="B793" s="62" t="s">
        <v>1663</v>
      </c>
      <c r="C793" s="62" t="s">
        <v>852</v>
      </c>
      <c r="D793" s="62" t="s">
        <v>6</v>
      </c>
      <c r="E793" s="62" t="s">
        <v>1311</v>
      </c>
      <c r="F793" s="101">
        <v>3</v>
      </c>
      <c r="G793" s="100">
        <v>39600</v>
      </c>
      <c r="H793" s="100">
        <v>39600</v>
      </c>
      <c r="I793" s="1" t="str">
        <f t="shared" ca="1" si="13"/>
        <v>сигма_ТКС_датчики</v>
      </c>
    </row>
    <row r="794" spans="1:10" hidden="1" x14ac:dyDescent="0.2">
      <c r="A794" s="98">
        <v>43501</v>
      </c>
      <c r="B794" s="62" t="s">
        <v>1667</v>
      </c>
      <c r="C794" s="62" t="s">
        <v>571</v>
      </c>
      <c r="D794" s="62" t="s">
        <v>6</v>
      </c>
      <c r="E794" s="62" t="s">
        <v>1311</v>
      </c>
      <c r="F794" s="101">
        <v>3</v>
      </c>
      <c r="G794" s="100">
        <v>39600</v>
      </c>
      <c r="H794" s="100">
        <v>39600</v>
      </c>
      <c r="I794" s="1" t="str">
        <f t="shared" ca="1" si="13"/>
        <v>сигма_ТКС_датчики</v>
      </c>
    </row>
    <row r="795" spans="1:10" hidden="1" x14ac:dyDescent="0.2">
      <c r="A795" s="98">
        <v>43633</v>
      </c>
      <c r="B795" s="62" t="s">
        <v>1780</v>
      </c>
      <c r="C795" s="62" t="s">
        <v>865</v>
      </c>
      <c r="D795" s="62" t="s">
        <v>6</v>
      </c>
      <c r="E795" s="62" t="s">
        <v>1311</v>
      </c>
      <c r="F795" s="101">
        <v>3</v>
      </c>
      <c r="G795" s="100">
        <v>39600</v>
      </c>
      <c r="H795" s="100">
        <v>39600</v>
      </c>
      <c r="I795" s="1" t="str">
        <f t="shared" ca="1" si="13"/>
        <v>сигма_ТКС_датчики</v>
      </c>
    </row>
    <row r="796" spans="1:10" hidden="1" x14ac:dyDescent="0.2">
      <c r="A796" s="98">
        <v>43613</v>
      </c>
      <c r="B796" s="62" t="s">
        <v>1660</v>
      </c>
      <c r="C796" s="62" t="s">
        <v>611</v>
      </c>
      <c r="D796" s="62" t="s">
        <v>507</v>
      </c>
      <c r="E796" s="62" t="s">
        <v>1313</v>
      </c>
      <c r="F796" s="101">
        <v>3</v>
      </c>
      <c r="G796" s="100">
        <v>39600</v>
      </c>
      <c r="H796" s="100">
        <v>39600</v>
      </c>
      <c r="I796" s="1" t="str">
        <f t="shared" ca="1" si="13"/>
        <v>сигма_ТКС_датчики</v>
      </c>
    </row>
    <row r="797" spans="1:10" hidden="1" x14ac:dyDescent="0.2">
      <c r="A797" s="98">
        <v>43557</v>
      </c>
      <c r="B797" s="62" t="s">
        <v>1666</v>
      </c>
      <c r="C797" s="62" t="s">
        <v>595</v>
      </c>
      <c r="D797" s="62" t="s">
        <v>507</v>
      </c>
      <c r="E797" s="62" t="s">
        <v>1313</v>
      </c>
      <c r="F797" s="101">
        <v>3</v>
      </c>
      <c r="G797" s="100">
        <v>39600</v>
      </c>
      <c r="H797" s="100">
        <v>39600</v>
      </c>
      <c r="I797" s="1" t="str">
        <f t="shared" ca="1" si="13"/>
        <v>сигма_ТКС_датчики</v>
      </c>
    </row>
    <row r="798" spans="1:10" hidden="1" x14ac:dyDescent="0.2">
      <c r="A798" s="98">
        <v>43564</v>
      </c>
      <c r="B798" s="62" t="s">
        <v>1665</v>
      </c>
      <c r="C798" s="62" t="s">
        <v>561</v>
      </c>
      <c r="D798" s="62" t="s">
        <v>507</v>
      </c>
      <c r="E798" s="62" t="s">
        <v>1313</v>
      </c>
      <c r="F798" s="101">
        <v>3</v>
      </c>
      <c r="G798" s="100">
        <v>39600</v>
      </c>
      <c r="H798" s="100">
        <v>39600</v>
      </c>
      <c r="I798" s="1" t="str">
        <f t="shared" ca="1" si="13"/>
        <v>сигма_ТКС_датчики</v>
      </c>
    </row>
    <row r="799" spans="1:10" hidden="1" x14ac:dyDescent="0.2">
      <c r="A799" s="98">
        <v>43683</v>
      </c>
      <c r="B799" s="62" t="s">
        <v>1781</v>
      </c>
      <c r="C799" s="62" t="s">
        <v>591</v>
      </c>
      <c r="D799" s="62" t="s">
        <v>507</v>
      </c>
      <c r="E799" s="62" t="s">
        <v>1311</v>
      </c>
      <c r="F799" s="101">
        <v>3</v>
      </c>
      <c r="G799" s="100">
        <v>39600</v>
      </c>
      <c r="H799" s="100">
        <v>39600</v>
      </c>
      <c r="I799" s="1" t="str">
        <f t="shared" ca="1" si="13"/>
        <v>сигма_ТКС_датчики</v>
      </c>
    </row>
    <row r="800" spans="1:10" hidden="1" x14ac:dyDescent="0.2">
      <c r="A800" s="98">
        <v>43481</v>
      </c>
      <c r="B800" s="62" t="s">
        <v>1402</v>
      </c>
      <c r="C800" s="62" t="s">
        <v>929</v>
      </c>
      <c r="D800" s="62" t="s">
        <v>106</v>
      </c>
      <c r="E800" s="62" t="s">
        <v>1316</v>
      </c>
      <c r="F800" s="101">
        <v>120</v>
      </c>
      <c r="G800" s="100">
        <v>39600</v>
      </c>
      <c r="H800" s="100">
        <v>39600</v>
      </c>
      <c r="I800" s="1" t="str">
        <f t="shared" ca="1" si="13"/>
        <v>нет модели</v>
      </c>
    </row>
    <row r="801" spans="1:10" hidden="1" x14ac:dyDescent="0.2">
      <c r="A801" s="98">
        <v>43481</v>
      </c>
      <c r="B801" s="62" t="s">
        <v>1402</v>
      </c>
      <c r="C801" s="62" t="s">
        <v>929</v>
      </c>
      <c r="D801" s="62" t="s">
        <v>165</v>
      </c>
      <c r="E801" s="62" t="s">
        <v>1316</v>
      </c>
      <c r="F801" s="101">
        <v>40</v>
      </c>
      <c r="G801" s="100">
        <v>39600</v>
      </c>
      <c r="H801" s="100">
        <v>39600</v>
      </c>
      <c r="I801" s="1" t="str">
        <f t="shared" ca="1" si="13"/>
        <v>нет модели</v>
      </c>
      <c r="J801" s="18"/>
    </row>
    <row r="802" spans="1:10" hidden="1" x14ac:dyDescent="0.2">
      <c r="A802" s="98">
        <v>43606</v>
      </c>
      <c r="B802" s="62" t="s">
        <v>1782</v>
      </c>
      <c r="C802" s="62" t="s">
        <v>810</v>
      </c>
      <c r="D802" s="62" t="s">
        <v>249</v>
      </c>
      <c r="E802" s="62" t="s">
        <v>1311</v>
      </c>
      <c r="F802" s="101">
        <v>3</v>
      </c>
      <c r="G802" s="100">
        <v>39600</v>
      </c>
      <c r="H802" s="100">
        <v>39600</v>
      </c>
      <c r="I802" s="1" t="str">
        <f t="shared" ca="1" si="13"/>
        <v>Сигнал_03К_пульт</v>
      </c>
    </row>
    <row r="803" spans="1:10" hidden="1" x14ac:dyDescent="0.2">
      <c r="A803" s="98">
        <v>43661</v>
      </c>
      <c r="B803" s="62" t="s">
        <v>1224</v>
      </c>
      <c r="C803" s="62" t="s">
        <v>654</v>
      </c>
      <c r="D803" s="62" t="s">
        <v>518</v>
      </c>
      <c r="E803" s="62" t="s">
        <v>1311</v>
      </c>
      <c r="F803" s="101">
        <v>10</v>
      </c>
      <c r="G803" s="100">
        <v>39384</v>
      </c>
      <c r="H803" s="100">
        <v>39384</v>
      </c>
      <c r="I803" s="1" t="str">
        <f t="shared" ca="1" si="13"/>
        <v>Прочее</v>
      </c>
    </row>
    <row r="804" spans="1:10" hidden="1" x14ac:dyDescent="0.2">
      <c r="A804" s="98">
        <v>43495</v>
      </c>
      <c r="B804" s="62" t="s">
        <v>1404</v>
      </c>
      <c r="C804" s="62" t="s">
        <v>929</v>
      </c>
      <c r="D804" s="62" t="s">
        <v>119</v>
      </c>
      <c r="E804" s="62" t="s">
        <v>1316</v>
      </c>
      <c r="F804" s="101">
        <v>80</v>
      </c>
      <c r="G804" s="100">
        <v>39168</v>
      </c>
      <c r="H804" s="100">
        <v>39168</v>
      </c>
      <c r="I804" s="1" t="str">
        <f t="shared" ca="1" si="13"/>
        <v>нет модели</v>
      </c>
      <c r="J804" s="18"/>
    </row>
    <row r="805" spans="1:10" hidden="1" x14ac:dyDescent="0.2">
      <c r="A805" s="98">
        <v>43801</v>
      </c>
      <c r="B805" s="62" t="s">
        <v>1769</v>
      </c>
      <c r="C805" s="62" t="s">
        <v>1079</v>
      </c>
      <c r="D805" s="62" t="s">
        <v>20</v>
      </c>
      <c r="E805" s="62" t="s">
        <v>1311</v>
      </c>
      <c r="F805" s="101">
        <v>1</v>
      </c>
      <c r="G805" s="100">
        <v>38964</v>
      </c>
      <c r="H805" s="100">
        <v>38964</v>
      </c>
      <c r="I805" s="1" t="str">
        <f t="shared" ca="1" si="13"/>
        <v>сигнал_03_пульт</v>
      </c>
    </row>
    <row r="806" spans="1:10" hidden="1" x14ac:dyDescent="0.2">
      <c r="A806" s="98">
        <v>43573</v>
      </c>
      <c r="B806" s="62" t="s">
        <v>1528</v>
      </c>
      <c r="C806" s="62" t="s">
        <v>920</v>
      </c>
      <c r="D806" s="62" t="s">
        <v>80</v>
      </c>
      <c r="E806" s="62" t="s">
        <v>1313</v>
      </c>
      <c r="F806" s="101">
        <v>4</v>
      </c>
      <c r="G806" s="100">
        <v>38702.400000000001</v>
      </c>
      <c r="H806" s="100">
        <v>38702.400000000001</v>
      </c>
      <c r="I806" s="1" t="str">
        <f t="shared" ca="1" si="13"/>
        <v>сигнал_022_датчики</v>
      </c>
    </row>
    <row r="807" spans="1:10" hidden="1" x14ac:dyDescent="0.2">
      <c r="A807" s="98">
        <v>43564</v>
      </c>
      <c r="B807" s="62" t="s">
        <v>1783</v>
      </c>
      <c r="C807" s="62" t="s">
        <v>827</v>
      </c>
      <c r="D807" s="62" t="s">
        <v>22</v>
      </c>
      <c r="E807" s="62" t="s">
        <v>1313</v>
      </c>
      <c r="F807" s="101">
        <v>14</v>
      </c>
      <c r="G807" s="100">
        <v>38640</v>
      </c>
      <c r="H807" s="100">
        <v>38640</v>
      </c>
      <c r="I807" s="1" t="str">
        <f t="shared" ca="1" si="13"/>
        <v>поверка_и_ремонт_газ</v>
      </c>
    </row>
    <row r="808" spans="1:10" hidden="1" x14ac:dyDescent="0.2">
      <c r="A808" s="98">
        <v>43794</v>
      </c>
      <c r="B808" s="62" t="s">
        <v>1784</v>
      </c>
      <c r="C808" s="62" t="s">
        <v>917</v>
      </c>
      <c r="D808" s="62" t="s">
        <v>439</v>
      </c>
      <c r="E808" s="62" t="s">
        <v>1312</v>
      </c>
      <c r="F808" s="101">
        <v>3</v>
      </c>
      <c r="G808" s="100">
        <v>38412</v>
      </c>
      <c r="H808" s="100">
        <v>38412</v>
      </c>
      <c r="I808" s="1" t="str">
        <f t="shared" ca="1" si="13"/>
        <v>сигнал_03_ТКС</v>
      </c>
      <c r="J808" s="18"/>
    </row>
    <row r="809" spans="1:10" hidden="1" x14ac:dyDescent="0.2">
      <c r="A809" s="98">
        <v>43739</v>
      </c>
      <c r="B809" s="62" t="s">
        <v>1785</v>
      </c>
      <c r="C809" s="62" t="s">
        <v>579</v>
      </c>
      <c r="D809" s="62" t="s">
        <v>82</v>
      </c>
      <c r="E809" s="62" t="s">
        <v>1313</v>
      </c>
      <c r="F809" s="101">
        <v>3</v>
      </c>
      <c r="G809" s="100">
        <v>38412</v>
      </c>
      <c r="H809" s="100">
        <v>38412</v>
      </c>
      <c r="I809" s="1" t="str">
        <f t="shared" ca="1" si="13"/>
        <v>сигнал_03_ТКС</v>
      </c>
    </row>
    <row r="810" spans="1:10" hidden="1" x14ac:dyDescent="0.2">
      <c r="A810" s="98">
        <v>43684</v>
      </c>
      <c r="B810" s="62" t="s">
        <v>1786</v>
      </c>
      <c r="C810" s="62" t="s">
        <v>715</v>
      </c>
      <c r="D810" s="62" t="s">
        <v>16</v>
      </c>
      <c r="E810" s="62" t="s">
        <v>1313</v>
      </c>
      <c r="F810" s="101">
        <v>20</v>
      </c>
      <c r="G810" s="100">
        <v>38400</v>
      </c>
      <c r="H810" s="100">
        <v>38400</v>
      </c>
      <c r="I810" s="1" t="str">
        <f t="shared" ca="1" si="13"/>
        <v>поверка_и_ремонт_газ</v>
      </c>
    </row>
    <row r="811" spans="1:10" hidden="1" x14ac:dyDescent="0.2">
      <c r="A811" s="98">
        <v>43615</v>
      </c>
      <c r="B811" s="62" t="s">
        <v>1787</v>
      </c>
      <c r="C811" s="62" t="s">
        <v>866</v>
      </c>
      <c r="D811" s="62" t="s">
        <v>16</v>
      </c>
      <c r="E811" s="62" t="s">
        <v>1313</v>
      </c>
      <c r="F811" s="101">
        <v>1</v>
      </c>
      <c r="G811" s="100">
        <v>38348</v>
      </c>
      <c r="H811" s="100">
        <v>38348</v>
      </c>
      <c r="I811" s="1" t="str">
        <f t="shared" ca="1" si="13"/>
        <v>поверка_и_ремонт_газ</v>
      </c>
    </row>
    <row r="812" spans="1:10" hidden="1" x14ac:dyDescent="0.2">
      <c r="A812" s="98">
        <v>43551</v>
      </c>
      <c r="B812" s="62" t="s">
        <v>1804</v>
      </c>
      <c r="C812" s="62" t="s">
        <v>599</v>
      </c>
      <c r="D812" s="62" t="s">
        <v>271</v>
      </c>
      <c r="E812" s="62" t="s">
        <v>1313</v>
      </c>
      <c r="F812" s="101">
        <v>1</v>
      </c>
      <c r="G812" s="100">
        <v>38184</v>
      </c>
      <c r="H812" s="100">
        <v>38184</v>
      </c>
      <c r="I812" s="1" t="str">
        <f t="shared" ca="1" si="13"/>
        <v>сигнал_03_пульт</v>
      </c>
    </row>
    <row r="813" spans="1:10" hidden="1" x14ac:dyDescent="0.2">
      <c r="A813" s="98">
        <v>43753</v>
      </c>
      <c r="B813" s="62" t="s">
        <v>1698</v>
      </c>
      <c r="C813" s="62" t="s">
        <v>958</v>
      </c>
      <c r="D813" s="62" t="s">
        <v>20</v>
      </c>
      <c r="E813" s="62" t="s">
        <v>1313</v>
      </c>
      <c r="F813" s="101">
        <v>1</v>
      </c>
      <c r="G813" s="100">
        <v>38184</v>
      </c>
      <c r="H813" s="100">
        <v>38184</v>
      </c>
      <c r="I813" s="1" t="str">
        <f t="shared" ca="1" si="13"/>
        <v>сигнал_03_пульт</v>
      </c>
    </row>
    <row r="814" spans="1:10" hidden="1" x14ac:dyDescent="0.2">
      <c r="A814" s="98">
        <v>43706</v>
      </c>
      <c r="B814" s="62" t="s">
        <v>1800</v>
      </c>
      <c r="C814" s="62" t="s">
        <v>835</v>
      </c>
      <c r="D814" s="62" t="s">
        <v>20</v>
      </c>
      <c r="E814" s="62" t="s">
        <v>1311</v>
      </c>
      <c r="F814" s="101">
        <v>1</v>
      </c>
      <c r="G814" s="100">
        <v>38184</v>
      </c>
      <c r="H814" s="100">
        <v>38184</v>
      </c>
      <c r="I814" s="1" t="str">
        <f t="shared" ca="1" si="13"/>
        <v>сигнал_03_пульт</v>
      </c>
    </row>
    <row r="815" spans="1:10" hidden="1" x14ac:dyDescent="0.2">
      <c r="A815" s="98">
        <v>43720</v>
      </c>
      <c r="B815" s="62" t="s">
        <v>1599</v>
      </c>
      <c r="C815" s="62" t="s">
        <v>606</v>
      </c>
      <c r="D815" s="62" t="s">
        <v>20</v>
      </c>
      <c r="E815" s="62" t="s">
        <v>1313</v>
      </c>
      <c r="F815" s="101">
        <v>1</v>
      </c>
      <c r="G815" s="100">
        <v>38184</v>
      </c>
      <c r="H815" s="100">
        <v>38184</v>
      </c>
      <c r="I815" s="1" t="str">
        <f t="shared" ca="1" si="13"/>
        <v>сигнал_03_пульт</v>
      </c>
    </row>
    <row r="816" spans="1:10" hidden="1" x14ac:dyDescent="0.2">
      <c r="A816" s="98">
        <v>43726</v>
      </c>
      <c r="B816" s="62" t="s">
        <v>1802</v>
      </c>
      <c r="C816" s="62" t="s">
        <v>1010</v>
      </c>
      <c r="D816" s="62" t="s">
        <v>20</v>
      </c>
      <c r="E816" s="62" t="s">
        <v>1313</v>
      </c>
      <c r="F816" s="101">
        <v>1</v>
      </c>
      <c r="G816" s="100">
        <v>38184</v>
      </c>
      <c r="H816" s="100">
        <v>38184</v>
      </c>
      <c r="I816" s="1" t="str">
        <f t="shared" ca="1" si="13"/>
        <v>сигнал_03_пульт</v>
      </c>
    </row>
    <row r="817" spans="1:10" hidden="1" x14ac:dyDescent="0.2">
      <c r="A817" s="98">
        <v>43747</v>
      </c>
      <c r="B817" s="62" t="s">
        <v>1801</v>
      </c>
      <c r="C817" s="62" t="s">
        <v>732</v>
      </c>
      <c r="D817" s="62" t="s">
        <v>20</v>
      </c>
      <c r="E817" s="62" t="s">
        <v>1313</v>
      </c>
      <c r="F817" s="101">
        <v>1</v>
      </c>
      <c r="G817" s="100">
        <v>38184</v>
      </c>
      <c r="H817" s="100">
        <v>38184</v>
      </c>
      <c r="I817" s="1" t="str">
        <f t="shared" ca="1" si="13"/>
        <v>сигнал_03_пульт</v>
      </c>
    </row>
    <row r="818" spans="1:10" hidden="1" x14ac:dyDescent="0.2">
      <c r="A818" s="98">
        <v>43801</v>
      </c>
      <c r="B818" s="62" t="s">
        <v>1803</v>
      </c>
      <c r="C818" s="62" t="s">
        <v>1073</v>
      </c>
      <c r="D818" s="62" t="s">
        <v>271</v>
      </c>
      <c r="E818" s="62" t="s">
        <v>1311</v>
      </c>
      <c r="F818" s="101">
        <v>1</v>
      </c>
      <c r="G818" s="100">
        <v>38184</v>
      </c>
      <c r="H818" s="100">
        <v>38184</v>
      </c>
      <c r="I818" s="1" t="str">
        <f t="shared" ca="1" si="13"/>
        <v>сигнал_03_пульт</v>
      </c>
    </row>
    <row r="819" spans="1:10" hidden="1" x14ac:dyDescent="0.2">
      <c r="A819" s="98">
        <v>43634</v>
      </c>
      <c r="B819" s="62" t="s">
        <v>1796</v>
      </c>
      <c r="C819" s="62" t="s">
        <v>938</v>
      </c>
      <c r="D819" s="62" t="s">
        <v>20</v>
      </c>
      <c r="E819" s="62" t="s">
        <v>1313</v>
      </c>
      <c r="F819" s="101">
        <v>1</v>
      </c>
      <c r="G819" s="100">
        <v>38184</v>
      </c>
      <c r="H819" s="100">
        <v>38184</v>
      </c>
      <c r="I819" s="1" t="str">
        <f t="shared" ca="1" si="13"/>
        <v>сигнал_03_пульт</v>
      </c>
    </row>
    <row r="820" spans="1:10" hidden="1" x14ac:dyDescent="0.2">
      <c r="A820" s="98">
        <v>43657</v>
      </c>
      <c r="B820" s="62" t="s">
        <v>1797</v>
      </c>
      <c r="C820" s="62" t="s">
        <v>563</v>
      </c>
      <c r="D820" s="62" t="s">
        <v>20</v>
      </c>
      <c r="E820" s="62" t="s">
        <v>1311</v>
      </c>
      <c r="F820" s="101">
        <v>1</v>
      </c>
      <c r="G820" s="100">
        <v>38184</v>
      </c>
      <c r="H820" s="100">
        <v>38184</v>
      </c>
      <c r="I820" s="1" t="str">
        <f t="shared" ca="1" si="13"/>
        <v>сигнал_03_пульт</v>
      </c>
    </row>
    <row r="821" spans="1:10" hidden="1" x14ac:dyDescent="0.2">
      <c r="A821" s="98">
        <v>43683</v>
      </c>
      <c r="B821" s="62" t="s">
        <v>1795</v>
      </c>
      <c r="C821" s="62" t="s">
        <v>586</v>
      </c>
      <c r="D821" s="62" t="s">
        <v>20</v>
      </c>
      <c r="E821" s="62" t="s">
        <v>1311</v>
      </c>
      <c r="F821" s="101">
        <v>1</v>
      </c>
      <c r="G821" s="100">
        <v>38184</v>
      </c>
      <c r="H821" s="100">
        <v>38184</v>
      </c>
      <c r="I821" s="1" t="str">
        <f t="shared" ca="1" si="13"/>
        <v>сигнал_03_пульт</v>
      </c>
    </row>
    <row r="822" spans="1:10" hidden="1" x14ac:dyDescent="0.2">
      <c r="A822" s="98">
        <v>43753</v>
      </c>
      <c r="B822" s="62" t="s">
        <v>1760</v>
      </c>
      <c r="C822" s="62" t="s">
        <v>885</v>
      </c>
      <c r="D822" s="62" t="s">
        <v>20</v>
      </c>
      <c r="E822" s="62" t="s">
        <v>1313</v>
      </c>
      <c r="F822" s="101">
        <v>1</v>
      </c>
      <c r="G822" s="100">
        <v>38184</v>
      </c>
      <c r="H822" s="100">
        <v>38184</v>
      </c>
      <c r="I822" s="1" t="str">
        <f t="shared" ca="1" si="13"/>
        <v>сигнал_03_пульт</v>
      </c>
    </row>
    <row r="823" spans="1:10" hidden="1" x14ac:dyDescent="0.2">
      <c r="A823" s="98">
        <v>43697</v>
      </c>
      <c r="B823" s="62" t="s">
        <v>1770</v>
      </c>
      <c r="C823" s="62" t="s">
        <v>600</v>
      </c>
      <c r="D823" s="62" t="s">
        <v>20</v>
      </c>
      <c r="E823" s="62" t="s">
        <v>1313</v>
      </c>
      <c r="F823" s="101">
        <v>1</v>
      </c>
      <c r="G823" s="100">
        <v>38184</v>
      </c>
      <c r="H823" s="100">
        <v>38184</v>
      </c>
      <c r="I823" s="1" t="str">
        <f t="shared" ca="1" si="13"/>
        <v>сигнал_03_пульт</v>
      </c>
    </row>
    <row r="824" spans="1:10" hidden="1" x14ac:dyDescent="0.2">
      <c r="A824" s="98">
        <v>43718</v>
      </c>
      <c r="B824" s="62" t="s">
        <v>1723</v>
      </c>
      <c r="C824" s="62" t="s">
        <v>942</v>
      </c>
      <c r="D824" s="62" t="s">
        <v>408</v>
      </c>
      <c r="E824" s="62" t="s">
        <v>1311</v>
      </c>
      <c r="F824" s="101">
        <v>1</v>
      </c>
      <c r="G824" s="100">
        <v>38184</v>
      </c>
      <c r="H824" s="100">
        <v>38184</v>
      </c>
      <c r="I824" s="1" t="str">
        <f t="shared" ca="1" si="13"/>
        <v>сигнал_03_пульт</v>
      </c>
    </row>
    <row r="825" spans="1:10" hidden="1" x14ac:dyDescent="0.2">
      <c r="A825" s="98">
        <v>43671</v>
      </c>
      <c r="B825" s="62" t="s">
        <v>1789</v>
      </c>
      <c r="C825" s="62" t="s">
        <v>971</v>
      </c>
      <c r="D825" s="62" t="s">
        <v>408</v>
      </c>
      <c r="E825" s="62" t="s">
        <v>1313</v>
      </c>
      <c r="F825" s="101">
        <v>1</v>
      </c>
      <c r="G825" s="100">
        <v>36274.800000000003</v>
      </c>
      <c r="H825" s="100">
        <v>38184</v>
      </c>
      <c r="I825" s="1" t="str">
        <f t="shared" ca="1" si="13"/>
        <v>сигнал_03_пульт</v>
      </c>
    </row>
    <row r="826" spans="1:10" hidden="1" x14ac:dyDescent="0.2">
      <c r="A826" s="98">
        <v>43558</v>
      </c>
      <c r="B826" s="62" t="s">
        <v>1724</v>
      </c>
      <c r="C826" s="62" t="s">
        <v>567</v>
      </c>
      <c r="D826" s="62" t="s">
        <v>20</v>
      </c>
      <c r="E826" s="62" t="s">
        <v>1311</v>
      </c>
      <c r="F826" s="101">
        <v>1</v>
      </c>
      <c r="G826" s="100">
        <v>38184</v>
      </c>
      <c r="H826" s="100">
        <v>38184</v>
      </c>
      <c r="I826" s="1" t="str">
        <f t="shared" ca="1" si="13"/>
        <v>сигнал_03_пульт</v>
      </c>
    </row>
    <row r="827" spans="1:10" hidden="1" x14ac:dyDescent="0.2">
      <c r="A827" s="98">
        <v>43536</v>
      </c>
      <c r="B827" s="62" t="s">
        <v>1807</v>
      </c>
      <c r="C827" s="62" t="s">
        <v>628</v>
      </c>
      <c r="D827" s="62" t="s">
        <v>20</v>
      </c>
      <c r="E827" s="62" t="s">
        <v>1313</v>
      </c>
      <c r="F827" s="101">
        <v>1</v>
      </c>
      <c r="G827" s="100">
        <v>38184</v>
      </c>
      <c r="H827" s="100">
        <v>38184</v>
      </c>
      <c r="I827" s="1" t="str">
        <f t="shared" ca="1" si="13"/>
        <v>сигнал_03_пульт</v>
      </c>
    </row>
    <row r="828" spans="1:10" hidden="1" x14ac:dyDescent="0.2">
      <c r="A828" s="98">
        <v>43529</v>
      </c>
      <c r="B828" s="62" t="s">
        <v>1809</v>
      </c>
      <c r="C828" s="62" t="s">
        <v>808</v>
      </c>
      <c r="D828" s="62" t="s">
        <v>20</v>
      </c>
      <c r="E828" s="62" t="s">
        <v>1313</v>
      </c>
      <c r="F828" s="101">
        <v>1</v>
      </c>
      <c r="G828" s="100">
        <v>38184</v>
      </c>
      <c r="H828" s="100">
        <v>38184</v>
      </c>
      <c r="I828" s="1" t="str">
        <f t="shared" ca="1" si="13"/>
        <v>сигнал_03_пульт</v>
      </c>
    </row>
    <row r="829" spans="1:10" hidden="1" x14ac:dyDescent="0.2">
      <c r="A829" s="98">
        <v>43501</v>
      </c>
      <c r="B829" s="62" t="s">
        <v>1598</v>
      </c>
      <c r="C829" s="62" t="s">
        <v>833</v>
      </c>
      <c r="D829" s="62" t="s">
        <v>20</v>
      </c>
      <c r="E829" s="62" t="s">
        <v>1313</v>
      </c>
      <c r="F829" s="101">
        <v>1</v>
      </c>
      <c r="G829" s="100">
        <v>38184</v>
      </c>
      <c r="H829" s="100">
        <v>38184</v>
      </c>
      <c r="I829" s="1" t="str">
        <f t="shared" ca="1" si="13"/>
        <v>сигнал_03_пульт</v>
      </c>
      <c r="J829" s="18"/>
    </row>
    <row r="830" spans="1:10" hidden="1" x14ac:dyDescent="0.2">
      <c r="A830" s="98">
        <v>43494</v>
      </c>
      <c r="B830" s="62" t="s">
        <v>1805</v>
      </c>
      <c r="C830" s="62" t="s">
        <v>830</v>
      </c>
      <c r="D830" s="62" t="s">
        <v>20</v>
      </c>
      <c r="E830" s="62" t="s">
        <v>1313</v>
      </c>
      <c r="F830" s="101">
        <v>1</v>
      </c>
      <c r="G830" s="100">
        <v>38184</v>
      </c>
      <c r="H830" s="100">
        <v>38184</v>
      </c>
      <c r="I830" s="1" t="str">
        <f t="shared" ca="1" si="13"/>
        <v>сигнал_03_пульт</v>
      </c>
    </row>
    <row r="831" spans="1:10" hidden="1" x14ac:dyDescent="0.2">
      <c r="A831" s="98">
        <v>43496</v>
      </c>
      <c r="B831" s="62" t="s">
        <v>1806</v>
      </c>
      <c r="C831" s="62" t="s">
        <v>796</v>
      </c>
      <c r="D831" s="62" t="s">
        <v>20</v>
      </c>
      <c r="E831" s="62" t="s">
        <v>1313</v>
      </c>
      <c r="F831" s="101">
        <v>1</v>
      </c>
      <c r="G831" s="100">
        <v>38184</v>
      </c>
      <c r="H831" s="100">
        <v>38184</v>
      </c>
      <c r="I831" s="1" t="str">
        <f t="shared" ca="1" si="13"/>
        <v>сигнал_03_пульт</v>
      </c>
    </row>
    <row r="832" spans="1:10" hidden="1" x14ac:dyDescent="0.2">
      <c r="A832" s="98">
        <v>43788</v>
      </c>
      <c r="B832" s="62" t="s">
        <v>1768</v>
      </c>
      <c r="C832" s="62" t="s">
        <v>894</v>
      </c>
      <c r="D832" s="62" t="s">
        <v>20</v>
      </c>
      <c r="E832" s="62" t="s">
        <v>1311</v>
      </c>
      <c r="F832" s="101">
        <v>1</v>
      </c>
      <c r="G832" s="100">
        <v>38184</v>
      </c>
      <c r="H832" s="100">
        <v>38184</v>
      </c>
      <c r="I832" s="1" t="str">
        <f t="shared" ca="1" si="13"/>
        <v>сигнал_03_пульт</v>
      </c>
    </row>
    <row r="833" spans="1:10" hidden="1" x14ac:dyDescent="0.2">
      <c r="A833" s="98">
        <v>43804</v>
      </c>
      <c r="B833" s="62" t="s">
        <v>1792</v>
      </c>
      <c r="C833" s="62" t="s">
        <v>1078</v>
      </c>
      <c r="D833" s="62" t="s">
        <v>20</v>
      </c>
      <c r="E833" s="62" t="s">
        <v>1311</v>
      </c>
      <c r="F833" s="101">
        <v>1</v>
      </c>
      <c r="G833" s="100">
        <v>38184</v>
      </c>
      <c r="H833" s="100">
        <v>38184</v>
      </c>
      <c r="I833" s="1" t="str">
        <f t="shared" ca="1" si="13"/>
        <v>сигнал_03_пульт</v>
      </c>
      <c r="J833" s="18"/>
    </row>
    <row r="834" spans="1:10" hidden="1" x14ac:dyDescent="0.2">
      <c r="A834" s="98">
        <v>43794</v>
      </c>
      <c r="B834" s="62" t="s">
        <v>1784</v>
      </c>
      <c r="C834" s="62" t="s">
        <v>917</v>
      </c>
      <c r="D834" s="62" t="s">
        <v>20</v>
      </c>
      <c r="E834" s="62" t="s">
        <v>1312</v>
      </c>
      <c r="F834" s="101">
        <v>1</v>
      </c>
      <c r="G834" s="100">
        <v>38184</v>
      </c>
      <c r="H834" s="100">
        <v>38184</v>
      </c>
      <c r="I834" s="1" t="str">
        <f t="shared" ca="1" si="13"/>
        <v>сигнал_03_пульт</v>
      </c>
      <c r="J834" s="18"/>
    </row>
    <row r="835" spans="1:10" hidden="1" x14ac:dyDescent="0.2">
      <c r="A835" s="98">
        <v>43801</v>
      </c>
      <c r="B835" s="62" t="s">
        <v>1790</v>
      </c>
      <c r="C835" s="62" t="s">
        <v>571</v>
      </c>
      <c r="D835" s="62" t="s">
        <v>20</v>
      </c>
      <c r="E835" s="62" t="s">
        <v>1311</v>
      </c>
      <c r="F835" s="101">
        <v>1</v>
      </c>
      <c r="G835" s="100">
        <v>38184</v>
      </c>
      <c r="H835" s="100">
        <v>38184</v>
      </c>
      <c r="I835" s="1" t="str">
        <f t="shared" ca="1" si="13"/>
        <v>сигнал_03_пульт</v>
      </c>
    </row>
    <row r="836" spans="1:10" hidden="1" x14ac:dyDescent="0.2">
      <c r="A836" s="98">
        <v>43804</v>
      </c>
      <c r="B836" s="62" t="s">
        <v>1762</v>
      </c>
      <c r="C836" s="62" t="s">
        <v>818</v>
      </c>
      <c r="D836" s="62" t="s">
        <v>20</v>
      </c>
      <c r="E836" s="62" t="s">
        <v>1311</v>
      </c>
      <c r="F836" s="101">
        <v>1</v>
      </c>
      <c r="G836" s="100">
        <v>38184</v>
      </c>
      <c r="H836" s="100">
        <v>38184</v>
      </c>
      <c r="I836" s="1" t="str">
        <f t="shared" ca="1" si="13"/>
        <v>сигнал_03_пульт</v>
      </c>
    </row>
    <row r="837" spans="1:10" hidden="1" x14ac:dyDescent="0.2">
      <c r="A837" s="98">
        <v>43803</v>
      </c>
      <c r="B837" s="62" t="s">
        <v>1793</v>
      </c>
      <c r="C837" s="62" t="s">
        <v>578</v>
      </c>
      <c r="D837" s="62" t="s">
        <v>20</v>
      </c>
      <c r="E837" s="62" t="s">
        <v>1311</v>
      </c>
      <c r="F837" s="101">
        <v>1</v>
      </c>
      <c r="G837" s="100">
        <v>36274.800000000003</v>
      </c>
      <c r="H837" s="100">
        <v>38184</v>
      </c>
      <c r="I837" s="1" t="str">
        <f t="shared" ca="1" si="13"/>
        <v>сигнал_03_пульт</v>
      </c>
    </row>
    <row r="838" spans="1:10" hidden="1" x14ac:dyDescent="0.2">
      <c r="A838" s="98">
        <v>43801</v>
      </c>
      <c r="B838" s="62" t="s">
        <v>1709</v>
      </c>
      <c r="C838" s="62" t="s">
        <v>915</v>
      </c>
      <c r="D838" s="62" t="s">
        <v>20</v>
      </c>
      <c r="E838" s="62" t="s">
        <v>1311</v>
      </c>
      <c r="F838" s="101">
        <v>1</v>
      </c>
      <c r="G838" s="100">
        <v>38184</v>
      </c>
      <c r="H838" s="100">
        <v>38184</v>
      </c>
      <c r="I838" s="1" t="str">
        <f t="shared" ca="1" si="13"/>
        <v>сигнал_03_пульт</v>
      </c>
      <c r="J838" s="18"/>
    </row>
    <row r="839" spans="1:10" hidden="1" x14ac:dyDescent="0.2">
      <c r="A839" s="98">
        <v>43760</v>
      </c>
      <c r="B839" s="62" t="s">
        <v>1766</v>
      </c>
      <c r="C839" s="62" t="s">
        <v>776</v>
      </c>
      <c r="D839" s="62" t="s">
        <v>20</v>
      </c>
      <c r="E839" s="62" t="s">
        <v>1311</v>
      </c>
      <c r="F839" s="101">
        <v>1</v>
      </c>
      <c r="G839" s="100">
        <v>38184</v>
      </c>
      <c r="H839" s="100">
        <v>38184</v>
      </c>
      <c r="I839" s="1" t="str">
        <f t="shared" ca="1" si="13"/>
        <v>сигнал_03_пульт</v>
      </c>
    </row>
    <row r="840" spans="1:10" hidden="1" x14ac:dyDescent="0.2">
      <c r="A840" s="98">
        <v>43760</v>
      </c>
      <c r="B840" s="62" t="s">
        <v>1765</v>
      </c>
      <c r="C840" s="62" t="s">
        <v>776</v>
      </c>
      <c r="D840" s="62" t="s">
        <v>20</v>
      </c>
      <c r="E840" s="62" t="s">
        <v>1311</v>
      </c>
      <c r="F840" s="101">
        <v>1</v>
      </c>
      <c r="G840" s="100">
        <v>38184</v>
      </c>
      <c r="H840" s="100">
        <v>38184</v>
      </c>
      <c r="I840" s="1" t="str">
        <f t="shared" ca="1" si="13"/>
        <v>сигнал_03_пульт</v>
      </c>
    </row>
    <row r="841" spans="1:10" hidden="1" x14ac:dyDescent="0.2">
      <c r="A841" s="98">
        <v>43732</v>
      </c>
      <c r="B841" s="62" t="s">
        <v>1794</v>
      </c>
      <c r="C841" s="62" t="s">
        <v>934</v>
      </c>
      <c r="D841" s="62" t="s">
        <v>20</v>
      </c>
      <c r="E841" s="62" t="s">
        <v>1311</v>
      </c>
      <c r="F841" s="101">
        <v>1</v>
      </c>
      <c r="G841" s="100">
        <v>38184</v>
      </c>
      <c r="H841" s="100">
        <v>38184</v>
      </c>
      <c r="I841" s="1" t="str">
        <f t="shared" ca="1" si="13"/>
        <v>сигнал_03_пульт</v>
      </c>
    </row>
    <row r="842" spans="1:10" hidden="1" x14ac:dyDescent="0.2">
      <c r="A842" s="98">
        <v>43739</v>
      </c>
      <c r="B842" s="62" t="s">
        <v>1785</v>
      </c>
      <c r="C842" s="62" t="s">
        <v>579</v>
      </c>
      <c r="D842" s="62" t="s">
        <v>20</v>
      </c>
      <c r="E842" s="62" t="s">
        <v>1313</v>
      </c>
      <c r="F842" s="101">
        <v>1</v>
      </c>
      <c r="G842" s="100">
        <v>38184</v>
      </c>
      <c r="H842" s="100">
        <v>38184</v>
      </c>
      <c r="I842" s="1" t="str">
        <f t="shared" ca="1" si="13"/>
        <v>сигнал_03_пульт</v>
      </c>
    </row>
    <row r="843" spans="1:10" hidden="1" x14ac:dyDescent="0.2">
      <c r="A843" s="98">
        <v>43746</v>
      </c>
      <c r="B843" s="62" t="s">
        <v>1771</v>
      </c>
      <c r="C843" s="62" t="s">
        <v>870</v>
      </c>
      <c r="D843" s="62" t="s">
        <v>20</v>
      </c>
      <c r="E843" s="62" t="s">
        <v>1313</v>
      </c>
      <c r="F843" s="101">
        <v>1</v>
      </c>
      <c r="G843" s="100">
        <v>38184</v>
      </c>
      <c r="H843" s="100">
        <v>38184</v>
      </c>
      <c r="I843" s="1" t="str">
        <f t="shared" ca="1" si="13"/>
        <v>сигнал_03_пульт</v>
      </c>
    </row>
    <row r="844" spans="1:10" hidden="1" x14ac:dyDescent="0.2">
      <c r="A844" s="98">
        <v>43767</v>
      </c>
      <c r="B844" s="62" t="s">
        <v>1776</v>
      </c>
      <c r="C844" s="62" t="s">
        <v>796</v>
      </c>
      <c r="D844" s="62" t="s">
        <v>20</v>
      </c>
      <c r="E844" s="62" t="s">
        <v>1311</v>
      </c>
      <c r="F844" s="101">
        <v>1</v>
      </c>
      <c r="G844" s="100">
        <v>34365.599999999999</v>
      </c>
      <c r="H844" s="100">
        <v>38184</v>
      </c>
      <c r="I844" s="1" t="str">
        <f t="shared" ca="1" si="13"/>
        <v>сигнал_03_пульт</v>
      </c>
    </row>
    <row r="845" spans="1:10" hidden="1" x14ac:dyDescent="0.2">
      <c r="A845" s="98">
        <v>43788</v>
      </c>
      <c r="B845" s="62" t="s">
        <v>1791</v>
      </c>
      <c r="C845" s="62" t="s">
        <v>671</v>
      </c>
      <c r="D845" s="62" t="s">
        <v>20</v>
      </c>
      <c r="E845" s="62" t="s">
        <v>1312</v>
      </c>
      <c r="F845" s="101">
        <v>1</v>
      </c>
      <c r="G845" s="100">
        <v>34365.599999999999</v>
      </c>
      <c r="H845" s="100">
        <v>38184</v>
      </c>
      <c r="I845" s="1" t="str">
        <f t="shared" ca="1" si="13"/>
        <v>сигнал_03_пульт</v>
      </c>
    </row>
    <row r="846" spans="1:10" hidden="1" x14ac:dyDescent="0.2">
      <c r="A846" s="98">
        <v>43683</v>
      </c>
      <c r="B846" s="62" t="s">
        <v>1798</v>
      </c>
      <c r="C846" s="62" t="s">
        <v>660</v>
      </c>
      <c r="D846" s="62" t="s">
        <v>20</v>
      </c>
      <c r="E846" s="62" t="s">
        <v>1313</v>
      </c>
      <c r="F846" s="101">
        <v>1</v>
      </c>
      <c r="G846" s="100">
        <v>37420.32</v>
      </c>
      <c r="H846" s="100">
        <v>38184</v>
      </c>
      <c r="I846" s="1" t="str">
        <f t="shared" ca="1" si="13"/>
        <v>сигнал_03_пульт</v>
      </c>
    </row>
    <row r="847" spans="1:10" hidden="1" x14ac:dyDescent="0.2">
      <c r="A847" s="98">
        <v>43675</v>
      </c>
      <c r="B847" s="62" t="s">
        <v>1799</v>
      </c>
      <c r="C847" s="62" t="s">
        <v>1004</v>
      </c>
      <c r="D847" s="62" t="s">
        <v>20</v>
      </c>
      <c r="E847" s="62" t="s">
        <v>1313</v>
      </c>
      <c r="F847" s="101">
        <v>1</v>
      </c>
      <c r="G847" s="100">
        <v>38184</v>
      </c>
      <c r="H847" s="100">
        <v>38184</v>
      </c>
      <c r="I847" s="1" t="str">
        <f t="shared" ref="I847:I910" ca="1" si="14">IF(COUNTIF(INDIRECT(INDEX(моделиперечень,1)),D847),INDEX(моделиперечень,1),
IF(COUNTIF(INDIRECT(INDEX(моделиперечень,2)),D847),INDEX(моделиперечень,2),
IF(COUNTIF(INDIRECT(INDEX(моделиперечень,3)),D847),INDEX(моделиперечень,3),
IF(COUNTIF(INDIRECT(INDEX(моделиперечень,4)),D847),INDEX(моделиперечень,4),
IF(COUNTIF(INDIRECT(INDEX(моделиперечень,5)),D847),INDEX(моделиперечень,5),
IF(COUNTIF(INDIRECT(INDEX(моделиперечень,6)),D847),INDEX(моделиперечень,6),
IF(COUNTIF(INDIRECT(INDEX(моделиперечень,7)),D847),INDEX(моделиперечень,7),
IF(COUNTIF(INDIRECT(INDEX(моделиперечень,8)),D847),INDEX(моделиперечень,8),
IF(COUNTIF(INDIRECT(INDEX(моделиперечень,9)),D847),INDEX(моделиперечень,9),
IF(COUNTIF(INDIRECT(INDEX(моделиперечень,10)),D847),INDEX(моделиперечень,10),
IF(COUNTIF(INDIRECT(INDEX(моделиперечень,11)),D847),INDEX(моделиперечень,11),
IF(COUNTIF(INDIRECT(INDEX(моделиперечень,12)),D847),INDEX(моделиперечень,12),
IF(COUNTIF(INDIRECT(INDEX(моделиперечень,13)),D847),INDEX(моделиперечень,13),
IF(COUNTIF(INDIRECT(INDEX(моделиперечень,14)),D847),INDEX(моделиперечень,14),
IF(COUNTIF(INDIRECT(INDEX(моделиперечень,15)),D847),INDEX(моделиперечень,15),
IF(COUNTIF(INDIRECT(INDEX(моделиперечень,16)),D847),INDEX(моделиперечень,16),
IF(COUNTIF(INDIRECT(INDEX(моделиперечень,17)),D847),INDEX(моделиперечень,17),
IF(COUNTIF(INDIRECT(INDEX(моделиперечень,18)),D847),INDEX(моделиперечень,18),
IF(COUNTIF(INDIRECT(INDEX(моделиперечень,19)),D847),INDEX(моделиперечень,19),
IF(COUNTIF(INDIRECT(INDEX(моделиперечень,20)),D847),INDEX(моделиперечень,20),
IF(COUNTIF(INDIRECT(INDEX(моделиперечень,21)),D847),INDEX(моделиперечень,21),
IF(COUNTIF(INDIRECT(INDEX(моделиперечень,22)),D847),INDEX(моделиперечень,22),
IF(COUNTIF(INDIRECT(INDEX(моделиперечень,23)),D847),INDEX(моделиперечень,23),
IF(COUNTIF(INDIRECT(INDEX(моделиперечень,24)),D847),INDEX(моделиперечень,24),
IF(COUNTIF(INDIRECT(INDEX(моделиперечень,25)),D847),INDEX(моделиперечень,25),
IF(COUNTIF(INDIRECT(INDEX(моделиперечень,26)),D847),INDEX(моделиперечень,26),
IF(COUNTIF(INDIRECT(INDEX(моделиперечень_газ,1)),D847),INDEX(моделиперечень_газ,1),
IF(COUNTIF(INDIRECT(INDEX(моделиперечень_газ,2)),D847),INDEX(моделиперечень_газ,2),
IF(COUNTIF(INDIRECT(INDEX(моделиперечень_газ,3)),D847),INDEX(моделиперечень_газ,3),
IF(COUNTIF(INDIRECT(INDEX(моделиперечень_газ,4)),D847),INDEX(моделиперечень_газ,4),
IF(COUNTIF(INDIRECT(INDEX(моделиперечень_газ,5)),D847),INDEX(моделиперечень_газ,5),
IF(COUNTIF(INDIRECT(INDEX(моделиперечень_газ,6)),D847),INDEX(моделиперечень_газ,6),
IF(COUNTIF(INDIRECT(INDEX(моделиперечень_газ,7)),D847),INDEX(моделиперечень_газ,7),
IF(COUNTIF(INDIRECT(INDEX(моделиперечень_газ,8)),D847),INDEX(моделиперечень_газ,8),
IF(COUNTIF(INDIRECT(INDEX(моделиперечень_газ,9)),D847),INDEX(моделиперечень_газ,9),
IF(COUNTIF(INDIRECT(INDEX(моделиперечень_газ,10)),D847),INDEX(моделиперечень_газ,10),
IF(COUNTIF(INDIRECT(INDEX(моделиперечень_газ,11)),D847),INDEX(моделиперечень_газ,11),
IF(COUNTIF(INDIRECT(INDEX(моделиперечень_газ,12)),D847),INDEX(моделиперечень_газ,12),
IF(COUNTIF(INDIRECT(INDEX(моделиперечень_газ,13)),D847),INDEX(моделиперечень_газ,13),
IF(COUNTIF(INDIRECT(INDEX(моделиперечень_газ,14)),D847),INDEX(моделиперечень_газ,14),
IF(COUNTIF(INDIRECT(INDEX(моделиперечень_газ,15)),D847),INDEX(моделиперечень_газ,15),
IF(COUNTIF(INDIRECT(INDEX(моделиперечень_газ,16)),D847),INDEX(моделиперечень_газ,16),
IF(COUNTIF(INDIRECT(INDEX(моделиперечень_газ,17)),D847),INDEX(моделиперечень_газ,17),
IF(COUNTIF(INDIRECT(INDEX(моделиперечень_газ,18)),D847),INDEX(моделиперечень_газ,18),
IF(COUNTIF(INDIRECT(INDEX(моделиперечень_газ,19)),D847),INDEX(моделиперечень_газ,19),
IF(COUNTIF(INDIRECT(INDEX(моделиперечень_газ,20)),D847),INDEX(моделиперечень_газ,20),
IF(COUNTIF(INDIRECT(INDEX(моделиперечень_газ,21)),D847),INDEX(моделиперечень_газ,21),
IF(COUNTIF(INDIRECT(INDEX(моделиперечень_газ,22)),D847),INDEX(моделиперечень_газ,22),
IF(COUNTIF(INDIRECT(INDEX(моделиперечень_газ,23)),D847),INDEX(моделиперечень_газ,23),
IF(COUNTIF(INDIRECT(INDEX(моделиперечень_газ,24)),D847),INDEX(моделиперечень_газ,24),
IF(COUNTIF(INDIRECT(INDEX(моделиперечень_газ,25)),D847),INDEX(моделиперечень_газ,25),
IF(COUNTIF(INDIRECT(INDEX(моделиперечень_газ,26)),D847),INDEX(моделиперечень_газ,26),
IF(COUNTIF(INDIRECT(INDEX(моделиперечень_газ,27)),D847),INDEX(моделиперечень_газ,27),
IF(COUNTIF(INDIRECT(INDEX(моделиперечень_газ,28)),D847),INDEX(моделиперечень_газ,28),
IF(COUNTIF(INDIRECT(INDEX(моделиперечень_газ,29)),D847),INDEX(моделиперечень_газ,29),
IF(COUNTIF(INDIRECT(INDEX(моделиперечень_газ,30)),D847),INDEX(моделиперечень_газ,30),
IF(COUNTIF(INDIRECT(INDEX(моделиперечень_газ,31)),D847),INDEX(моделиперечень_газ,31),
IF(COUNTIF(INDIRECT(INDEX(моделиперечень_газ,32)),D847),INDEX(моделиперечень_газ,32),
IF(COUNTIF(INDIRECT(INDEX(моделиперечень_газ,33)),D847),INDEX(моделиперечень_газ,33),
IF(COUNTIF(INDIRECT(INDEX(моделиперечень_газ,34)),D847),INDEX(моделиперечень_газ,34),
IF(COUNTIF(INDIRECT(INDEX(моделиперечень_газ,35)),D847),INDEX(моделиперечень_газ,35),
IF(COUNTIF(INDIRECT(INDEX(моделиперечень_газ,36)),D847),INDEX(моделиперечень_газ,36),
"нет модели"))))))))))))))))))))))))))))))))))))))))))))))))))))))))))))))</f>
        <v>сигнал_03_пульт</v>
      </c>
      <c r="J847" s="18"/>
    </row>
    <row r="848" spans="1:10" hidden="1" x14ac:dyDescent="0.2">
      <c r="A848" s="98">
        <v>43683</v>
      </c>
      <c r="B848" s="62" t="s">
        <v>1697</v>
      </c>
      <c r="C848" s="62" t="s">
        <v>957</v>
      </c>
      <c r="D848" s="62" t="s">
        <v>20</v>
      </c>
      <c r="E848" s="62" t="s">
        <v>1313</v>
      </c>
      <c r="F848" s="101">
        <v>1</v>
      </c>
      <c r="G848" s="100">
        <v>38184</v>
      </c>
      <c r="H848" s="100">
        <v>38184</v>
      </c>
      <c r="I848" s="1" t="str">
        <f t="shared" ca="1" si="14"/>
        <v>сигнал_03_пульт</v>
      </c>
    </row>
    <row r="849" spans="1:10" hidden="1" x14ac:dyDescent="0.2">
      <c r="A849" s="98">
        <v>43732</v>
      </c>
      <c r="B849" s="62" t="s">
        <v>1772</v>
      </c>
      <c r="C849" s="62" t="s">
        <v>578</v>
      </c>
      <c r="D849" s="62" t="s">
        <v>20</v>
      </c>
      <c r="E849" s="62" t="s">
        <v>1313</v>
      </c>
      <c r="F849" s="101">
        <v>1</v>
      </c>
      <c r="G849" s="100">
        <v>34365.599999999999</v>
      </c>
      <c r="H849" s="100">
        <v>38184</v>
      </c>
      <c r="I849" s="1" t="str">
        <f t="shared" ca="1" si="14"/>
        <v>сигнал_03_пульт</v>
      </c>
    </row>
    <row r="850" spans="1:10" hidden="1" x14ac:dyDescent="0.2">
      <c r="A850" s="98">
        <v>43732</v>
      </c>
      <c r="B850" s="62" t="s">
        <v>1707</v>
      </c>
      <c r="C850" s="62" t="s">
        <v>578</v>
      </c>
      <c r="D850" s="62" t="s">
        <v>20</v>
      </c>
      <c r="E850" s="62" t="s">
        <v>1313</v>
      </c>
      <c r="F850" s="101">
        <v>1</v>
      </c>
      <c r="G850" s="100">
        <v>34365.599999999999</v>
      </c>
      <c r="H850" s="100">
        <v>38184</v>
      </c>
      <c r="I850" s="1" t="str">
        <f t="shared" ca="1" si="14"/>
        <v>сигнал_03_пульт</v>
      </c>
      <c r="J850" s="18"/>
    </row>
    <row r="851" spans="1:10" hidden="1" x14ac:dyDescent="0.2">
      <c r="A851" s="98">
        <v>43654</v>
      </c>
      <c r="B851" s="62" t="s">
        <v>1788</v>
      </c>
      <c r="C851" s="62" t="s">
        <v>692</v>
      </c>
      <c r="D851" s="62" t="s">
        <v>381</v>
      </c>
      <c r="E851" s="62" t="s">
        <v>1313</v>
      </c>
      <c r="F851" s="101">
        <v>1</v>
      </c>
      <c r="G851" s="100">
        <v>38184</v>
      </c>
      <c r="H851" s="100">
        <v>38184</v>
      </c>
      <c r="I851" s="1" t="str">
        <f t="shared" ca="1" si="14"/>
        <v>сигнал_03_пульт</v>
      </c>
    </row>
    <row r="852" spans="1:10" hidden="1" x14ac:dyDescent="0.2">
      <c r="A852" s="98">
        <v>43878</v>
      </c>
      <c r="B852" s="62" t="s">
        <v>2358</v>
      </c>
      <c r="C852" s="62" t="s">
        <v>1079</v>
      </c>
      <c r="D852" s="62" t="s">
        <v>20</v>
      </c>
      <c r="E852" s="62" t="s">
        <v>1311</v>
      </c>
      <c r="F852" s="101">
        <v>1</v>
      </c>
      <c r="G852" s="100">
        <v>38184</v>
      </c>
      <c r="H852" s="100">
        <v>38184</v>
      </c>
      <c r="I852" s="1" t="str">
        <f t="shared" ca="1" si="14"/>
        <v>сигнал_03_пульт</v>
      </c>
    </row>
    <row r="853" spans="1:10" hidden="1" x14ac:dyDescent="0.2">
      <c r="A853" s="98">
        <v>43839</v>
      </c>
      <c r="B853" s="62" t="s">
        <v>1817</v>
      </c>
      <c r="C853" s="62" t="s">
        <v>578</v>
      </c>
      <c r="D853" s="62" t="s">
        <v>20</v>
      </c>
      <c r="E853" s="62" t="s">
        <v>1311</v>
      </c>
      <c r="F853" s="101">
        <v>1</v>
      </c>
      <c r="G853" s="100">
        <v>36274.800000000003</v>
      </c>
      <c r="H853" s="100">
        <v>38184</v>
      </c>
      <c r="I853" s="1" t="str">
        <f t="shared" ca="1" si="14"/>
        <v>сигнал_03_пульт</v>
      </c>
      <c r="J853" s="18"/>
    </row>
    <row r="854" spans="1:10" hidden="1" x14ac:dyDescent="0.2">
      <c r="A854" s="98">
        <v>43823</v>
      </c>
      <c r="B854" s="62" t="s">
        <v>1818</v>
      </c>
      <c r="C854" s="62" t="s">
        <v>796</v>
      </c>
      <c r="D854" s="62" t="s">
        <v>20</v>
      </c>
      <c r="E854" s="62" t="s">
        <v>1311</v>
      </c>
      <c r="F854" s="101">
        <v>1</v>
      </c>
      <c r="G854" s="100">
        <v>34365.599999999999</v>
      </c>
      <c r="H854" s="100">
        <v>38184</v>
      </c>
      <c r="I854" s="1" t="str">
        <f t="shared" ca="1" si="14"/>
        <v>сигнал_03_пульт</v>
      </c>
    </row>
    <row r="855" spans="1:10" hidden="1" x14ac:dyDescent="0.2">
      <c r="A855" s="98">
        <v>43580</v>
      </c>
      <c r="B855" s="62" t="s">
        <v>1812</v>
      </c>
      <c r="C855" s="62" t="s">
        <v>854</v>
      </c>
      <c r="D855" s="62" t="s">
        <v>20</v>
      </c>
      <c r="E855" s="62" t="s">
        <v>1313</v>
      </c>
      <c r="F855" s="101">
        <v>1</v>
      </c>
      <c r="G855" s="100">
        <v>38184</v>
      </c>
      <c r="H855" s="100">
        <v>38184</v>
      </c>
      <c r="I855" s="1" t="str">
        <f t="shared" ca="1" si="14"/>
        <v>сигнал_03_пульт</v>
      </c>
    </row>
    <row r="856" spans="1:10" hidden="1" x14ac:dyDescent="0.2">
      <c r="A856" s="98">
        <v>43654</v>
      </c>
      <c r="B856" s="62" t="s">
        <v>1816</v>
      </c>
      <c r="C856" s="62" t="s">
        <v>871</v>
      </c>
      <c r="D856" s="62" t="s">
        <v>20</v>
      </c>
      <c r="E856" s="62" t="s">
        <v>1311</v>
      </c>
      <c r="F856" s="101">
        <v>1</v>
      </c>
      <c r="G856" s="100">
        <v>38184</v>
      </c>
      <c r="H856" s="100">
        <v>38184</v>
      </c>
      <c r="I856" s="1" t="str">
        <f t="shared" ca="1" si="14"/>
        <v>сигнал_03_пульт</v>
      </c>
    </row>
    <row r="857" spans="1:10" hidden="1" x14ac:dyDescent="0.2">
      <c r="A857" s="98">
        <v>43551</v>
      </c>
      <c r="B857" s="62" t="s">
        <v>1764</v>
      </c>
      <c r="C857" s="62" t="s">
        <v>811</v>
      </c>
      <c r="D857" s="62" t="s">
        <v>20</v>
      </c>
      <c r="E857" s="62" t="s">
        <v>1313</v>
      </c>
      <c r="F857" s="101">
        <v>1</v>
      </c>
      <c r="G857" s="100">
        <v>38184</v>
      </c>
      <c r="H857" s="100">
        <v>38184</v>
      </c>
      <c r="I857" s="1" t="str">
        <f t="shared" ca="1" si="14"/>
        <v>сигнал_03_пульт</v>
      </c>
    </row>
    <row r="858" spans="1:10" hidden="1" x14ac:dyDescent="0.2">
      <c r="A858" s="98">
        <v>43536</v>
      </c>
      <c r="B858" s="62" t="s">
        <v>1808</v>
      </c>
      <c r="C858" s="62" t="s">
        <v>1012</v>
      </c>
      <c r="D858" s="62" t="s">
        <v>20</v>
      </c>
      <c r="E858" s="62" t="s">
        <v>1313</v>
      </c>
      <c r="F858" s="101">
        <v>1</v>
      </c>
      <c r="G858" s="100">
        <v>38184</v>
      </c>
      <c r="H858" s="100">
        <v>38184</v>
      </c>
      <c r="I858" s="1" t="str">
        <f t="shared" ca="1" si="14"/>
        <v>сигнал_03_пульт</v>
      </c>
    </row>
    <row r="859" spans="1:10" hidden="1" x14ac:dyDescent="0.2">
      <c r="A859" s="98">
        <v>43571</v>
      </c>
      <c r="B859" s="62" t="s">
        <v>1810</v>
      </c>
      <c r="C859" s="62" t="s">
        <v>913</v>
      </c>
      <c r="D859" s="62" t="s">
        <v>20</v>
      </c>
      <c r="E859" s="62" t="s">
        <v>1311</v>
      </c>
      <c r="F859" s="101">
        <v>1</v>
      </c>
      <c r="G859" s="100">
        <v>38184</v>
      </c>
      <c r="H859" s="100">
        <v>38184</v>
      </c>
      <c r="I859" s="1" t="str">
        <f t="shared" ca="1" si="14"/>
        <v>сигнал_03_пульт</v>
      </c>
    </row>
    <row r="860" spans="1:10" hidden="1" x14ac:dyDescent="0.2">
      <c r="A860" s="98">
        <v>43578</v>
      </c>
      <c r="B860" s="62" t="s">
        <v>1811</v>
      </c>
      <c r="C860" s="62" t="s">
        <v>730</v>
      </c>
      <c r="D860" s="62" t="s">
        <v>20</v>
      </c>
      <c r="E860" s="62" t="s">
        <v>1311</v>
      </c>
      <c r="F860" s="101">
        <v>1</v>
      </c>
      <c r="G860" s="100">
        <v>38184</v>
      </c>
      <c r="H860" s="100">
        <v>38184</v>
      </c>
      <c r="I860" s="1" t="str">
        <f t="shared" ca="1" si="14"/>
        <v>сигнал_03_пульт</v>
      </c>
    </row>
    <row r="861" spans="1:10" hidden="1" x14ac:dyDescent="0.2">
      <c r="A861" s="98">
        <v>43627</v>
      </c>
      <c r="B861" s="62" t="s">
        <v>1815</v>
      </c>
      <c r="C861" s="62" t="s">
        <v>801</v>
      </c>
      <c r="D861" s="62" t="s">
        <v>20</v>
      </c>
      <c r="E861" s="62" t="s">
        <v>1313</v>
      </c>
      <c r="F861" s="101">
        <v>1</v>
      </c>
      <c r="G861" s="100">
        <v>38184</v>
      </c>
      <c r="H861" s="100">
        <v>38184</v>
      </c>
      <c r="I861" s="1" t="str">
        <f t="shared" ca="1" si="14"/>
        <v>сигнал_03_пульт</v>
      </c>
    </row>
    <row r="862" spans="1:10" hidden="1" x14ac:dyDescent="0.2">
      <c r="A862" s="98">
        <v>43564</v>
      </c>
      <c r="B862" s="62" t="s">
        <v>1761</v>
      </c>
      <c r="C862" s="62" t="s">
        <v>848</v>
      </c>
      <c r="D862" s="62" t="s">
        <v>20</v>
      </c>
      <c r="E862" s="62" t="s">
        <v>1313</v>
      </c>
      <c r="F862" s="101">
        <v>1</v>
      </c>
      <c r="G862" s="100">
        <v>38184</v>
      </c>
      <c r="H862" s="100">
        <v>38184</v>
      </c>
      <c r="I862" s="1" t="str">
        <f t="shared" ca="1" si="14"/>
        <v>сигнал_03_пульт</v>
      </c>
      <c r="J862" s="18"/>
    </row>
    <row r="863" spans="1:10" hidden="1" x14ac:dyDescent="0.2">
      <c r="A863" s="98">
        <v>43608</v>
      </c>
      <c r="B863" s="62" t="s">
        <v>1813</v>
      </c>
      <c r="C863" s="62" t="s">
        <v>632</v>
      </c>
      <c r="D863" s="62" t="s">
        <v>20</v>
      </c>
      <c r="E863" s="62" t="s">
        <v>1311</v>
      </c>
      <c r="F863" s="101">
        <v>1</v>
      </c>
      <c r="G863" s="100">
        <v>38184</v>
      </c>
      <c r="H863" s="100">
        <v>38184</v>
      </c>
      <c r="I863" s="1" t="str">
        <f t="shared" ca="1" si="14"/>
        <v>сигнал_03_пульт</v>
      </c>
      <c r="J863" s="18"/>
    </row>
    <row r="864" spans="1:10" hidden="1" x14ac:dyDescent="0.2">
      <c r="A864" s="98">
        <v>43662</v>
      </c>
      <c r="B864" s="62" t="s">
        <v>1814</v>
      </c>
      <c r="C864" s="62" t="s">
        <v>807</v>
      </c>
      <c r="D864" s="62" t="s">
        <v>20</v>
      </c>
      <c r="E864" s="62" t="s">
        <v>1311</v>
      </c>
      <c r="F864" s="101">
        <v>1</v>
      </c>
      <c r="G864" s="100">
        <v>38184</v>
      </c>
      <c r="H864" s="100">
        <v>38184</v>
      </c>
      <c r="I864" s="1" t="str">
        <f t="shared" ca="1" si="14"/>
        <v>сигнал_03_пульт</v>
      </c>
    </row>
    <row r="865" spans="1:10" hidden="1" x14ac:dyDescent="0.2">
      <c r="A865" s="98">
        <v>43753</v>
      </c>
      <c r="B865" s="62" t="s">
        <v>1687</v>
      </c>
      <c r="C865" s="62" t="s">
        <v>933</v>
      </c>
      <c r="D865" s="62" t="s">
        <v>507</v>
      </c>
      <c r="E865" s="62" t="s">
        <v>1311</v>
      </c>
      <c r="F865" s="101">
        <v>3</v>
      </c>
      <c r="G865" s="100">
        <v>37800</v>
      </c>
      <c r="H865" s="100">
        <v>37800</v>
      </c>
      <c r="I865" s="1" t="str">
        <f t="shared" ca="1" si="14"/>
        <v>сигма_ТКС_датчики</v>
      </c>
    </row>
    <row r="866" spans="1:10" hidden="1" x14ac:dyDescent="0.2">
      <c r="A866" s="98">
        <v>43720</v>
      </c>
      <c r="B866" s="62" t="s">
        <v>1819</v>
      </c>
      <c r="C866" s="62" t="s">
        <v>1011</v>
      </c>
      <c r="D866" s="62" t="s">
        <v>198</v>
      </c>
      <c r="E866" s="62" t="s">
        <v>1313</v>
      </c>
      <c r="F866" s="101">
        <v>2</v>
      </c>
      <c r="G866" s="100">
        <v>37752</v>
      </c>
      <c r="H866" s="100">
        <v>37752</v>
      </c>
      <c r="I866" s="1" t="str">
        <f t="shared" ca="1" si="14"/>
        <v>Сигнал_03К_пульт</v>
      </c>
    </row>
    <row r="867" spans="1:10" hidden="1" x14ac:dyDescent="0.2">
      <c r="A867" s="98">
        <v>43726</v>
      </c>
      <c r="B867" s="62" t="s">
        <v>1820</v>
      </c>
      <c r="C867" s="62" t="s">
        <v>971</v>
      </c>
      <c r="D867" s="62" t="s">
        <v>198</v>
      </c>
      <c r="E867" s="62" t="s">
        <v>1311</v>
      </c>
      <c r="F867" s="101">
        <v>2</v>
      </c>
      <c r="G867" s="100">
        <v>35864.400000000001</v>
      </c>
      <c r="H867" s="100">
        <v>37752</v>
      </c>
      <c r="I867" s="1" t="str">
        <f t="shared" ca="1" si="14"/>
        <v>Сигнал_03К_пульт</v>
      </c>
    </row>
    <row r="868" spans="1:10" hidden="1" x14ac:dyDescent="0.2">
      <c r="A868" s="98">
        <v>43538</v>
      </c>
      <c r="B868" s="62" t="s">
        <v>1387</v>
      </c>
      <c r="C868" s="62" t="s">
        <v>929</v>
      </c>
      <c r="D868" s="62" t="s">
        <v>124</v>
      </c>
      <c r="E868" s="62" t="s">
        <v>1316</v>
      </c>
      <c r="F868" s="101">
        <v>200</v>
      </c>
      <c r="G868" s="100">
        <v>37704</v>
      </c>
      <c r="H868" s="100">
        <v>37704</v>
      </c>
      <c r="I868" s="1" t="str">
        <f t="shared" ca="1" si="14"/>
        <v>нет модели</v>
      </c>
    </row>
    <row r="869" spans="1:10" hidden="1" x14ac:dyDescent="0.2">
      <c r="A869" s="98">
        <v>43607</v>
      </c>
      <c r="B869" s="62" t="s">
        <v>1384</v>
      </c>
      <c r="C869" s="62" t="s">
        <v>929</v>
      </c>
      <c r="D869" s="62" t="s">
        <v>338</v>
      </c>
      <c r="E869" s="62" t="s">
        <v>1316</v>
      </c>
      <c r="F869" s="101">
        <v>200</v>
      </c>
      <c r="G869" s="100">
        <v>37704</v>
      </c>
      <c r="H869" s="100">
        <v>37704</v>
      </c>
      <c r="I869" s="1" t="str">
        <f t="shared" ca="1" si="14"/>
        <v>нет модели</v>
      </c>
    </row>
    <row r="870" spans="1:10" hidden="1" x14ac:dyDescent="0.2">
      <c r="A870" s="98">
        <v>43782</v>
      </c>
      <c r="B870" s="62" t="s">
        <v>1821</v>
      </c>
      <c r="C870" s="62" t="s">
        <v>634</v>
      </c>
      <c r="D870" s="62" t="s">
        <v>169</v>
      </c>
      <c r="E870" s="62" t="s">
        <v>1311</v>
      </c>
      <c r="F870" s="101">
        <v>1</v>
      </c>
      <c r="G870" s="100">
        <v>35773.199999999997</v>
      </c>
      <c r="H870" s="100">
        <v>37656</v>
      </c>
      <c r="I870" s="1" t="str">
        <f t="shared" ca="1" si="14"/>
        <v>сигнал_03_пульт</v>
      </c>
    </row>
    <row r="871" spans="1:10" hidden="1" x14ac:dyDescent="0.2">
      <c r="A871" s="98">
        <v>43878</v>
      </c>
      <c r="B871" s="62" t="s">
        <v>1825</v>
      </c>
      <c r="C871" s="62" t="s">
        <v>1826</v>
      </c>
      <c r="D871" s="62" t="s">
        <v>169</v>
      </c>
      <c r="E871" s="62" t="s">
        <v>1311</v>
      </c>
      <c r="F871" s="101">
        <v>1</v>
      </c>
      <c r="G871" s="100">
        <v>35773.199999999997</v>
      </c>
      <c r="H871" s="100">
        <v>37656</v>
      </c>
      <c r="I871" s="1" t="str">
        <f t="shared" ca="1" si="14"/>
        <v>сигнал_03_пульт</v>
      </c>
    </row>
    <row r="872" spans="1:10" hidden="1" x14ac:dyDescent="0.2">
      <c r="A872" s="98">
        <v>43496</v>
      </c>
      <c r="B872" s="62" t="s">
        <v>1822</v>
      </c>
      <c r="C872" s="62" t="s">
        <v>961</v>
      </c>
      <c r="D872" s="62" t="s">
        <v>169</v>
      </c>
      <c r="E872" s="62" t="s">
        <v>1311</v>
      </c>
      <c r="F872" s="101">
        <v>1</v>
      </c>
      <c r="G872" s="100">
        <v>37656</v>
      </c>
      <c r="H872" s="100">
        <v>37656</v>
      </c>
      <c r="I872" s="1" t="str">
        <f t="shared" ca="1" si="14"/>
        <v>сигнал_03_пульт</v>
      </c>
      <c r="J872" s="18"/>
    </row>
    <row r="873" spans="1:10" hidden="1" x14ac:dyDescent="0.2">
      <c r="A873" s="98">
        <v>43606</v>
      </c>
      <c r="B873" s="62" t="s">
        <v>1823</v>
      </c>
      <c r="C873" s="62" t="s">
        <v>720</v>
      </c>
      <c r="D873" s="62" t="s">
        <v>169</v>
      </c>
      <c r="E873" s="62" t="s">
        <v>1311</v>
      </c>
      <c r="F873" s="101">
        <v>1</v>
      </c>
      <c r="G873" s="100">
        <v>36526.32</v>
      </c>
      <c r="H873" s="100">
        <v>37656</v>
      </c>
      <c r="I873" s="1" t="str">
        <f t="shared" ca="1" si="14"/>
        <v>сигнал_03_пульт</v>
      </c>
    </row>
    <row r="874" spans="1:10" hidden="1" x14ac:dyDescent="0.2">
      <c r="A874" s="98">
        <v>43669</v>
      </c>
      <c r="B874" s="62" t="s">
        <v>1824</v>
      </c>
      <c r="C874" s="62" t="s">
        <v>658</v>
      </c>
      <c r="D874" s="62" t="s">
        <v>169</v>
      </c>
      <c r="E874" s="62" t="s">
        <v>1311</v>
      </c>
      <c r="F874" s="101">
        <v>1</v>
      </c>
      <c r="G874" s="100">
        <v>37656</v>
      </c>
      <c r="H874" s="100">
        <v>37656</v>
      </c>
      <c r="I874" s="1" t="str">
        <f t="shared" ca="1" si="14"/>
        <v>сигнал_03_пульт</v>
      </c>
    </row>
    <row r="875" spans="1:10" hidden="1" x14ac:dyDescent="0.2">
      <c r="A875" s="98">
        <v>43850</v>
      </c>
      <c r="B875" s="62" t="s">
        <v>1459</v>
      </c>
      <c r="C875" s="62" t="s">
        <v>725</v>
      </c>
      <c r="D875" s="62" t="s">
        <v>349</v>
      </c>
      <c r="E875" s="62" t="s">
        <v>1311</v>
      </c>
      <c r="F875" s="101">
        <v>15</v>
      </c>
      <c r="G875" s="100">
        <v>35739</v>
      </c>
      <c r="H875" s="100">
        <v>37620</v>
      </c>
      <c r="I875" s="1" t="str">
        <f t="shared" ca="1" si="14"/>
        <v>прочее_газ</v>
      </c>
    </row>
    <row r="876" spans="1:10" x14ac:dyDescent="0.2">
      <c r="A876" s="98">
        <v>43900</v>
      </c>
      <c r="B876" s="62" t="s">
        <v>2467</v>
      </c>
      <c r="C876" s="62" t="s">
        <v>2468</v>
      </c>
      <c r="D876" s="62" t="s">
        <v>349</v>
      </c>
      <c r="E876" s="62" t="s">
        <v>1318</v>
      </c>
      <c r="F876" s="101">
        <v>15</v>
      </c>
      <c r="G876" s="100">
        <v>37620</v>
      </c>
      <c r="H876" s="100">
        <v>37620</v>
      </c>
    </row>
    <row r="877" spans="1:10" hidden="1" x14ac:dyDescent="0.2">
      <c r="A877" s="98">
        <v>43789</v>
      </c>
      <c r="B877" s="62" t="s">
        <v>1827</v>
      </c>
      <c r="C877" s="62" t="s">
        <v>704</v>
      </c>
      <c r="D877" s="62" t="s">
        <v>84</v>
      </c>
      <c r="E877" s="62" t="s">
        <v>1311</v>
      </c>
      <c r="F877" s="101">
        <v>2</v>
      </c>
      <c r="G877" s="100">
        <v>37500</v>
      </c>
      <c r="H877" s="100">
        <v>37500</v>
      </c>
      <c r="I877" s="1" t="str">
        <f t="shared" ca="1" si="14"/>
        <v>сигнал_02</v>
      </c>
    </row>
    <row r="878" spans="1:10" hidden="1" x14ac:dyDescent="0.2">
      <c r="A878" s="98">
        <v>43783</v>
      </c>
      <c r="B878" s="62" t="s">
        <v>1828</v>
      </c>
      <c r="C878" s="62" t="s">
        <v>630</v>
      </c>
      <c r="D878" s="62" t="s">
        <v>245</v>
      </c>
      <c r="E878" s="62" t="s">
        <v>1312</v>
      </c>
      <c r="F878" s="101">
        <v>1</v>
      </c>
      <c r="G878" s="100">
        <v>37440</v>
      </c>
      <c r="H878" s="100">
        <v>37440</v>
      </c>
      <c r="I878" s="1" t="str">
        <f t="shared" ca="1" si="14"/>
        <v>ремонт_прочие_услуги</v>
      </c>
    </row>
    <row r="879" spans="1:10" x14ac:dyDescent="0.2">
      <c r="A879" s="98">
        <v>43893</v>
      </c>
      <c r="B879" s="62" t="s">
        <v>2438</v>
      </c>
      <c r="C879" s="62" t="s">
        <v>747</v>
      </c>
      <c r="D879" s="62" t="s">
        <v>45</v>
      </c>
      <c r="E879" s="62" t="s">
        <v>1311</v>
      </c>
      <c r="F879" s="101">
        <v>16</v>
      </c>
      <c r="G879" s="100">
        <v>37248</v>
      </c>
      <c r="H879" s="100">
        <v>37248</v>
      </c>
      <c r="J879" s="18"/>
    </row>
    <row r="880" spans="1:10" hidden="1" x14ac:dyDescent="0.2">
      <c r="A880" s="98">
        <v>43487</v>
      </c>
      <c r="B880" s="62" t="s">
        <v>1220</v>
      </c>
      <c r="C880" s="62" t="s">
        <v>654</v>
      </c>
      <c r="D880" s="62" t="s">
        <v>34</v>
      </c>
      <c r="E880" s="62" t="s">
        <v>1311</v>
      </c>
      <c r="F880" s="101">
        <v>1</v>
      </c>
      <c r="G880" s="100">
        <v>37200</v>
      </c>
      <c r="H880" s="100">
        <v>37200</v>
      </c>
      <c r="I880" s="1" t="str">
        <f t="shared" ca="1" si="14"/>
        <v>ремонт_прочие_услуги</v>
      </c>
    </row>
    <row r="881" spans="1:10" hidden="1" x14ac:dyDescent="0.2">
      <c r="A881" s="98">
        <v>43633</v>
      </c>
      <c r="B881" s="62" t="s">
        <v>1829</v>
      </c>
      <c r="C881" s="62" t="s">
        <v>635</v>
      </c>
      <c r="D881" s="62" t="s">
        <v>92</v>
      </c>
      <c r="E881" s="62" t="s">
        <v>1313</v>
      </c>
      <c r="F881" s="101">
        <v>4</v>
      </c>
      <c r="G881" s="100">
        <v>37152</v>
      </c>
      <c r="H881" s="100">
        <v>37152</v>
      </c>
      <c r="I881" s="1" t="str">
        <f t="shared" ca="1" si="14"/>
        <v>Газтест_пульт</v>
      </c>
      <c r="J881" s="18"/>
    </row>
    <row r="882" spans="1:10" hidden="1" x14ac:dyDescent="0.2">
      <c r="A882" s="98">
        <v>43780</v>
      </c>
      <c r="B882" s="62" t="s">
        <v>1830</v>
      </c>
      <c r="C882" s="62" t="s">
        <v>888</v>
      </c>
      <c r="D882" s="62" t="s">
        <v>91</v>
      </c>
      <c r="E882" s="62" t="s">
        <v>1311</v>
      </c>
      <c r="F882" s="101">
        <v>8</v>
      </c>
      <c r="G882" s="100">
        <v>36864</v>
      </c>
      <c r="H882" s="100">
        <v>36864</v>
      </c>
      <c r="I882" s="1" t="str">
        <f t="shared" ca="1" si="14"/>
        <v>Газтест_датчики</v>
      </c>
      <c r="J882" s="18"/>
    </row>
    <row r="883" spans="1:10" hidden="1" x14ac:dyDescent="0.2">
      <c r="A883" s="98">
        <v>43613</v>
      </c>
      <c r="B883" s="62" t="s">
        <v>1831</v>
      </c>
      <c r="C883" s="62" t="s">
        <v>769</v>
      </c>
      <c r="D883" s="62" t="s">
        <v>13</v>
      </c>
      <c r="E883" s="62" t="s">
        <v>1311</v>
      </c>
      <c r="F883" s="99"/>
      <c r="G883" s="100">
        <v>36614.400000000001</v>
      </c>
      <c r="H883" s="100">
        <v>36614.400000000001</v>
      </c>
      <c r="I883" s="1" t="str">
        <f t="shared" ca="1" si="14"/>
        <v>поверка_и_ремонт_газ</v>
      </c>
    </row>
    <row r="884" spans="1:10" hidden="1" x14ac:dyDescent="0.2">
      <c r="A884" s="98">
        <v>43522</v>
      </c>
      <c r="B884" s="62" t="s">
        <v>1832</v>
      </c>
      <c r="C884" s="62" t="s">
        <v>578</v>
      </c>
      <c r="D884" s="62" t="s">
        <v>10</v>
      </c>
      <c r="E884" s="62" t="s">
        <v>1313</v>
      </c>
      <c r="F884" s="101">
        <v>2</v>
      </c>
      <c r="G884" s="100">
        <v>32907.599999999999</v>
      </c>
      <c r="H884" s="100">
        <v>36564</v>
      </c>
      <c r="I884" s="1" t="str">
        <f t="shared" ca="1" si="14"/>
        <v>сигнал_03_электрохимия</v>
      </c>
    </row>
    <row r="885" spans="1:10" hidden="1" x14ac:dyDescent="0.2">
      <c r="A885" s="98">
        <v>43817</v>
      </c>
      <c r="B885" s="62" t="s">
        <v>1833</v>
      </c>
      <c r="C885" s="62" t="s">
        <v>1133</v>
      </c>
      <c r="D885" s="62" t="s">
        <v>10</v>
      </c>
      <c r="E885" s="62" t="s">
        <v>1314</v>
      </c>
      <c r="F885" s="101">
        <v>2</v>
      </c>
      <c r="G885" s="100">
        <v>36564</v>
      </c>
      <c r="H885" s="100">
        <v>36564</v>
      </c>
      <c r="I885" s="1" t="str">
        <f t="shared" ca="1" si="14"/>
        <v>сигнал_03_электрохимия</v>
      </c>
    </row>
    <row r="886" spans="1:10" hidden="1" x14ac:dyDescent="0.2">
      <c r="A886" s="98">
        <v>43529</v>
      </c>
      <c r="B886" s="62" t="s">
        <v>1750</v>
      </c>
      <c r="C886" s="62" t="s">
        <v>613</v>
      </c>
      <c r="D886" s="62" t="s">
        <v>10</v>
      </c>
      <c r="E886" s="62" t="s">
        <v>1311</v>
      </c>
      <c r="F886" s="101">
        <v>2</v>
      </c>
      <c r="G886" s="100">
        <v>36564</v>
      </c>
      <c r="H886" s="100">
        <v>36564</v>
      </c>
      <c r="I886" s="1" t="str">
        <f t="shared" ca="1" si="14"/>
        <v>сигнал_03_электрохимия</v>
      </c>
      <c r="J886" s="18"/>
    </row>
    <row r="887" spans="1:10" hidden="1" x14ac:dyDescent="0.2">
      <c r="A887" s="98">
        <v>43489</v>
      </c>
      <c r="B887" s="62" t="s">
        <v>1834</v>
      </c>
      <c r="C887" s="62" t="s">
        <v>713</v>
      </c>
      <c r="D887" s="62" t="s">
        <v>20</v>
      </c>
      <c r="E887" s="62" t="s">
        <v>1312</v>
      </c>
      <c r="F887" s="101">
        <v>1</v>
      </c>
      <c r="G887" s="100">
        <v>36508.480000000003</v>
      </c>
      <c r="H887" s="100">
        <v>36508.480000000003</v>
      </c>
      <c r="I887" s="1" t="str">
        <f t="shared" ca="1" si="14"/>
        <v>сигнал_03_пульт</v>
      </c>
    </row>
    <row r="888" spans="1:10" hidden="1" x14ac:dyDescent="0.2">
      <c r="A888" s="98">
        <v>43489</v>
      </c>
      <c r="B888" s="62" t="s">
        <v>1835</v>
      </c>
      <c r="C888" s="62" t="s">
        <v>762</v>
      </c>
      <c r="D888" s="62" t="s">
        <v>20</v>
      </c>
      <c r="E888" s="62" t="s">
        <v>1311</v>
      </c>
      <c r="F888" s="101">
        <v>1</v>
      </c>
      <c r="G888" s="100">
        <v>36508.480000000003</v>
      </c>
      <c r="H888" s="100">
        <v>36508.480000000003</v>
      </c>
      <c r="I888" s="1" t="str">
        <f t="shared" ca="1" si="14"/>
        <v>сигнал_03_пульт</v>
      </c>
    </row>
    <row r="889" spans="1:10" hidden="1" x14ac:dyDescent="0.2">
      <c r="A889" s="98">
        <v>43789</v>
      </c>
      <c r="B889" s="62" t="s">
        <v>1675</v>
      </c>
      <c r="C889" s="62" t="s">
        <v>781</v>
      </c>
      <c r="D889" s="62" t="s">
        <v>265</v>
      </c>
      <c r="E889" s="62" t="s">
        <v>1311</v>
      </c>
      <c r="F889" s="101">
        <v>3</v>
      </c>
      <c r="G889" s="100">
        <v>36432</v>
      </c>
      <c r="H889" s="100">
        <v>36432</v>
      </c>
      <c r="I889" s="1" t="str">
        <f t="shared" ca="1" si="14"/>
        <v>сигма_ТКС_датчики</v>
      </c>
    </row>
    <row r="890" spans="1:10" hidden="1" x14ac:dyDescent="0.2">
      <c r="A890" s="98">
        <v>43641</v>
      </c>
      <c r="B890" s="62" t="s">
        <v>1661</v>
      </c>
      <c r="C890" s="62" t="s">
        <v>566</v>
      </c>
      <c r="D890" s="62" t="s">
        <v>265</v>
      </c>
      <c r="E890" s="62" t="s">
        <v>1311</v>
      </c>
      <c r="F890" s="101">
        <v>3</v>
      </c>
      <c r="G890" s="100">
        <v>36432</v>
      </c>
      <c r="H890" s="100">
        <v>36432</v>
      </c>
      <c r="I890" s="1" t="str">
        <f t="shared" ca="1" si="14"/>
        <v>сигма_ТКС_датчики</v>
      </c>
    </row>
    <row r="891" spans="1:10" x14ac:dyDescent="0.2">
      <c r="A891" s="98">
        <v>43893</v>
      </c>
      <c r="B891" s="62" t="s">
        <v>2439</v>
      </c>
      <c r="C891" s="62" t="s">
        <v>736</v>
      </c>
      <c r="D891" s="62" t="s">
        <v>249</v>
      </c>
      <c r="E891" s="62" t="s">
        <v>1318</v>
      </c>
      <c r="F891" s="101">
        <v>3</v>
      </c>
      <c r="G891" s="100">
        <v>34485</v>
      </c>
      <c r="H891" s="100">
        <v>36300</v>
      </c>
    </row>
    <row r="892" spans="1:10" hidden="1" x14ac:dyDescent="0.2">
      <c r="A892" s="98">
        <v>43662</v>
      </c>
      <c r="B892" s="62" t="s">
        <v>1836</v>
      </c>
      <c r="C892" s="62" t="s">
        <v>1001</v>
      </c>
      <c r="D892" s="62" t="s">
        <v>69</v>
      </c>
      <c r="E892" s="62" t="s">
        <v>1313</v>
      </c>
      <c r="F892" s="101">
        <v>20</v>
      </c>
      <c r="G892" s="100">
        <v>36288</v>
      </c>
      <c r="H892" s="100">
        <v>36288</v>
      </c>
      <c r="I892" s="1" t="str">
        <f t="shared" ca="1" si="14"/>
        <v>прочее_газ</v>
      </c>
    </row>
    <row r="893" spans="1:10" hidden="1" x14ac:dyDescent="0.2">
      <c r="A893" s="98">
        <v>43811</v>
      </c>
      <c r="B893" s="62" t="s">
        <v>1645</v>
      </c>
      <c r="C893" s="62" t="s">
        <v>624</v>
      </c>
      <c r="D893" s="62" t="s">
        <v>299</v>
      </c>
      <c r="E893" s="62" t="s">
        <v>1312</v>
      </c>
      <c r="F893" s="101">
        <v>10</v>
      </c>
      <c r="G893" s="100">
        <v>36000</v>
      </c>
      <c r="H893" s="100">
        <v>36000</v>
      </c>
      <c r="I893" s="1" t="str">
        <f t="shared" ca="1" si="14"/>
        <v>прочее_газ</v>
      </c>
    </row>
    <row r="894" spans="1:10" hidden="1" x14ac:dyDescent="0.2">
      <c r="A894" s="98">
        <v>43551</v>
      </c>
      <c r="B894" s="62" t="s">
        <v>1837</v>
      </c>
      <c r="C894" s="62" t="s">
        <v>842</v>
      </c>
      <c r="D894" s="62" t="s">
        <v>9</v>
      </c>
      <c r="E894" s="62" t="s">
        <v>1311</v>
      </c>
      <c r="F894" s="101">
        <v>20</v>
      </c>
      <c r="G894" s="100">
        <v>36000</v>
      </c>
      <c r="H894" s="100">
        <v>36000</v>
      </c>
      <c r="I894" s="1" t="str">
        <f t="shared" ca="1" si="14"/>
        <v>прочее_газ</v>
      </c>
    </row>
    <row r="895" spans="1:10" hidden="1" x14ac:dyDescent="0.2">
      <c r="A895" s="98">
        <v>43487</v>
      </c>
      <c r="B895" s="62" t="s">
        <v>1713</v>
      </c>
      <c r="C895" s="62" t="s">
        <v>879</v>
      </c>
      <c r="D895" s="62" t="s">
        <v>2</v>
      </c>
      <c r="E895" s="62" t="s">
        <v>1313</v>
      </c>
      <c r="F895" s="101">
        <v>3</v>
      </c>
      <c r="G895" s="100">
        <v>36000</v>
      </c>
      <c r="H895" s="100">
        <v>36000</v>
      </c>
      <c r="I895" s="1" t="str">
        <f t="shared" ca="1" si="14"/>
        <v>сигма_ТКС_датчики</v>
      </c>
      <c r="J895" s="18"/>
    </row>
    <row r="896" spans="1:10" hidden="1" x14ac:dyDescent="0.2">
      <c r="A896" s="98">
        <v>43518</v>
      </c>
      <c r="B896" s="62" t="s">
        <v>1539</v>
      </c>
      <c r="C896" s="62" t="s">
        <v>831</v>
      </c>
      <c r="D896" s="62" t="s">
        <v>61</v>
      </c>
      <c r="E896" s="62" t="s">
        <v>1312</v>
      </c>
      <c r="F896" s="101">
        <v>1</v>
      </c>
      <c r="G896" s="100">
        <v>32392.799999999999</v>
      </c>
      <c r="H896" s="100">
        <v>35992</v>
      </c>
      <c r="I896" s="1" t="str">
        <f t="shared" ca="1" si="14"/>
        <v>ПВУ_80</v>
      </c>
    </row>
    <row r="897" spans="1:10" x14ac:dyDescent="0.2">
      <c r="A897" s="98">
        <v>43895</v>
      </c>
      <c r="B897" s="62" t="s">
        <v>2432</v>
      </c>
      <c r="C897" s="62" t="s">
        <v>985</v>
      </c>
      <c r="D897" s="62" t="s">
        <v>2440</v>
      </c>
      <c r="E897" s="62" t="s">
        <v>1312</v>
      </c>
      <c r="F897" s="101">
        <v>1</v>
      </c>
      <c r="G897" s="100">
        <v>35965.800000000003</v>
      </c>
      <c r="H897" s="100">
        <v>35965.800000000003</v>
      </c>
    </row>
    <row r="898" spans="1:10" hidden="1" x14ac:dyDescent="0.2">
      <c r="A898" s="98">
        <v>43573</v>
      </c>
      <c r="B898" s="62" t="s">
        <v>1838</v>
      </c>
      <c r="C898" s="62" t="s">
        <v>920</v>
      </c>
      <c r="D898" s="62" t="s">
        <v>49</v>
      </c>
      <c r="E898" s="62" t="s">
        <v>1313</v>
      </c>
      <c r="F898" s="101">
        <v>13</v>
      </c>
      <c r="G898" s="100">
        <v>35880</v>
      </c>
      <c r="H898" s="100">
        <v>35880</v>
      </c>
      <c r="I898" s="1" t="str">
        <f t="shared" ca="1" si="14"/>
        <v>прочее_газ</v>
      </c>
    </row>
    <row r="899" spans="1:10" hidden="1" x14ac:dyDescent="0.2">
      <c r="A899" s="98">
        <v>43739</v>
      </c>
      <c r="B899" s="62" t="s">
        <v>1839</v>
      </c>
      <c r="C899" s="62" t="s">
        <v>933</v>
      </c>
      <c r="D899" s="62" t="s">
        <v>247</v>
      </c>
      <c r="E899" s="62" t="s">
        <v>1313</v>
      </c>
      <c r="F899" s="101">
        <v>2</v>
      </c>
      <c r="G899" s="100">
        <v>35784</v>
      </c>
      <c r="H899" s="100">
        <v>35784</v>
      </c>
      <c r="I899" s="1" t="str">
        <f t="shared" ca="1" si="14"/>
        <v>сигнал_02</v>
      </c>
    </row>
    <row r="900" spans="1:10" hidden="1" x14ac:dyDescent="0.2">
      <c r="A900" s="98">
        <v>43564</v>
      </c>
      <c r="B900" s="62" t="s">
        <v>1840</v>
      </c>
      <c r="C900" s="62" t="s">
        <v>933</v>
      </c>
      <c r="D900" s="62" t="s">
        <v>247</v>
      </c>
      <c r="E900" s="62" t="s">
        <v>1313</v>
      </c>
      <c r="F900" s="101">
        <v>2</v>
      </c>
      <c r="G900" s="100">
        <v>35784</v>
      </c>
      <c r="H900" s="100">
        <v>35784</v>
      </c>
      <c r="I900" s="1" t="str">
        <f t="shared" ca="1" si="14"/>
        <v>сигнал_02</v>
      </c>
    </row>
    <row r="901" spans="1:10" hidden="1" x14ac:dyDescent="0.2">
      <c r="A901" s="98">
        <v>43735</v>
      </c>
      <c r="B901" s="62" t="s">
        <v>1841</v>
      </c>
      <c r="C901" s="62" t="s">
        <v>749</v>
      </c>
      <c r="D901" s="62" t="s">
        <v>229</v>
      </c>
      <c r="E901" s="62" t="s">
        <v>1311</v>
      </c>
      <c r="F901" s="101">
        <v>1</v>
      </c>
      <c r="G901" s="100">
        <v>32076</v>
      </c>
      <c r="H901" s="100">
        <v>35640</v>
      </c>
      <c r="I901" s="1" t="str">
        <f t="shared" ca="1" si="14"/>
        <v>сигма_оптический_датчик</v>
      </c>
    </row>
    <row r="902" spans="1:10" hidden="1" x14ac:dyDescent="0.2">
      <c r="A902" s="98">
        <v>43776</v>
      </c>
      <c r="B902" s="62" t="s">
        <v>1563</v>
      </c>
      <c r="C902" s="62" t="s">
        <v>938</v>
      </c>
      <c r="D902" s="62" t="s">
        <v>238</v>
      </c>
      <c r="E902" s="62" t="s">
        <v>1311</v>
      </c>
      <c r="F902" s="101">
        <v>1</v>
      </c>
      <c r="G902" s="100">
        <v>35640</v>
      </c>
      <c r="H902" s="100">
        <v>35640</v>
      </c>
      <c r="I902" s="1" t="str">
        <f t="shared" ca="1" si="14"/>
        <v>сигма_оптический_датчик</v>
      </c>
    </row>
    <row r="903" spans="1:10" hidden="1" x14ac:dyDescent="0.2">
      <c r="A903" s="98">
        <v>43556</v>
      </c>
      <c r="B903" s="62" t="s">
        <v>1441</v>
      </c>
      <c r="C903" s="62" t="s">
        <v>920</v>
      </c>
      <c r="D903" s="62" t="s">
        <v>53</v>
      </c>
      <c r="E903" s="62" t="s">
        <v>1313</v>
      </c>
      <c r="F903" s="101">
        <v>9</v>
      </c>
      <c r="G903" s="100">
        <v>35640</v>
      </c>
      <c r="H903" s="100">
        <v>35640</v>
      </c>
      <c r="I903" s="1" t="str">
        <f t="shared" ca="1" si="14"/>
        <v>Прочее</v>
      </c>
    </row>
    <row r="904" spans="1:10" hidden="1" x14ac:dyDescent="0.2">
      <c r="A904" s="98">
        <v>43816</v>
      </c>
      <c r="B904" s="62" t="s">
        <v>1775</v>
      </c>
      <c r="C904" s="62" t="s">
        <v>796</v>
      </c>
      <c r="D904" s="62" t="s">
        <v>248</v>
      </c>
      <c r="E904" s="62" t="s">
        <v>1311</v>
      </c>
      <c r="F904" s="101">
        <v>6</v>
      </c>
      <c r="G904" s="100">
        <v>31428</v>
      </c>
      <c r="H904" s="100">
        <v>34920</v>
      </c>
      <c r="I904" s="1" t="str">
        <f t="shared" ca="1" si="14"/>
        <v>Сигнал_03К_датчики</v>
      </c>
    </row>
    <row r="905" spans="1:10" hidden="1" x14ac:dyDescent="0.2">
      <c r="A905" s="98">
        <v>43874</v>
      </c>
      <c r="B905" s="62" t="s">
        <v>1842</v>
      </c>
      <c r="C905" s="62" t="s">
        <v>777</v>
      </c>
      <c r="D905" s="62" t="s">
        <v>45</v>
      </c>
      <c r="E905" s="62" t="s">
        <v>1311</v>
      </c>
      <c r="F905" s="101">
        <v>15</v>
      </c>
      <c r="G905" s="100">
        <v>34920</v>
      </c>
      <c r="H905" s="100">
        <v>34920</v>
      </c>
      <c r="I905" s="1" t="str">
        <f t="shared" ca="1" si="14"/>
        <v>поверка_и_ремонт_газ</v>
      </c>
    </row>
    <row r="906" spans="1:10" hidden="1" x14ac:dyDescent="0.2">
      <c r="A906" s="98">
        <v>43614</v>
      </c>
      <c r="B906" s="62" t="s">
        <v>1774</v>
      </c>
      <c r="C906" s="62" t="s">
        <v>970</v>
      </c>
      <c r="D906" s="62" t="s">
        <v>100</v>
      </c>
      <c r="E906" s="62" t="s">
        <v>1311</v>
      </c>
      <c r="F906" s="101">
        <v>6</v>
      </c>
      <c r="G906" s="100">
        <v>34920</v>
      </c>
      <c r="H906" s="100">
        <v>34920</v>
      </c>
      <c r="I906" s="1" t="str">
        <f t="shared" ca="1" si="14"/>
        <v>Сигнал_03К_датчики</v>
      </c>
    </row>
    <row r="907" spans="1:10" hidden="1" x14ac:dyDescent="0.2">
      <c r="A907" s="98">
        <v>43580</v>
      </c>
      <c r="B907" s="62" t="s">
        <v>1843</v>
      </c>
      <c r="C907" s="62" t="s">
        <v>1015</v>
      </c>
      <c r="D907" s="62" t="s">
        <v>310</v>
      </c>
      <c r="E907" s="62" t="s">
        <v>1313</v>
      </c>
      <c r="F907" s="101">
        <v>1</v>
      </c>
      <c r="G907" s="100">
        <v>34915.199999999997</v>
      </c>
      <c r="H907" s="100">
        <v>34915.199999999997</v>
      </c>
      <c r="I907" s="1" t="str">
        <f t="shared" ca="1" si="14"/>
        <v>сигнал_022_пульт</v>
      </c>
      <c r="J907" s="18"/>
    </row>
    <row r="908" spans="1:10" hidden="1" x14ac:dyDescent="0.2">
      <c r="A908" s="98">
        <v>43769</v>
      </c>
      <c r="B908" s="62" t="s">
        <v>1583</v>
      </c>
      <c r="C908" s="62" t="s">
        <v>582</v>
      </c>
      <c r="D908" s="62" t="s">
        <v>274</v>
      </c>
      <c r="E908" s="62" t="s">
        <v>1312</v>
      </c>
      <c r="F908" s="101">
        <v>4</v>
      </c>
      <c r="G908" s="100">
        <v>34852.800000000003</v>
      </c>
      <c r="H908" s="100">
        <v>34852.800000000003</v>
      </c>
      <c r="I908" s="1" t="str">
        <f t="shared" ca="1" si="14"/>
        <v>Прочее</v>
      </c>
    </row>
    <row r="909" spans="1:10" hidden="1" x14ac:dyDescent="0.2">
      <c r="A909" s="98">
        <v>43481</v>
      </c>
      <c r="B909" s="62" t="s">
        <v>1402</v>
      </c>
      <c r="C909" s="62" t="s">
        <v>929</v>
      </c>
      <c r="D909" s="62" t="s">
        <v>154</v>
      </c>
      <c r="E909" s="62" t="s">
        <v>1316</v>
      </c>
      <c r="F909" s="101">
        <v>40</v>
      </c>
      <c r="G909" s="100">
        <v>34848</v>
      </c>
      <c r="H909" s="100">
        <v>34848</v>
      </c>
      <c r="I909" s="1" t="str">
        <f t="shared" ca="1" si="14"/>
        <v>нет модели</v>
      </c>
    </row>
    <row r="910" spans="1:10" hidden="1" x14ac:dyDescent="0.2">
      <c r="A910" s="98">
        <v>43566</v>
      </c>
      <c r="B910" s="62" t="s">
        <v>1403</v>
      </c>
      <c r="C910" s="62" t="s">
        <v>929</v>
      </c>
      <c r="D910" s="62" t="s">
        <v>295</v>
      </c>
      <c r="E910" s="62" t="s">
        <v>1316</v>
      </c>
      <c r="F910" s="101">
        <v>240</v>
      </c>
      <c r="G910" s="100">
        <v>34848</v>
      </c>
      <c r="H910" s="100">
        <v>34848</v>
      </c>
      <c r="I910" s="1" t="str">
        <f t="shared" ca="1" si="14"/>
        <v>нет модели</v>
      </c>
      <c r="J910" s="18"/>
    </row>
    <row r="911" spans="1:10" hidden="1" x14ac:dyDescent="0.2">
      <c r="A911" s="98">
        <v>43675</v>
      </c>
      <c r="B911" s="62" t="s">
        <v>1385</v>
      </c>
      <c r="C911" s="62" t="s">
        <v>929</v>
      </c>
      <c r="D911" s="62" t="s">
        <v>405</v>
      </c>
      <c r="E911" s="62" t="s">
        <v>1316</v>
      </c>
      <c r="F911" s="101">
        <v>77</v>
      </c>
      <c r="G911" s="100">
        <v>34378.339999999997</v>
      </c>
      <c r="H911" s="100">
        <v>34378.339999999997</v>
      </c>
      <c r="I911" s="1" t="str">
        <f t="shared" ref="I911:I974" ca="1" si="15">IF(COUNTIF(INDIRECT(INDEX(моделиперечень,1)),D911),INDEX(моделиперечень,1),
IF(COUNTIF(INDIRECT(INDEX(моделиперечень,2)),D911),INDEX(моделиперечень,2),
IF(COUNTIF(INDIRECT(INDEX(моделиперечень,3)),D911),INDEX(моделиперечень,3),
IF(COUNTIF(INDIRECT(INDEX(моделиперечень,4)),D911),INDEX(моделиперечень,4),
IF(COUNTIF(INDIRECT(INDEX(моделиперечень,5)),D911),INDEX(моделиперечень,5),
IF(COUNTIF(INDIRECT(INDEX(моделиперечень,6)),D911),INDEX(моделиперечень,6),
IF(COUNTIF(INDIRECT(INDEX(моделиперечень,7)),D911),INDEX(моделиперечень,7),
IF(COUNTIF(INDIRECT(INDEX(моделиперечень,8)),D911),INDEX(моделиперечень,8),
IF(COUNTIF(INDIRECT(INDEX(моделиперечень,9)),D911),INDEX(моделиперечень,9),
IF(COUNTIF(INDIRECT(INDEX(моделиперечень,10)),D911),INDEX(моделиперечень,10),
IF(COUNTIF(INDIRECT(INDEX(моделиперечень,11)),D911),INDEX(моделиперечень,11),
IF(COUNTIF(INDIRECT(INDEX(моделиперечень,12)),D911),INDEX(моделиперечень,12),
IF(COUNTIF(INDIRECT(INDEX(моделиперечень,13)),D911),INDEX(моделиперечень,13),
IF(COUNTIF(INDIRECT(INDEX(моделиперечень,14)),D911),INDEX(моделиперечень,14),
IF(COUNTIF(INDIRECT(INDEX(моделиперечень,15)),D911),INDEX(моделиперечень,15),
IF(COUNTIF(INDIRECT(INDEX(моделиперечень,16)),D911),INDEX(моделиперечень,16),
IF(COUNTIF(INDIRECT(INDEX(моделиперечень,17)),D911),INDEX(моделиперечень,17),
IF(COUNTIF(INDIRECT(INDEX(моделиперечень,18)),D911),INDEX(моделиперечень,18),
IF(COUNTIF(INDIRECT(INDEX(моделиперечень,19)),D911),INDEX(моделиперечень,19),
IF(COUNTIF(INDIRECT(INDEX(моделиперечень,20)),D911),INDEX(моделиперечень,20),
IF(COUNTIF(INDIRECT(INDEX(моделиперечень,21)),D911),INDEX(моделиперечень,21),
IF(COUNTIF(INDIRECT(INDEX(моделиперечень,22)),D911),INDEX(моделиперечень,22),
IF(COUNTIF(INDIRECT(INDEX(моделиперечень,23)),D911),INDEX(моделиперечень,23),
IF(COUNTIF(INDIRECT(INDEX(моделиперечень,24)),D911),INDEX(моделиперечень,24),
IF(COUNTIF(INDIRECT(INDEX(моделиперечень,25)),D911),INDEX(моделиперечень,25),
IF(COUNTIF(INDIRECT(INDEX(моделиперечень,26)),D911),INDEX(моделиперечень,26),
IF(COUNTIF(INDIRECT(INDEX(моделиперечень_газ,1)),D911),INDEX(моделиперечень_газ,1),
IF(COUNTIF(INDIRECT(INDEX(моделиперечень_газ,2)),D911),INDEX(моделиперечень_газ,2),
IF(COUNTIF(INDIRECT(INDEX(моделиперечень_газ,3)),D911),INDEX(моделиперечень_газ,3),
IF(COUNTIF(INDIRECT(INDEX(моделиперечень_газ,4)),D911),INDEX(моделиперечень_газ,4),
IF(COUNTIF(INDIRECT(INDEX(моделиперечень_газ,5)),D911),INDEX(моделиперечень_газ,5),
IF(COUNTIF(INDIRECT(INDEX(моделиперечень_газ,6)),D911),INDEX(моделиперечень_газ,6),
IF(COUNTIF(INDIRECT(INDEX(моделиперечень_газ,7)),D911),INDEX(моделиперечень_газ,7),
IF(COUNTIF(INDIRECT(INDEX(моделиперечень_газ,8)),D911),INDEX(моделиперечень_газ,8),
IF(COUNTIF(INDIRECT(INDEX(моделиперечень_газ,9)),D911),INDEX(моделиперечень_газ,9),
IF(COUNTIF(INDIRECT(INDEX(моделиперечень_газ,10)),D911),INDEX(моделиперечень_газ,10),
IF(COUNTIF(INDIRECT(INDEX(моделиперечень_газ,11)),D911),INDEX(моделиперечень_газ,11),
IF(COUNTIF(INDIRECT(INDEX(моделиперечень_газ,12)),D911),INDEX(моделиперечень_газ,12),
IF(COUNTIF(INDIRECT(INDEX(моделиперечень_газ,13)),D911),INDEX(моделиперечень_газ,13),
IF(COUNTIF(INDIRECT(INDEX(моделиперечень_газ,14)),D911),INDEX(моделиперечень_газ,14),
IF(COUNTIF(INDIRECT(INDEX(моделиперечень_газ,15)),D911),INDEX(моделиперечень_газ,15),
IF(COUNTIF(INDIRECT(INDEX(моделиперечень_газ,16)),D911),INDEX(моделиперечень_газ,16),
IF(COUNTIF(INDIRECT(INDEX(моделиперечень_газ,17)),D911),INDEX(моделиперечень_газ,17),
IF(COUNTIF(INDIRECT(INDEX(моделиперечень_газ,18)),D911),INDEX(моделиперечень_газ,18),
IF(COUNTIF(INDIRECT(INDEX(моделиперечень_газ,19)),D911),INDEX(моделиперечень_газ,19),
IF(COUNTIF(INDIRECT(INDEX(моделиперечень_газ,20)),D911),INDEX(моделиперечень_газ,20),
IF(COUNTIF(INDIRECT(INDEX(моделиперечень_газ,21)),D911),INDEX(моделиперечень_газ,21),
IF(COUNTIF(INDIRECT(INDEX(моделиперечень_газ,22)),D911),INDEX(моделиперечень_газ,22),
IF(COUNTIF(INDIRECT(INDEX(моделиперечень_газ,23)),D911),INDEX(моделиперечень_газ,23),
IF(COUNTIF(INDIRECT(INDEX(моделиперечень_газ,24)),D911),INDEX(моделиперечень_газ,24),
IF(COUNTIF(INDIRECT(INDEX(моделиперечень_газ,25)),D911),INDEX(моделиперечень_газ,25),
IF(COUNTIF(INDIRECT(INDEX(моделиперечень_газ,26)),D911),INDEX(моделиперечень_газ,26),
IF(COUNTIF(INDIRECT(INDEX(моделиперечень_газ,27)),D911),INDEX(моделиперечень_газ,27),
IF(COUNTIF(INDIRECT(INDEX(моделиперечень_газ,28)),D911),INDEX(моделиперечень_газ,28),
IF(COUNTIF(INDIRECT(INDEX(моделиперечень_газ,29)),D911),INDEX(моделиперечень_газ,29),
IF(COUNTIF(INDIRECT(INDEX(моделиперечень_газ,30)),D911),INDEX(моделиперечень_газ,30),
IF(COUNTIF(INDIRECT(INDEX(моделиперечень_газ,31)),D911),INDEX(моделиперечень_газ,31),
IF(COUNTIF(INDIRECT(INDEX(моделиперечень_газ,32)),D911),INDEX(моделиперечень_газ,32),
IF(COUNTIF(INDIRECT(INDEX(моделиперечень_газ,33)),D911),INDEX(моделиперечень_газ,33),
IF(COUNTIF(INDIRECT(INDEX(моделиперечень_газ,34)),D911),INDEX(моделиперечень_газ,34),
IF(COUNTIF(INDIRECT(INDEX(моделиперечень_газ,35)),D911),INDEX(моделиперечень_газ,35),
IF(COUNTIF(INDIRECT(INDEX(моделиперечень_газ,36)),D911),INDEX(моделиперечень_газ,36),
"нет модели"))))))))))))))))))))))))))))))))))))))))))))))))))))))))))))))</f>
        <v>нет модели</v>
      </c>
    </row>
    <row r="912" spans="1:10" hidden="1" x14ac:dyDescent="0.2">
      <c r="A912" s="98">
        <v>43607</v>
      </c>
      <c r="B912" s="62" t="s">
        <v>1384</v>
      </c>
      <c r="C912" s="62" t="s">
        <v>929</v>
      </c>
      <c r="D912" s="62" t="s">
        <v>343</v>
      </c>
      <c r="E912" s="62" t="s">
        <v>1316</v>
      </c>
      <c r="F912" s="101">
        <v>200</v>
      </c>
      <c r="G912" s="100">
        <v>34231.199999999997</v>
      </c>
      <c r="H912" s="100">
        <v>34231.199999999997</v>
      </c>
      <c r="I912" s="1" t="str">
        <f t="shared" ca="1" si="15"/>
        <v>нет модели</v>
      </c>
    </row>
    <row r="913" spans="1:10" hidden="1" x14ac:dyDescent="0.2">
      <c r="A913" s="98">
        <v>43607</v>
      </c>
      <c r="B913" s="62" t="s">
        <v>1211</v>
      </c>
      <c r="C913" s="62" t="s">
        <v>654</v>
      </c>
      <c r="D913" s="62" t="s">
        <v>319</v>
      </c>
      <c r="E913" s="62" t="s">
        <v>1311</v>
      </c>
      <c r="F913" s="101">
        <v>1</v>
      </c>
      <c r="G913" s="100">
        <v>34200</v>
      </c>
      <c r="H913" s="100">
        <v>34200</v>
      </c>
      <c r="I913" s="1" t="str">
        <f t="shared" ca="1" si="15"/>
        <v>ремонт_прочие_услуги</v>
      </c>
      <c r="J913" s="18"/>
    </row>
    <row r="914" spans="1:10" x14ac:dyDescent="0.2">
      <c r="A914" s="98">
        <v>43900</v>
      </c>
      <c r="B914" s="62" t="s">
        <v>2465</v>
      </c>
      <c r="C914" s="62" t="s">
        <v>610</v>
      </c>
      <c r="D914" s="62" t="s">
        <v>2476</v>
      </c>
      <c r="E914" s="62" t="s">
        <v>1311</v>
      </c>
      <c r="F914" s="101">
        <v>1</v>
      </c>
      <c r="G914" s="100">
        <v>34182</v>
      </c>
      <c r="H914" s="100">
        <v>34182</v>
      </c>
    </row>
    <row r="915" spans="1:10" hidden="1" x14ac:dyDescent="0.2">
      <c r="A915" s="98">
        <v>43713</v>
      </c>
      <c r="B915" s="62" t="s">
        <v>1437</v>
      </c>
      <c r="C915" s="62" t="s">
        <v>610</v>
      </c>
      <c r="D915" s="62" t="s">
        <v>492</v>
      </c>
      <c r="E915" s="62" t="s">
        <v>1313</v>
      </c>
      <c r="F915" s="101">
        <v>1</v>
      </c>
      <c r="G915" s="100">
        <v>34182</v>
      </c>
      <c r="H915" s="100">
        <v>34182</v>
      </c>
      <c r="I915" s="1" t="str">
        <f t="shared" ca="1" si="15"/>
        <v>Прочее</v>
      </c>
    </row>
    <row r="916" spans="1:10" hidden="1" x14ac:dyDescent="0.2">
      <c r="A916" s="98">
        <v>43761</v>
      </c>
      <c r="B916" s="62" t="s">
        <v>1586</v>
      </c>
      <c r="C916" s="62" t="s">
        <v>772</v>
      </c>
      <c r="D916" s="62" t="s">
        <v>492</v>
      </c>
      <c r="E916" s="62" t="s">
        <v>1311</v>
      </c>
      <c r="F916" s="101">
        <v>1</v>
      </c>
      <c r="G916" s="100">
        <v>34182</v>
      </c>
      <c r="H916" s="100">
        <v>34182</v>
      </c>
      <c r="I916" s="1" t="str">
        <f t="shared" ca="1" si="15"/>
        <v>Прочее</v>
      </c>
      <c r="J916" s="18"/>
    </row>
    <row r="917" spans="1:10" hidden="1" x14ac:dyDescent="0.2">
      <c r="A917" s="98">
        <v>43619</v>
      </c>
      <c r="B917" s="62" t="s">
        <v>1844</v>
      </c>
      <c r="C917" s="62" t="s">
        <v>634</v>
      </c>
      <c r="D917" s="62" t="s">
        <v>277</v>
      </c>
      <c r="E917" s="62" t="s">
        <v>1311</v>
      </c>
      <c r="F917" s="101">
        <v>1</v>
      </c>
      <c r="G917" s="100">
        <v>32394.240000000002</v>
      </c>
      <c r="H917" s="100">
        <v>34099.199999999997</v>
      </c>
      <c r="I917" s="1" t="str">
        <f t="shared" ca="1" si="15"/>
        <v>сигнал_022_пульт</v>
      </c>
    </row>
    <row r="918" spans="1:10" hidden="1" x14ac:dyDescent="0.2">
      <c r="A918" s="98">
        <v>43573</v>
      </c>
      <c r="B918" s="62" t="s">
        <v>1528</v>
      </c>
      <c r="C918" s="62" t="s">
        <v>920</v>
      </c>
      <c r="D918" s="62" t="s">
        <v>81</v>
      </c>
      <c r="E918" s="62" t="s">
        <v>1313</v>
      </c>
      <c r="F918" s="101">
        <v>4</v>
      </c>
      <c r="G918" s="100">
        <v>33792</v>
      </c>
      <c r="H918" s="100">
        <v>33792</v>
      </c>
      <c r="I918" s="1" t="str">
        <f t="shared" ca="1" si="15"/>
        <v>сигнал_022_датчики</v>
      </c>
    </row>
    <row r="919" spans="1:10" hidden="1" x14ac:dyDescent="0.2">
      <c r="A919" s="98">
        <v>43868</v>
      </c>
      <c r="B919" s="62" t="s">
        <v>1845</v>
      </c>
      <c r="C919" s="62" t="s">
        <v>747</v>
      </c>
      <c r="D919" s="62" t="s">
        <v>45</v>
      </c>
      <c r="E919" s="62" t="s">
        <v>1311</v>
      </c>
      <c r="F919" s="101">
        <v>16</v>
      </c>
      <c r="G919" s="100">
        <v>33792</v>
      </c>
      <c r="H919" s="100">
        <v>33792</v>
      </c>
      <c r="I919" s="1" t="str">
        <f t="shared" ca="1" si="15"/>
        <v>поверка_и_ремонт_газ</v>
      </c>
      <c r="J919" s="18"/>
    </row>
    <row r="920" spans="1:10" hidden="1" x14ac:dyDescent="0.2">
      <c r="A920" s="98">
        <v>43571</v>
      </c>
      <c r="B920" s="62" t="s">
        <v>1397</v>
      </c>
      <c r="C920" s="62" t="s">
        <v>929</v>
      </c>
      <c r="D920" s="62" t="s">
        <v>304</v>
      </c>
      <c r="E920" s="62" t="s">
        <v>1316</v>
      </c>
      <c r="F920" s="101">
        <v>200</v>
      </c>
      <c r="G920" s="100">
        <v>33732</v>
      </c>
      <c r="H920" s="100">
        <v>33732</v>
      </c>
      <c r="I920" s="1" t="str">
        <f t="shared" ca="1" si="15"/>
        <v>нет модели</v>
      </c>
      <c r="J920" s="18"/>
    </row>
    <row r="921" spans="1:10" hidden="1" x14ac:dyDescent="0.2">
      <c r="A921" s="98">
        <v>43481</v>
      </c>
      <c r="B921" s="62" t="s">
        <v>1402</v>
      </c>
      <c r="C921" s="62" t="s">
        <v>929</v>
      </c>
      <c r="D921" s="62" t="s">
        <v>161</v>
      </c>
      <c r="E921" s="62" t="s">
        <v>1316</v>
      </c>
      <c r="F921" s="101">
        <v>40</v>
      </c>
      <c r="G921" s="100">
        <v>33696</v>
      </c>
      <c r="H921" s="100">
        <v>33696</v>
      </c>
      <c r="I921" s="1" t="str">
        <f t="shared" ca="1" si="15"/>
        <v>нет модели</v>
      </c>
      <c r="J921" s="18"/>
    </row>
    <row r="922" spans="1:10" hidden="1" x14ac:dyDescent="0.2">
      <c r="A922" s="98">
        <v>43566</v>
      </c>
      <c r="B922" s="62" t="s">
        <v>1398</v>
      </c>
      <c r="C922" s="62" t="s">
        <v>929</v>
      </c>
      <c r="D922" s="62" t="s">
        <v>294</v>
      </c>
      <c r="E922" s="62" t="s">
        <v>1316</v>
      </c>
      <c r="F922" s="101">
        <v>320</v>
      </c>
      <c r="G922" s="100">
        <v>33440</v>
      </c>
      <c r="H922" s="100">
        <v>33440</v>
      </c>
      <c r="I922" s="1" t="str">
        <f t="shared" ca="1" si="15"/>
        <v>нет модели</v>
      </c>
    </row>
    <row r="923" spans="1:10" hidden="1" x14ac:dyDescent="0.2">
      <c r="A923" s="98">
        <v>43566</v>
      </c>
      <c r="B923" s="62" t="s">
        <v>1398</v>
      </c>
      <c r="C923" s="62" t="s">
        <v>929</v>
      </c>
      <c r="D923" s="62" t="s">
        <v>133</v>
      </c>
      <c r="E923" s="62" t="s">
        <v>1316</v>
      </c>
      <c r="F923" s="101">
        <v>320</v>
      </c>
      <c r="G923" s="100">
        <v>33408</v>
      </c>
      <c r="H923" s="100">
        <v>33408</v>
      </c>
      <c r="I923" s="1" t="str">
        <f t="shared" ca="1" si="15"/>
        <v>нет модели</v>
      </c>
    </row>
    <row r="924" spans="1:10" hidden="1" x14ac:dyDescent="0.2">
      <c r="A924" s="98">
        <v>43529</v>
      </c>
      <c r="B924" s="62" t="s">
        <v>1846</v>
      </c>
      <c r="C924" s="62" t="s">
        <v>647</v>
      </c>
      <c r="D924" s="62" t="s">
        <v>24</v>
      </c>
      <c r="E924" s="62" t="s">
        <v>1311</v>
      </c>
      <c r="F924" s="101">
        <v>7</v>
      </c>
      <c r="G924" s="100">
        <v>33381.599999999999</v>
      </c>
      <c r="H924" s="100">
        <v>33381.599999999999</v>
      </c>
      <c r="I924" s="1" t="str">
        <f t="shared" ca="1" si="15"/>
        <v>Прочее</v>
      </c>
    </row>
    <row r="925" spans="1:10" hidden="1" x14ac:dyDescent="0.2">
      <c r="A925" s="98">
        <v>43781</v>
      </c>
      <c r="B925" s="62" t="s">
        <v>1847</v>
      </c>
      <c r="C925" s="62" t="s">
        <v>697</v>
      </c>
      <c r="D925" s="62" t="s">
        <v>86</v>
      </c>
      <c r="E925" s="62" t="s">
        <v>1311</v>
      </c>
      <c r="F925" s="101">
        <v>3</v>
      </c>
      <c r="G925" s="100">
        <v>33289.199999999997</v>
      </c>
      <c r="H925" s="100">
        <v>33289.199999999997</v>
      </c>
      <c r="I925" s="1" t="str">
        <f t="shared" ca="1" si="15"/>
        <v>ДМГ_3</v>
      </c>
    </row>
    <row r="926" spans="1:10" hidden="1" x14ac:dyDescent="0.2">
      <c r="A926" s="98">
        <v>43598</v>
      </c>
      <c r="B926" s="62" t="s">
        <v>1396</v>
      </c>
      <c r="C926" s="62" t="s">
        <v>929</v>
      </c>
      <c r="D926" s="62" t="s">
        <v>340</v>
      </c>
      <c r="E926" s="62" t="s">
        <v>1316</v>
      </c>
      <c r="F926" s="101">
        <v>240</v>
      </c>
      <c r="G926" s="100">
        <v>33120</v>
      </c>
      <c r="H926" s="100">
        <v>33120</v>
      </c>
      <c r="I926" s="1" t="str">
        <f t="shared" ca="1" si="15"/>
        <v>нет модели</v>
      </c>
    </row>
    <row r="927" spans="1:10" hidden="1" x14ac:dyDescent="0.2">
      <c r="A927" s="98">
        <v>43517</v>
      </c>
      <c r="B927" s="62" t="s">
        <v>1405</v>
      </c>
      <c r="C927" s="62" t="s">
        <v>929</v>
      </c>
      <c r="D927" s="62" t="s">
        <v>140</v>
      </c>
      <c r="E927" s="62" t="s">
        <v>1316</v>
      </c>
      <c r="F927" s="101">
        <v>240</v>
      </c>
      <c r="G927" s="100">
        <v>33120</v>
      </c>
      <c r="H927" s="100">
        <v>33120</v>
      </c>
      <c r="I927" s="1" t="str">
        <f t="shared" ca="1" si="15"/>
        <v>нет модели</v>
      </c>
    </row>
    <row r="928" spans="1:10" hidden="1" x14ac:dyDescent="0.2">
      <c r="A928" s="98">
        <v>43747</v>
      </c>
      <c r="B928" s="62" t="s">
        <v>1801</v>
      </c>
      <c r="C928" s="62" t="s">
        <v>732</v>
      </c>
      <c r="D928" s="62" t="s">
        <v>5</v>
      </c>
      <c r="E928" s="62" t="s">
        <v>1313</v>
      </c>
      <c r="F928" s="101">
        <v>2</v>
      </c>
      <c r="G928" s="100">
        <v>33060</v>
      </c>
      <c r="H928" s="100">
        <v>33060</v>
      </c>
      <c r="I928" s="1" t="str">
        <f t="shared" ca="1" si="15"/>
        <v>сигнал_03_ТКС</v>
      </c>
    </row>
    <row r="929" spans="1:10" x14ac:dyDescent="0.2">
      <c r="A929" s="98">
        <v>43900</v>
      </c>
      <c r="B929" s="62" t="s">
        <v>2477</v>
      </c>
      <c r="C929" s="62" t="s">
        <v>2478</v>
      </c>
      <c r="D929" s="62" t="s">
        <v>2479</v>
      </c>
      <c r="E929" s="62" t="s">
        <v>1311</v>
      </c>
      <c r="F929" s="99"/>
      <c r="G929" s="100">
        <v>32916</v>
      </c>
      <c r="H929" s="100">
        <v>32916</v>
      </c>
    </row>
    <row r="930" spans="1:10" hidden="1" x14ac:dyDescent="0.2">
      <c r="A930" s="98">
        <v>43684</v>
      </c>
      <c r="B930" s="62" t="s">
        <v>1786</v>
      </c>
      <c r="C930" s="62" t="s">
        <v>715</v>
      </c>
      <c r="D930" s="62" t="s">
        <v>422</v>
      </c>
      <c r="E930" s="62" t="s">
        <v>1313</v>
      </c>
      <c r="F930" s="101">
        <v>10</v>
      </c>
      <c r="G930" s="100">
        <v>32762.400000000001</v>
      </c>
      <c r="H930" s="100">
        <v>32762.400000000001</v>
      </c>
      <c r="I930" s="1" t="str">
        <f t="shared" ca="1" si="15"/>
        <v>поверка_и_ремонт_газ</v>
      </c>
    </row>
    <row r="931" spans="1:10" hidden="1" x14ac:dyDescent="0.2">
      <c r="A931" s="98">
        <v>43878</v>
      </c>
      <c r="B931" s="62" t="s">
        <v>1825</v>
      </c>
      <c r="C931" s="62" t="s">
        <v>1826</v>
      </c>
      <c r="D931" s="62" t="s">
        <v>251</v>
      </c>
      <c r="E931" s="62" t="s">
        <v>1311</v>
      </c>
      <c r="F931" s="101">
        <v>2</v>
      </c>
      <c r="G931" s="100">
        <v>31099.200000000001</v>
      </c>
      <c r="H931" s="100">
        <v>32736</v>
      </c>
      <c r="I931" s="1" t="str">
        <f t="shared" ca="1" si="15"/>
        <v>сигнал_03_ПП_фланец</v>
      </c>
    </row>
    <row r="932" spans="1:10" hidden="1" x14ac:dyDescent="0.2">
      <c r="A932" s="98">
        <v>43824</v>
      </c>
      <c r="B932" s="62" t="s">
        <v>1848</v>
      </c>
      <c r="C932" s="62" t="s">
        <v>777</v>
      </c>
      <c r="D932" s="62" t="s">
        <v>16</v>
      </c>
      <c r="E932" s="62" t="s">
        <v>1311</v>
      </c>
      <c r="F932" s="101">
        <v>17</v>
      </c>
      <c r="G932" s="100">
        <v>32640</v>
      </c>
      <c r="H932" s="100">
        <v>32640</v>
      </c>
      <c r="I932" s="1" t="str">
        <f t="shared" ca="1" si="15"/>
        <v>поверка_и_ремонт_газ</v>
      </c>
    </row>
    <row r="933" spans="1:10" hidden="1" x14ac:dyDescent="0.2">
      <c r="A933" s="98">
        <v>43865</v>
      </c>
      <c r="B933" s="62" t="s">
        <v>1849</v>
      </c>
      <c r="C933" s="62" t="s">
        <v>695</v>
      </c>
      <c r="D933" s="62" t="s">
        <v>77</v>
      </c>
      <c r="E933" s="62" t="s">
        <v>1311</v>
      </c>
      <c r="F933" s="101">
        <v>1</v>
      </c>
      <c r="G933" s="100">
        <v>32379.599999999999</v>
      </c>
      <c r="H933" s="100">
        <v>32379.599999999999</v>
      </c>
      <c r="I933" s="1" t="str">
        <f t="shared" ca="1" si="15"/>
        <v>сигнал_02</v>
      </c>
    </row>
    <row r="934" spans="1:10" hidden="1" x14ac:dyDescent="0.2">
      <c r="A934" s="98">
        <v>43886</v>
      </c>
      <c r="B934" s="62" t="s">
        <v>2398</v>
      </c>
      <c r="C934" s="62" t="s">
        <v>1006</v>
      </c>
      <c r="D934" s="62" t="s">
        <v>77</v>
      </c>
      <c r="E934" s="62" t="s">
        <v>1311</v>
      </c>
      <c r="F934" s="101">
        <v>1</v>
      </c>
      <c r="G934" s="100">
        <v>32379.599999999999</v>
      </c>
      <c r="H934" s="100">
        <v>32379.599999999999</v>
      </c>
      <c r="I934" s="1" t="str">
        <f t="shared" ca="1" si="15"/>
        <v>сигнал_02</v>
      </c>
    </row>
    <row r="935" spans="1:10" hidden="1" x14ac:dyDescent="0.2">
      <c r="A935" s="98">
        <v>43633</v>
      </c>
      <c r="B935" s="62" t="s">
        <v>1829</v>
      </c>
      <c r="C935" s="62" t="s">
        <v>635</v>
      </c>
      <c r="D935" s="62" t="s">
        <v>91</v>
      </c>
      <c r="E935" s="62" t="s">
        <v>1313</v>
      </c>
      <c r="F935" s="101">
        <v>7</v>
      </c>
      <c r="G935" s="100">
        <v>32256</v>
      </c>
      <c r="H935" s="100">
        <v>32256</v>
      </c>
      <c r="I935" s="1" t="str">
        <f t="shared" ca="1" si="15"/>
        <v>Газтест_датчики</v>
      </c>
    </row>
    <row r="936" spans="1:10" hidden="1" x14ac:dyDescent="0.2">
      <c r="A936" s="98">
        <v>43542</v>
      </c>
      <c r="B936" s="62" t="s">
        <v>1850</v>
      </c>
      <c r="C936" s="62" t="s">
        <v>796</v>
      </c>
      <c r="D936" s="62" t="s">
        <v>83</v>
      </c>
      <c r="E936" s="62" t="s">
        <v>1313</v>
      </c>
      <c r="F936" s="101">
        <v>1</v>
      </c>
      <c r="G936" s="100">
        <v>28788.48</v>
      </c>
      <c r="H936" s="100">
        <v>31987.200000000001</v>
      </c>
      <c r="I936" s="1" t="str">
        <f t="shared" ca="1" si="15"/>
        <v>сигнал_022_пульт</v>
      </c>
      <c r="J936" s="18"/>
    </row>
    <row r="937" spans="1:10" hidden="1" x14ac:dyDescent="0.2">
      <c r="A937" s="98">
        <v>43563</v>
      </c>
      <c r="B937" s="62" t="s">
        <v>1852</v>
      </c>
      <c r="C937" s="62" t="s">
        <v>949</v>
      </c>
      <c r="D937" s="62" t="s">
        <v>83</v>
      </c>
      <c r="E937" s="62" t="s">
        <v>1313</v>
      </c>
      <c r="F937" s="101">
        <v>1</v>
      </c>
      <c r="G937" s="100">
        <v>31987.200000000001</v>
      </c>
      <c r="H937" s="100">
        <v>31987.200000000001</v>
      </c>
      <c r="I937" s="1" t="str">
        <f t="shared" ca="1" si="15"/>
        <v>сигнал_022_пульт</v>
      </c>
    </row>
    <row r="938" spans="1:10" hidden="1" x14ac:dyDescent="0.2">
      <c r="A938" s="98">
        <v>43619</v>
      </c>
      <c r="B938" s="62" t="s">
        <v>1851</v>
      </c>
      <c r="C938" s="62" t="s">
        <v>634</v>
      </c>
      <c r="D938" s="62" t="s">
        <v>83</v>
      </c>
      <c r="E938" s="62" t="s">
        <v>1311</v>
      </c>
      <c r="F938" s="101">
        <v>1</v>
      </c>
      <c r="G938" s="100">
        <v>30387.84</v>
      </c>
      <c r="H938" s="100">
        <v>31987.200000000001</v>
      </c>
      <c r="I938" s="1" t="str">
        <f t="shared" ca="1" si="15"/>
        <v>сигнал_022_пульт</v>
      </c>
    </row>
    <row r="939" spans="1:10" hidden="1" x14ac:dyDescent="0.2">
      <c r="A939" s="98">
        <v>43726</v>
      </c>
      <c r="B939" s="62" t="s">
        <v>1853</v>
      </c>
      <c r="C939" s="62" t="s">
        <v>552</v>
      </c>
      <c r="D939" s="62" t="s">
        <v>20</v>
      </c>
      <c r="E939" s="62" t="s">
        <v>1312</v>
      </c>
      <c r="F939" s="101">
        <v>1</v>
      </c>
      <c r="G939" s="100">
        <v>30229</v>
      </c>
      <c r="H939" s="100">
        <v>31820</v>
      </c>
      <c r="I939" s="1" t="str">
        <f t="shared" ca="1" si="15"/>
        <v>сигнал_03_пульт</v>
      </c>
    </row>
    <row r="940" spans="1:10" hidden="1" x14ac:dyDescent="0.2">
      <c r="A940" s="98">
        <v>43501</v>
      </c>
      <c r="B940" s="62" t="s">
        <v>1399</v>
      </c>
      <c r="C940" s="62" t="s">
        <v>929</v>
      </c>
      <c r="D940" s="62" t="s">
        <v>102</v>
      </c>
      <c r="E940" s="62" t="s">
        <v>1316</v>
      </c>
      <c r="F940" s="101">
        <v>240</v>
      </c>
      <c r="G940" s="100">
        <v>31680</v>
      </c>
      <c r="H940" s="100">
        <v>31680</v>
      </c>
      <c r="I940" s="1" t="str">
        <f t="shared" ca="1" si="15"/>
        <v>нет модели</v>
      </c>
    </row>
    <row r="941" spans="1:10" hidden="1" x14ac:dyDescent="0.2">
      <c r="A941" s="98">
        <v>43530</v>
      </c>
      <c r="B941" s="62" t="s">
        <v>1193</v>
      </c>
      <c r="C941" s="62" t="s">
        <v>654</v>
      </c>
      <c r="D941" s="62" t="s">
        <v>31</v>
      </c>
      <c r="E941" s="62" t="s">
        <v>1311</v>
      </c>
      <c r="F941" s="101">
        <v>10</v>
      </c>
      <c r="G941" s="100">
        <v>31440</v>
      </c>
      <c r="H941" s="100">
        <v>31440</v>
      </c>
      <c r="I941" s="1" t="str">
        <f t="shared" ca="1" si="15"/>
        <v>Прочее</v>
      </c>
    </row>
    <row r="942" spans="1:10" hidden="1" x14ac:dyDescent="0.2">
      <c r="A942" s="98">
        <v>43481</v>
      </c>
      <c r="B942" s="62" t="s">
        <v>1402</v>
      </c>
      <c r="C942" s="62" t="s">
        <v>929</v>
      </c>
      <c r="D942" s="62" t="s">
        <v>160</v>
      </c>
      <c r="E942" s="62" t="s">
        <v>1316</v>
      </c>
      <c r="F942" s="101">
        <v>40</v>
      </c>
      <c r="G942" s="100">
        <v>31104</v>
      </c>
      <c r="H942" s="100">
        <v>31104</v>
      </c>
      <c r="I942" s="1" t="str">
        <f t="shared" ca="1" si="15"/>
        <v>нет модели</v>
      </c>
    </row>
    <row r="943" spans="1:10" hidden="1" x14ac:dyDescent="0.2">
      <c r="A943" s="98">
        <v>43580</v>
      </c>
      <c r="B943" s="62" t="s">
        <v>1664</v>
      </c>
      <c r="C943" s="62" t="s">
        <v>879</v>
      </c>
      <c r="D943" s="62" t="s">
        <v>96</v>
      </c>
      <c r="E943" s="62" t="s">
        <v>1313</v>
      </c>
      <c r="F943" s="101">
        <v>2</v>
      </c>
      <c r="G943" s="100">
        <v>30888</v>
      </c>
      <c r="H943" s="100">
        <v>30888</v>
      </c>
      <c r="I943" s="1" t="str">
        <f t="shared" ca="1" si="15"/>
        <v>сигма_ПП_датчики_фланец</v>
      </c>
    </row>
    <row r="944" spans="1:10" hidden="1" x14ac:dyDescent="0.2">
      <c r="A944" s="98">
        <v>43781</v>
      </c>
      <c r="B944" s="62" t="s">
        <v>1854</v>
      </c>
      <c r="C944" s="62" t="s">
        <v>884</v>
      </c>
      <c r="D944" s="62" t="s">
        <v>433</v>
      </c>
      <c r="E944" s="62" t="s">
        <v>1314</v>
      </c>
      <c r="F944" s="101">
        <v>2</v>
      </c>
      <c r="G944" s="100">
        <v>30888</v>
      </c>
      <c r="H944" s="100">
        <v>30888</v>
      </c>
      <c r="I944" s="1" t="str">
        <f t="shared" ca="1" si="15"/>
        <v>сигма_ПП_датчики_фланец</v>
      </c>
    </row>
    <row r="945" spans="1:10" hidden="1" x14ac:dyDescent="0.2">
      <c r="A945" s="98">
        <v>43839</v>
      </c>
      <c r="B945" s="62" t="s">
        <v>1669</v>
      </c>
      <c r="C945" s="62" t="s">
        <v>1306</v>
      </c>
      <c r="D945" s="62" t="s">
        <v>96</v>
      </c>
      <c r="E945" s="62" t="s">
        <v>1314</v>
      </c>
      <c r="F945" s="101">
        <v>2</v>
      </c>
      <c r="G945" s="100">
        <v>29343.599999999999</v>
      </c>
      <c r="H945" s="100">
        <v>30888</v>
      </c>
      <c r="I945" s="1" t="str">
        <f t="shared" ca="1" si="15"/>
        <v>сигма_ПП_датчики_фланец</v>
      </c>
    </row>
    <row r="946" spans="1:10" hidden="1" x14ac:dyDescent="0.2">
      <c r="A946" s="98">
        <v>43556</v>
      </c>
      <c r="B946" s="62" t="s">
        <v>1668</v>
      </c>
      <c r="C946" s="62" t="s">
        <v>617</v>
      </c>
      <c r="D946" s="62" t="s">
        <v>289</v>
      </c>
      <c r="E946" s="62" t="s">
        <v>1311</v>
      </c>
      <c r="F946" s="101">
        <v>2</v>
      </c>
      <c r="G946" s="100">
        <v>30888</v>
      </c>
      <c r="H946" s="100">
        <v>30888</v>
      </c>
      <c r="I946" s="1" t="str">
        <f t="shared" ca="1" si="15"/>
        <v>сигма_ПП_датчики_фланец</v>
      </c>
    </row>
    <row r="947" spans="1:10" hidden="1" x14ac:dyDescent="0.2">
      <c r="A947" s="98">
        <v>43501</v>
      </c>
      <c r="B947" s="62" t="s">
        <v>1399</v>
      </c>
      <c r="C947" s="62" t="s">
        <v>929</v>
      </c>
      <c r="D947" s="62" t="s">
        <v>107</v>
      </c>
      <c r="E947" s="62" t="s">
        <v>1316</v>
      </c>
      <c r="F947" s="101">
        <v>240</v>
      </c>
      <c r="G947" s="100">
        <v>30816</v>
      </c>
      <c r="H947" s="100">
        <v>30816</v>
      </c>
      <c r="I947" s="1" t="str">
        <f t="shared" ca="1" si="15"/>
        <v>нет модели</v>
      </c>
    </row>
    <row r="948" spans="1:10" hidden="1" x14ac:dyDescent="0.2">
      <c r="A948" s="98">
        <v>43571</v>
      </c>
      <c r="B948" s="62" t="s">
        <v>1397</v>
      </c>
      <c r="C948" s="62" t="s">
        <v>929</v>
      </c>
      <c r="D948" s="62" t="s">
        <v>303</v>
      </c>
      <c r="E948" s="62" t="s">
        <v>1316</v>
      </c>
      <c r="F948" s="101">
        <v>200</v>
      </c>
      <c r="G948" s="100">
        <v>30758.400000000001</v>
      </c>
      <c r="H948" s="100">
        <v>30758.400000000001</v>
      </c>
      <c r="I948" s="1" t="str">
        <f t="shared" ca="1" si="15"/>
        <v>нет модели</v>
      </c>
    </row>
    <row r="949" spans="1:10" hidden="1" x14ac:dyDescent="0.2">
      <c r="A949" s="98">
        <v>43606</v>
      </c>
      <c r="B949" s="62" t="s">
        <v>1855</v>
      </c>
      <c r="C949" s="62" t="s">
        <v>777</v>
      </c>
      <c r="D949" s="62" t="s">
        <v>16</v>
      </c>
      <c r="E949" s="62" t="s">
        <v>1311</v>
      </c>
      <c r="F949" s="101">
        <v>16</v>
      </c>
      <c r="G949" s="100">
        <v>30720</v>
      </c>
      <c r="H949" s="100">
        <v>30720</v>
      </c>
      <c r="I949" s="1" t="str">
        <f t="shared" ca="1" si="15"/>
        <v>поверка_и_ремонт_газ</v>
      </c>
    </row>
    <row r="950" spans="1:10" hidden="1" x14ac:dyDescent="0.2">
      <c r="A950" s="98">
        <v>43634</v>
      </c>
      <c r="B950" s="62" t="s">
        <v>1862</v>
      </c>
      <c r="C950" s="62" t="s">
        <v>841</v>
      </c>
      <c r="D950" s="62" t="s">
        <v>45</v>
      </c>
      <c r="E950" s="62" t="s">
        <v>1311</v>
      </c>
      <c r="F950" s="101">
        <v>16</v>
      </c>
      <c r="G950" s="100">
        <v>30720</v>
      </c>
      <c r="H950" s="100">
        <v>30720</v>
      </c>
      <c r="I950" s="1" t="str">
        <f t="shared" ca="1" si="15"/>
        <v>поверка_и_ремонт_газ</v>
      </c>
    </row>
    <row r="951" spans="1:10" hidden="1" x14ac:dyDescent="0.2">
      <c r="A951" s="98">
        <v>43501</v>
      </c>
      <c r="B951" s="62" t="s">
        <v>1856</v>
      </c>
      <c r="C951" s="62" t="s">
        <v>747</v>
      </c>
      <c r="D951" s="62" t="s">
        <v>45</v>
      </c>
      <c r="E951" s="62" t="s">
        <v>1311</v>
      </c>
      <c r="F951" s="101">
        <v>16</v>
      </c>
      <c r="G951" s="100">
        <v>30720</v>
      </c>
      <c r="H951" s="100">
        <v>30720</v>
      </c>
      <c r="I951" s="1" t="str">
        <f t="shared" ca="1" si="15"/>
        <v>поверка_и_ремонт_газ</v>
      </c>
      <c r="J951" s="18"/>
    </row>
    <row r="952" spans="1:10" hidden="1" x14ac:dyDescent="0.2">
      <c r="A952" s="98">
        <v>43677</v>
      </c>
      <c r="B952" s="62" t="s">
        <v>1859</v>
      </c>
      <c r="C952" s="62" t="s">
        <v>747</v>
      </c>
      <c r="D952" s="62" t="s">
        <v>45</v>
      </c>
      <c r="E952" s="62" t="s">
        <v>1311</v>
      </c>
      <c r="F952" s="101">
        <v>16</v>
      </c>
      <c r="G952" s="100">
        <v>30720</v>
      </c>
      <c r="H952" s="100">
        <v>30720</v>
      </c>
      <c r="I952" s="1" t="str">
        <f t="shared" ca="1" si="15"/>
        <v>поверка_и_ремонт_газ</v>
      </c>
    </row>
    <row r="953" spans="1:10" hidden="1" x14ac:dyDescent="0.2">
      <c r="A953" s="98">
        <v>43703</v>
      </c>
      <c r="B953" s="62" t="s">
        <v>1858</v>
      </c>
      <c r="C953" s="62" t="s">
        <v>747</v>
      </c>
      <c r="D953" s="62" t="s">
        <v>45</v>
      </c>
      <c r="E953" s="62" t="s">
        <v>1311</v>
      </c>
      <c r="F953" s="101">
        <v>16</v>
      </c>
      <c r="G953" s="100">
        <v>30720</v>
      </c>
      <c r="H953" s="100">
        <v>30720</v>
      </c>
      <c r="I953" s="1" t="str">
        <f t="shared" ca="1" si="15"/>
        <v>поверка_и_ремонт_газ</v>
      </c>
    </row>
    <row r="954" spans="1:10" hidden="1" x14ac:dyDescent="0.2">
      <c r="A954" s="98">
        <v>43717</v>
      </c>
      <c r="B954" s="62" t="s">
        <v>1857</v>
      </c>
      <c r="C954" s="62" t="s">
        <v>749</v>
      </c>
      <c r="D954" s="62" t="s">
        <v>45</v>
      </c>
      <c r="E954" s="62" t="s">
        <v>1311</v>
      </c>
      <c r="F954" s="101">
        <v>16</v>
      </c>
      <c r="G954" s="100">
        <v>30720</v>
      </c>
      <c r="H954" s="100">
        <v>30720</v>
      </c>
      <c r="I954" s="1" t="str">
        <f t="shared" ca="1" si="15"/>
        <v>поверка_и_ремонт_газ</v>
      </c>
    </row>
    <row r="955" spans="1:10" hidden="1" x14ac:dyDescent="0.2">
      <c r="A955" s="98">
        <v>43531</v>
      </c>
      <c r="B955" s="62" t="s">
        <v>1860</v>
      </c>
      <c r="C955" s="62" t="s">
        <v>747</v>
      </c>
      <c r="D955" s="62" t="s">
        <v>45</v>
      </c>
      <c r="E955" s="62" t="s">
        <v>1311</v>
      </c>
      <c r="F955" s="101">
        <v>16</v>
      </c>
      <c r="G955" s="100">
        <v>30720</v>
      </c>
      <c r="H955" s="100">
        <v>30720</v>
      </c>
      <c r="I955" s="1" t="str">
        <f t="shared" ca="1" si="15"/>
        <v>поверка_и_ремонт_газ</v>
      </c>
    </row>
    <row r="956" spans="1:10" hidden="1" x14ac:dyDescent="0.2">
      <c r="A956" s="98">
        <v>43522</v>
      </c>
      <c r="B956" s="62" t="s">
        <v>1861</v>
      </c>
      <c r="C956" s="62" t="s">
        <v>777</v>
      </c>
      <c r="D956" s="62" t="s">
        <v>45</v>
      </c>
      <c r="E956" s="62" t="s">
        <v>1311</v>
      </c>
      <c r="F956" s="101">
        <v>16</v>
      </c>
      <c r="G956" s="100">
        <v>30720</v>
      </c>
      <c r="H956" s="100">
        <v>30720</v>
      </c>
      <c r="I956" s="1" t="str">
        <f t="shared" ca="1" si="15"/>
        <v>поверка_и_ремонт_газ</v>
      </c>
    </row>
    <row r="957" spans="1:10" x14ac:dyDescent="0.2">
      <c r="A957" s="98">
        <v>43913</v>
      </c>
      <c r="B957" s="62" t="s">
        <v>2511</v>
      </c>
      <c r="C957" s="62" t="s">
        <v>2512</v>
      </c>
      <c r="D957" s="62" t="s">
        <v>92</v>
      </c>
      <c r="E957" s="62" t="s">
        <v>1318</v>
      </c>
      <c r="F957" s="101">
        <v>3</v>
      </c>
      <c r="G957" s="100">
        <v>30650.400000000001</v>
      </c>
      <c r="H957" s="100">
        <v>30650.400000000001</v>
      </c>
    </row>
    <row r="958" spans="1:10" hidden="1" x14ac:dyDescent="0.2">
      <c r="A958" s="98">
        <v>43481</v>
      </c>
      <c r="B958" s="62" t="s">
        <v>1402</v>
      </c>
      <c r="C958" s="62" t="s">
        <v>929</v>
      </c>
      <c r="D958" s="62" t="s">
        <v>162</v>
      </c>
      <c r="E958" s="62" t="s">
        <v>1316</v>
      </c>
      <c r="F958" s="101">
        <v>40</v>
      </c>
      <c r="G958" s="100">
        <v>30528</v>
      </c>
      <c r="H958" s="100">
        <v>30528</v>
      </c>
      <c r="I958" s="1" t="str">
        <f t="shared" ca="1" si="15"/>
        <v>нет модели</v>
      </c>
      <c r="J958" s="18"/>
    </row>
    <row r="959" spans="1:10" hidden="1" x14ac:dyDescent="0.2">
      <c r="A959" s="98">
        <v>43529</v>
      </c>
      <c r="B959" s="62" t="s">
        <v>1846</v>
      </c>
      <c r="C959" s="62" t="s">
        <v>647</v>
      </c>
      <c r="D959" s="62" t="s">
        <v>25</v>
      </c>
      <c r="E959" s="62" t="s">
        <v>1311</v>
      </c>
      <c r="F959" s="101">
        <v>7</v>
      </c>
      <c r="G959" s="100">
        <v>30332.400000000001</v>
      </c>
      <c r="H959" s="100">
        <v>30332.400000000001</v>
      </c>
      <c r="I959" s="1" t="str">
        <f t="shared" ca="1" si="15"/>
        <v>Прочее</v>
      </c>
    </row>
    <row r="960" spans="1:10" hidden="1" x14ac:dyDescent="0.2">
      <c r="A960" s="98">
        <v>43571</v>
      </c>
      <c r="B960" s="62" t="s">
        <v>1397</v>
      </c>
      <c r="C960" s="62" t="s">
        <v>929</v>
      </c>
      <c r="D960" s="62" t="s">
        <v>308</v>
      </c>
      <c r="E960" s="62" t="s">
        <v>1316</v>
      </c>
      <c r="F960" s="101">
        <v>200</v>
      </c>
      <c r="G960" s="100">
        <v>30256.799999999999</v>
      </c>
      <c r="H960" s="100">
        <v>30256.799999999999</v>
      </c>
      <c r="I960" s="1" t="str">
        <f t="shared" ca="1" si="15"/>
        <v>нет модели</v>
      </c>
    </row>
    <row r="961" spans="1:10" hidden="1" x14ac:dyDescent="0.2">
      <c r="A961" s="98">
        <v>43598</v>
      </c>
      <c r="B961" s="62" t="s">
        <v>1863</v>
      </c>
      <c r="C961" s="62" t="s">
        <v>864</v>
      </c>
      <c r="D961" s="62" t="s">
        <v>79</v>
      </c>
      <c r="E961" s="62" t="s">
        <v>1312</v>
      </c>
      <c r="F961" s="101">
        <v>1</v>
      </c>
      <c r="G961" s="100">
        <v>30000</v>
      </c>
      <c r="H961" s="100">
        <v>30000</v>
      </c>
      <c r="I961" s="1" t="str">
        <f t="shared" ca="1" si="15"/>
        <v>Сторонние_производители</v>
      </c>
    </row>
    <row r="962" spans="1:10" hidden="1" x14ac:dyDescent="0.2">
      <c r="A962" s="98">
        <v>43536</v>
      </c>
      <c r="B962" s="62" t="s">
        <v>1864</v>
      </c>
      <c r="C962" s="62" t="s">
        <v>757</v>
      </c>
      <c r="D962" s="62" t="s">
        <v>75</v>
      </c>
      <c r="E962" s="62" t="s">
        <v>1316</v>
      </c>
      <c r="F962" s="101">
        <v>1</v>
      </c>
      <c r="G962" s="100">
        <v>30000</v>
      </c>
      <c r="H962" s="100">
        <v>30000</v>
      </c>
      <c r="I962" s="1" t="str">
        <f t="shared" ca="1" si="15"/>
        <v>нет модели</v>
      </c>
    </row>
    <row r="963" spans="1:10" hidden="1" x14ac:dyDescent="0.2">
      <c r="A963" s="98">
        <v>43850</v>
      </c>
      <c r="B963" s="62" t="s">
        <v>1865</v>
      </c>
      <c r="C963" s="62" t="s">
        <v>585</v>
      </c>
      <c r="D963" s="62" t="s">
        <v>1325</v>
      </c>
      <c r="E963" s="62" t="s">
        <v>1313</v>
      </c>
      <c r="F963" s="101">
        <v>20</v>
      </c>
      <c r="G963" s="100">
        <v>30000</v>
      </c>
      <c r="H963" s="100">
        <v>30000</v>
      </c>
      <c r="I963" s="1" t="str">
        <f t="shared" ca="1" si="15"/>
        <v>прочее_газ</v>
      </c>
    </row>
    <row r="964" spans="1:10" x14ac:dyDescent="0.2">
      <c r="A964" s="98">
        <v>43900</v>
      </c>
      <c r="B964" s="62" t="s">
        <v>2467</v>
      </c>
      <c r="C964" s="62" t="s">
        <v>2468</v>
      </c>
      <c r="D964" s="62" t="s">
        <v>20</v>
      </c>
      <c r="E964" s="62" t="s">
        <v>1318</v>
      </c>
      <c r="F964" s="101">
        <v>2</v>
      </c>
      <c r="G964" s="100">
        <v>84004.800000000003</v>
      </c>
      <c r="H964" s="100">
        <v>84004.800000000003</v>
      </c>
    </row>
    <row r="965" spans="1:10" hidden="1" x14ac:dyDescent="0.2">
      <c r="A965" s="98">
        <v>43871</v>
      </c>
      <c r="B965" s="62" t="s">
        <v>1752</v>
      </c>
      <c r="C965" s="62" t="s">
        <v>870</v>
      </c>
      <c r="D965" s="62" t="s">
        <v>5</v>
      </c>
      <c r="E965" s="62" t="s">
        <v>1311</v>
      </c>
      <c r="F965" s="101">
        <v>2</v>
      </c>
      <c r="G965" s="100">
        <v>29767.200000000001</v>
      </c>
      <c r="H965" s="100">
        <v>29767.200000000001</v>
      </c>
      <c r="I965" s="1" t="str">
        <f t="shared" ca="1" si="15"/>
        <v>сигнал_03_ТКС</v>
      </c>
    </row>
    <row r="966" spans="1:10" hidden="1" x14ac:dyDescent="0.2">
      <c r="A966" s="98">
        <v>43886</v>
      </c>
      <c r="B966" s="62" t="s">
        <v>2399</v>
      </c>
      <c r="C966" s="62" t="s">
        <v>2391</v>
      </c>
      <c r="D966" s="62" t="s">
        <v>5</v>
      </c>
      <c r="E966" s="62" t="s">
        <v>2352</v>
      </c>
      <c r="F966" s="101">
        <v>2</v>
      </c>
      <c r="G966" s="100">
        <v>29767.200000000001</v>
      </c>
      <c r="H966" s="100">
        <v>29767.200000000001</v>
      </c>
      <c r="I966" s="1" t="str">
        <f t="shared" ca="1" si="15"/>
        <v>сигнал_03_ТКС</v>
      </c>
    </row>
    <row r="967" spans="1:10" x14ac:dyDescent="0.2">
      <c r="A967" s="98">
        <v>43900</v>
      </c>
      <c r="B967" s="62" t="s">
        <v>2472</v>
      </c>
      <c r="C967" s="62" t="s">
        <v>2473</v>
      </c>
      <c r="D967" s="62" t="s">
        <v>20</v>
      </c>
      <c r="E967" s="62" t="s">
        <v>1311</v>
      </c>
      <c r="F967" s="101">
        <v>1</v>
      </c>
      <c r="G967" s="100">
        <v>42002.400000000001</v>
      </c>
      <c r="H967" s="100">
        <v>42002.400000000001</v>
      </c>
    </row>
    <row r="968" spans="1:10" hidden="1" x14ac:dyDescent="0.2">
      <c r="A968" s="98">
        <v>43850</v>
      </c>
      <c r="B968" s="62" t="s">
        <v>1686</v>
      </c>
      <c r="C968" s="62" t="s">
        <v>1302</v>
      </c>
      <c r="D968" s="62" t="s">
        <v>1303</v>
      </c>
      <c r="E968" s="62" t="s">
        <v>1318</v>
      </c>
      <c r="F968" s="101">
        <v>2</v>
      </c>
      <c r="G968" s="100">
        <v>29767.200000000001</v>
      </c>
      <c r="H968" s="100">
        <v>29767.200000000001</v>
      </c>
      <c r="I968" s="1" t="str">
        <f t="shared" ca="1" si="15"/>
        <v>Сигнал_33</v>
      </c>
    </row>
    <row r="969" spans="1:10" hidden="1" x14ac:dyDescent="0.2">
      <c r="A969" s="98">
        <v>43613</v>
      </c>
      <c r="B969" s="62" t="s">
        <v>1388</v>
      </c>
      <c r="C969" s="62" t="s">
        <v>929</v>
      </c>
      <c r="D969" s="62" t="s">
        <v>363</v>
      </c>
      <c r="E969" s="62" t="s">
        <v>1316</v>
      </c>
      <c r="F969" s="101">
        <v>200</v>
      </c>
      <c r="G969" s="100">
        <v>29764.799999999999</v>
      </c>
      <c r="H969" s="100">
        <v>29764.799999999999</v>
      </c>
      <c r="I969" s="1" t="str">
        <f t="shared" ca="1" si="15"/>
        <v>нет модели</v>
      </c>
    </row>
    <row r="970" spans="1:10" x14ac:dyDescent="0.2">
      <c r="A970" s="98">
        <v>43900</v>
      </c>
      <c r="B970" s="62" t="s">
        <v>2467</v>
      </c>
      <c r="C970" s="62" t="s">
        <v>2468</v>
      </c>
      <c r="D970" s="62" t="s">
        <v>9</v>
      </c>
      <c r="E970" s="62" t="s">
        <v>1318</v>
      </c>
      <c r="F970" s="101">
        <v>15</v>
      </c>
      <c r="G970" s="100">
        <v>29700</v>
      </c>
      <c r="H970" s="100">
        <v>29700</v>
      </c>
      <c r="J970" s="18"/>
    </row>
    <row r="971" spans="1:10" hidden="1" x14ac:dyDescent="0.2">
      <c r="A971" s="98">
        <v>43850</v>
      </c>
      <c r="B971" s="62" t="s">
        <v>1459</v>
      </c>
      <c r="C971" s="62" t="s">
        <v>725</v>
      </c>
      <c r="D971" s="62" t="s">
        <v>9</v>
      </c>
      <c r="E971" s="62" t="s">
        <v>1311</v>
      </c>
      <c r="F971" s="101">
        <v>15</v>
      </c>
      <c r="G971" s="100">
        <v>28215</v>
      </c>
      <c r="H971" s="100">
        <v>29700</v>
      </c>
      <c r="I971" s="1" t="str">
        <f t="shared" ca="1" si="15"/>
        <v>прочее_газ</v>
      </c>
    </row>
    <row r="972" spans="1:10" hidden="1" x14ac:dyDescent="0.2">
      <c r="A972" s="98">
        <v>43794</v>
      </c>
      <c r="B972" s="62" t="s">
        <v>1866</v>
      </c>
      <c r="C972" s="62" t="s">
        <v>753</v>
      </c>
      <c r="D972" s="62" t="s">
        <v>434</v>
      </c>
      <c r="E972" s="62" t="s">
        <v>1311</v>
      </c>
      <c r="F972" s="101">
        <v>1</v>
      </c>
      <c r="G972" s="100">
        <v>29688</v>
      </c>
      <c r="H972" s="100">
        <v>29688</v>
      </c>
      <c r="I972" s="1" t="str">
        <f t="shared" ca="1" si="15"/>
        <v>сигнал_022_пульт</v>
      </c>
    </row>
    <row r="973" spans="1:10" hidden="1" x14ac:dyDescent="0.2">
      <c r="A973" s="98">
        <v>43521</v>
      </c>
      <c r="B973" s="62" t="s">
        <v>1201</v>
      </c>
      <c r="C973" s="62" t="s">
        <v>654</v>
      </c>
      <c r="D973" s="62" t="s">
        <v>32</v>
      </c>
      <c r="E973" s="62" t="s">
        <v>1311</v>
      </c>
      <c r="F973" s="101">
        <v>1</v>
      </c>
      <c r="G973" s="100">
        <v>29640</v>
      </c>
      <c r="H973" s="100">
        <v>29640</v>
      </c>
      <c r="I973" s="1" t="str">
        <f t="shared" ca="1" si="15"/>
        <v>ремонт_прочие_услуги</v>
      </c>
    </row>
    <row r="974" spans="1:10" hidden="1" x14ac:dyDescent="0.2">
      <c r="A974" s="98">
        <v>43525</v>
      </c>
      <c r="B974" s="62" t="s">
        <v>1867</v>
      </c>
      <c r="C974" s="62" t="s">
        <v>765</v>
      </c>
      <c r="D974" s="62" t="s">
        <v>1</v>
      </c>
      <c r="E974" s="62" t="s">
        <v>1312</v>
      </c>
      <c r="F974" s="101">
        <v>1</v>
      </c>
      <c r="G974" s="100">
        <v>29594</v>
      </c>
      <c r="H974" s="100">
        <v>29594</v>
      </c>
      <c r="I974" s="1" t="str">
        <f t="shared" ca="1" si="15"/>
        <v>Прочее</v>
      </c>
      <c r="J974" s="18"/>
    </row>
    <row r="975" spans="1:10" hidden="1" x14ac:dyDescent="0.2">
      <c r="A975" s="98">
        <v>43543</v>
      </c>
      <c r="B975" s="62" t="s">
        <v>1869</v>
      </c>
      <c r="C975" s="62" t="s">
        <v>650</v>
      </c>
      <c r="D975" s="62" t="s">
        <v>5</v>
      </c>
      <c r="E975" s="62" t="s">
        <v>1311</v>
      </c>
      <c r="F975" s="101">
        <v>2</v>
      </c>
      <c r="G975" s="100">
        <v>29460</v>
      </c>
      <c r="H975" s="100">
        <v>29460</v>
      </c>
      <c r="I975" s="1" t="str">
        <f t="shared" ref="I975:I1038" ca="1" si="16">IF(COUNTIF(INDIRECT(INDEX(моделиперечень,1)),D975),INDEX(моделиперечень,1),
IF(COUNTIF(INDIRECT(INDEX(моделиперечень,2)),D975),INDEX(моделиперечень,2),
IF(COUNTIF(INDIRECT(INDEX(моделиперечень,3)),D975),INDEX(моделиперечень,3),
IF(COUNTIF(INDIRECT(INDEX(моделиперечень,4)),D975),INDEX(моделиперечень,4),
IF(COUNTIF(INDIRECT(INDEX(моделиперечень,5)),D975),INDEX(моделиперечень,5),
IF(COUNTIF(INDIRECT(INDEX(моделиперечень,6)),D975),INDEX(моделиперечень,6),
IF(COUNTIF(INDIRECT(INDEX(моделиперечень,7)),D975),INDEX(моделиперечень,7),
IF(COUNTIF(INDIRECT(INDEX(моделиперечень,8)),D975),INDEX(моделиперечень,8),
IF(COUNTIF(INDIRECT(INDEX(моделиперечень,9)),D975),INDEX(моделиперечень,9),
IF(COUNTIF(INDIRECT(INDEX(моделиперечень,10)),D975),INDEX(моделиперечень,10),
IF(COUNTIF(INDIRECT(INDEX(моделиперечень,11)),D975),INDEX(моделиперечень,11),
IF(COUNTIF(INDIRECT(INDEX(моделиперечень,12)),D975),INDEX(моделиперечень,12),
IF(COUNTIF(INDIRECT(INDEX(моделиперечень,13)),D975),INDEX(моделиперечень,13),
IF(COUNTIF(INDIRECT(INDEX(моделиперечень,14)),D975),INDEX(моделиперечень,14),
IF(COUNTIF(INDIRECT(INDEX(моделиперечень,15)),D975),INDEX(моделиперечень,15),
IF(COUNTIF(INDIRECT(INDEX(моделиперечень,16)),D975),INDEX(моделиперечень,16),
IF(COUNTIF(INDIRECT(INDEX(моделиперечень,17)),D975),INDEX(моделиперечень,17),
IF(COUNTIF(INDIRECT(INDEX(моделиперечень,18)),D975),INDEX(моделиперечень,18),
IF(COUNTIF(INDIRECT(INDEX(моделиперечень,19)),D975),INDEX(моделиперечень,19),
IF(COUNTIF(INDIRECT(INDEX(моделиперечень,20)),D975),INDEX(моделиперечень,20),
IF(COUNTIF(INDIRECT(INDEX(моделиперечень,21)),D975),INDEX(моделиперечень,21),
IF(COUNTIF(INDIRECT(INDEX(моделиперечень,22)),D975),INDEX(моделиперечень,22),
IF(COUNTIF(INDIRECT(INDEX(моделиперечень,23)),D975),INDEX(моделиперечень,23),
IF(COUNTIF(INDIRECT(INDEX(моделиперечень,24)),D975),INDEX(моделиперечень,24),
IF(COUNTIF(INDIRECT(INDEX(моделиперечень,25)),D975),INDEX(моделиперечень,25),
IF(COUNTIF(INDIRECT(INDEX(моделиперечень,26)),D975),INDEX(моделиперечень,26),
IF(COUNTIF(INDIRECT(INDEX(моделиперечень_газ,1)),D975),INDEX(моделиперечень_газ,1),
IF(COUNTIF(INDIRECT(INDEX(моделиперечень_газ,2)),D975),INDEX(моделиперечень_газ,2),
IF(COUNTIF(INDIRECT(INDEX(моделиперечень_газ,3)),D975),INDEX(моделиперечень_газ,3),
IF(COUNTIF(INDIRECT(INDEX(моделиперечень_газ,4)),D975),INDEX(моделиперечень_газ,4),
IF(COUNTIF(INDIRECT(INDEX(моделиперечень_газ,5)),D975),INDEX(моделиперечень_газ,5),
IF(COUNTIF(INDIRECT(INDEX(моделиперечень_газ,6)),D975),INDEX(моделиперечень_газ,6),
IF(COUNTIF(INDIRECT(INDEX(моделиперечень_газ,7)),D975),INDEX(моделиперечень_газ,7),
IF(COUNTIF(INDIRECT(INDEX(моделиперечень_газ,8)),D975),INDEX(моделиперечень_газ,8),
IF(COUNTIF(INDIRECT(INDEX(моделиперечень_газ,9)),D975),INDEX(моделиперечень_газ,9),
IF(COUNTIF(INDIRECT(INDEX(моделиперечень_газ,10)),D975),INDEX(моделиперечень_газ,10),
IF(COUNTIF(INDIRECT(INDEX(моделиперечень_газ,11)),D975),INDEX(моделиперечень_газ,11),
IF(COUNTIF(INDIRECT(INDEX(моделиперечень_газ,12)),D975),INDEX(моделиперечень_газ,12),
IF(COUNTIF(INDIRECT(INDEX(моделиперечень_газ,13)),D975),INDEX(моделиперечень_газ,13),
IF(COUNTIF(INDIRECT(INDEX(моделиперечень_газ,14)),D975),INDEX(моделиперечень_газ,14),
IF(COUNTIF(INDIRECT(INDEX(моделиперечень_газ,15)),D975),INDEX(моделиперечень_газ,15),
IF(COUNTIF(INDIRECT(INDEX(моделиперечень_газ,16)),D975),INDEX(моделиперечень_газ,16),
IF(COUNTIF(INDIRECT(INDEX(моделиперечень_газ,17)),D975),INDEX(моделиперечень_газ,17),
IF(COUNTIF(INDIRECT(INDEX(моделиперечень_газ,18)),D975),INDEX(моделиперечень_газ,18),
IF(COUNTIF(INDIRECT(INDEX(моделиперечень_газ,19)),D975),INDEX(моделиперечень_газ,19),
IF(COUNTIF(INDIRECT(INDEX(моделиперечень_газ,20)),D975),INDEX(моделиперечень_газ,20),
IF(COUNTIF(INDIRECT(INDEX(моделиперечень_газ,21)),D975),INDEX(моделиперечень_газ,21),
IF(COUNTIF(INDIRECT(INDEX(моделиперечень_газ,22)),D975),INDEX(моделиперечень_газ,22),
IF(COUNTIF(INDIRECT(INDEX(моделиперечень_газ,23)),D975),INDEX(моделиперечень_газ,23),
IF(COUNTIF(INDIRECT(INDEX(моделиперечень_газ,24)),D975),INDEX(моделиперечень_газ,24),
IF(COUNTIF(INDIRECT(INDEX(моделиперечень_газ,25)),D975),INDEX(моделиперечень_газ,25),
IF(COUNTIF(INDIRECT(INDEX(моделиперечень_газ,26)),D975),INDEX(моделиперечень_газ,26),
IF(COUNTIF(INDIRECT(INDEX(моделиперечень_газ,27)),D975),INDEX(моделиперечень_газ,27),
IF(COUNTIF(INDIRECT(INDEX(моделиперечень_газ,28)),D975),INDEX(моделиперечень_газ,28),
IF(COUNTIF(INDIRECT(INDEX(моделиперечень_газ,29)),D975),INDEX(моделиперечень_газ,29),
IF(COUNTIF(INDIRECT(INDEX(моделиперечень_газ,30)),D975),INDEX(моделиперечень_газ,30),
IF(COUNTIF(INDIRECT(INDEX(моделиперечень_газ,31)),D975),INDEX(моделиперечень_газ,31),
IF(COUNTIF(INDIRECT(INDEX(моделиперечень_газ,32)),D975),INDEX(моделиперечень_газ,32),
IF(COUNTIF(INDIRECT(INDEX(моделиперечень_газ,33)),D975),INDEX(моделиперечень_газ,33),
IF(COUNTIF(INDIRECT(INDEX(моделиперечень_газ,34)),D975),INDEX(моделиперечень_газ,34),
IF(COUNTIF(INDIRECT(INDEX(моделиперечень_газ,35)),D975),INDEX(моделиперечень_газ,35),
IF(COUNTIF(INDIRECT(INDEX(моделиперечень_газ,36)),D975),INDEX(моделиперечень_газ,36),
"нет модели"))))))))))))))))))))))))))))))))))))))))))))))))))))))))))))))</f>
        <v>сигнал_03_ТКС</v>
      </c>
      <c r="J975" s="18"/>
    </row>
    <row r="976" spans="1:10" hidden="1" x14ac:dyDescent="0.2">
      <c r="A976" s="98">
        <v>43683</v>
      </c>
      <c r="B976" s="62" t="s">
        <v>1868</v>
      </c>
      <c r="C976" s="62" t="s">
        <v>650</v>
      </c>
      <c r="D976" s="62" t="s">
        <v>5</v>
      </c>
      <c r="E976" s="62" t="s">
        <v>1311</v>
      </c>
      <c r="F976" s="101">
        <v>2</v>
      </c>
      <c r="G976" s="100">
        <v>29460</v>
      </c>
      <c r="H976" s="100">
        <v>29460</v>
      </c>
      <c r="I976" s="1" t="str">
        <f t="shared" ca="1" si="16"/>
        <v>сигнал_03_ТКС</v>
      </c>
    </row>
    <row r="977" spans="1:10" hidden="1" x14ac:dyDescent="0.2">
      <c r="A977" s="98">
        <v>43700</v>
      </c>
      <c r="B977" s="62" t="s">
        <v>1876</v>
      </c>
      <c r="C977" s="62" t="s">
        <v>698</v>
      </c>
      <c r="D977" s="62" t="s">
        <v>77</v>
      </c>
      <c r="E977" s="62" t="s">
        <v>1313</v>
      </c>
      <c r="F977" s="101">
        <v>1</v>
      </c>
      <c r="G977" s="100">
        <v>29436</v>
      </c>
      <c r="H977" s="100">
        <v>29436</v>
      </c>
      <c r="I977" s="1" t="str">
        <f t="shared" ca="1" si="16"/>
        <v>сигнал_02</v>
      </c>
    </row>
    <row r="978" spans="1:10" hidden="1" x14ac:dyDescent="0.2">
      <c r="A978" s="98">
        <v>43741</v>
      </c>
      <c r="B978" s="62" t="s">
        <v>1871</v>
      </c>
      <c r="C978" s="62" t="s">
        <v>989</v>
      </c>
      <c r="D978" s="62" t="s">
        <v>77</v>
      </c>
      <c r="E978" s="62" t="s">
        <v>1311</v>
      </c>
      <c r="F978" s="101">
        <v>1</v>
      </c>
      <c r="G978" s="100">
        <v>29436</v>
      </c>
      <c r="H978" s="100">
        <v>29436</v>
      </c>
      <c r="I978" s="1" t="str">
        <f t="shared" ca="1" si="16"/>
        <v>сигнал_02</v>
      </c>
    </row>
    <row r="979" spans="1:10" hidden="1" x14ac:dyDescent="0.2">
      <c r="A979" s="98">
        <v>43739</v>
      </c>
      <c r="B979" s="62" t="s">
        <v>1870</v>
      </c>
      <c r="C979" s="62" t="s">
        <v>797</v>
      </c>
      <c r="D979" s="62" t="s">
        <v>77</v>
      </c>
      <c r="E979" s="62" t="s">
        <v>1313</v>
      </c>
      <c r="F979" s="101">
        <v>1</v>
      </c>
      <c r="G979" s="100">
        <v>29436</v>
      </c>
      <c r="H979" s="100">
        <v>29436</v>
      </c>
      <c r="I979" s="1" t="str">
        <f t="shared" ca="1" si="16"/>
        <v>сигнал_02</v>
      </c>
    </row>
    <row r="980" spans="1:10" hidden="1" x14ac:dyDescent="0.2">
      <c r="A980" s="98">
        <v>43626</v>
      </c>
      <c r="B980" s="62" t="s">
        <v>1873</v>
      </c>
      <c r="C980" s="62" t="s">
        <v>597</v>
      </c>
      <c r="D980" s="62" t="s">
        <v>77</v>
      </c>
      <c r="E980" s="62" t="s">
        <v>1313</v>
      </c>
      <c r="F980" s="101">
        <v>1</v>
      </c>
      <c r="G980" s="100">
        <v>29436</v>
      </c>
      <c r="H980" s="100">
        <v>29436</v>
      </c>
      <c r="I980" s="1" t="str">
        <f t="shared" ca="1" si="16"/>
        <v>сигнал_02</v>
      </c>
    </row>
    <row r="981" spans="1:10" hidden="1" x14ac:dyDescent="0.2">
      <c r="A981" s="98">
        <v>43608</v>
      </c>
      <c r="B981" s="62" t="s">
        <v>1872</v>
      </c>
      <c r="C981" s="62" t="s">
        <v>919</v>
      </c>
      <c r="D981" s="62" t="s">
        <v>77</v>
      </c>
      <c r="E981" s="62" t="s">
        <v>1311</v>
      </c>
      <c r="F981" s="101">
        <v>1</v>
      </c>
      <c r="G981" s="100">
        <v>29436</v>
      </c>
      <c r="H981" s="100">
        <v>29436</v>
      </c>
      <c r="I981" s="1" t="str">
        <f t="shared" ca="1" si="16"/>
        <v>сигнал_02</v>
      </c>
    </row>
    <row r="982" spans="1:10" hidden="1" x14ac:dyDescent="0.2">
      <c r="A982" s="98">
        <v>43705</v>
      </c>
      <c r="B982" s="62" t="s">
        <v>1874</v>
      </c>
      <c r="C982" s="62" t="s">
        <v>619</v>
      </c>
      <c r="D982" s="62" t="s">
        <v>77</v>
      </c>
      <c r="E982" s="62" t="s">
        <v>1313</v>
      </c>
      <c r="F982" s="101">
        <v>1</v>
      </c>
      <c r="G982" s="100">
        <v>29436</v>
      </c>
      <c r="H982" s="100">
        <v>29436</v>
      </c>
      <c r="I982" s="1" t="str">
        <f t="shared" ca="1" si="16"/>
        <v>сигнал_02</v>
      </c>
    </row>
    <row r="983" spans="1:10" hidden="1" x14ac:dyDescent="0.2">
      <c r="A983" s="98">
        <v>43662</v>
      </c>
      <c r="B983" s="62" t="s">
        <v>1875</v>
      </c>
      <c r="C983" s="62" t="s">
        <v>1006</v>
      </c>
      <c r="D983" s="62" t="s">
        <v>77</v>
      </c>
      <c r="E983" s="62" t="s">
        <v>1313</v>
      </c>
      <c r="F983" s="101">
        <v>1</v>
      </c>
      <c r="G983" s="100">
        <v>29436</v>
      </c>
      <c r="H983" s="100">
        <v>29436</v>
      </c>
      <c r="I983" s="1" t="str">
        <f t="shared" ca="1" si="16"/>
        <v>сигнал_02</v>
      </c>
    </row>
    <row r="984" spans="1:10" hidden="1" x14ac:dyDescent="0.2">
      <c r="A984" s="98">
        <v>43683</v>
      </c>
      <c r="B984" s="62" t="s">
        <v>1877</v>
      </c>
      <c r="C984" s="62" t="s">
        <v>578</v>
      </c>
      <c r="D984" s="62" t="s">
        <v>77</v>
      </c>
      <c r="E984" s="62" t="s">
        <v>1313</v>
      </c>
      <c r="F984" s="101">
        <v>1</v>
      </c>
      <c r="G984" s="100">
        <v>26492.400000000001</v>
      </c>
      <c r="H984" s="100">
        <v>29436</v>
      </c>
      <c r="I984" s="1" t="str">
        <f t="shared" ca="1" si="16"/>
        <v>сигнал_02</v>
      </c>
    </row>
    <row r="985" spans="1:10" hidden="1" x14ac:dyDescent="0.2">
      <c r="A985" s="98">
        <v>43514</v>
      </c>
      <c r="B985" s="62" t="s">
        <v>1878</v>
      </c>
      <c r="C985" s="62" t="s">
        <v>981</v>
      </c>
      <c r="D985" s="62" t="s">
        <v>77</v>
      </c>
      <c r="E985" s="62" t="s">
        <v>1311</v>
      </c>
      <c r="F985" s="101">
        <v>1</v>
      </c>
      <c r="G985" s="100">
        <v>29436</v>
      </c>
      <c r="H985" s="100">
        <v>29436</v>
      </c>
      <c r="I985" s="1" t="str">
        <f t="shared" ca="1" si="16"/>
        <v>сигнал_02</v>
      </c>
    </row>
    <row r="986" spans="1:10" hidden="1" x14ac:dyDescent="0.2">
      <c r="A986" s="98">
        <v>43515</v>
      </c>
      <c r="B986" s="62" t="s">
        <v>1879</v>
      </c>
      <c r="C986" s="62" t="s">
        <v>796</v>
      </c>
      <c r="D986" s="62" t="s">
        <v>77</v>
      </c>
      <c r="E986" s="62" t="s">
        <v>1313</v>
      </c>
      <c r="F986" s="101">
        <v>1</v>
      </c>
      <c r="G986" s="100">
        <v>26492.400000000001</v>
      </c>
      <c r="H986" s="100">
        <v>29436</v>
      </c>
      <c r="I986" s="1" t="str">
        <f t="shared" ca="1" si="16"/>
        <v>сигнал_02</v>
      </c>
    </row>
    <row r="987" spans="1:10" hidden="1" x14ac:dyDescent="0.2">
      <c r="A987" s="98">
        <v>43501</v>
      </c>
      <c r="B987" s="62" t="s">
        <v>1880</v>
      </c>
      <c r="C987" s="62" t="s">
        <v>880</v>
      </c>
      <c r="D987" s="62" t="s">
        <v>77</v>
      </c>
      <c r="E987" s="62" t="s">
        <v>1313</v>
      </c>
      <c r="F987" s="101">
        <v>1</v>
      </c>
      <c r="G987" s="100">
        <v>29436</v>
      </c>
      <c r="H987" s="100">
        <v>29436</v>
      </c>
      <c r="I987" s="1" t="str">
        <f t="shared" ca="1" si="16"/>
        <v>сигнал_02</v>
      </c>
    </row>
    <row r="988" spans="1:10" hidden="1" x14ac:dyDescent="0.2">
      <c r="A988" s="98">
        <v>43662</v>
      </c>
      <c r="B988" s="62" t="s">
        <v>1836</v>
      </c>
      <c r="C988" s="62" t="s">
        <v>1001</v>
      </c>
      <c r="D988" s="62" t="s">
        <v>253</v>
      </c>
      <c r="E988" s="62" t="s">
        <v>1313</v>
      </c>
      <c r="F988" s="101">
        <v>2</v>
      </c>
      <c r="G988" s="100">
        <v>29373.599999999999</v>
      </c>
      <c r="H988" s="100">
        <v>29373.599999999999</v>
      </c>
      <c r="I988" s="1" t="str">
        <f t="shared" ca="1" si="16"/>
        <v>ЧК_10</v>
      </c>
    </row>
    <row r="989" spans="1:10" hidden="1" x14ac:dyDescent="0.2">
      <c r="A989" s="98">
        <v>43517</v>
      </c>
      <c r="B989" s="62" t="s">
        <v>1405</v>
      </c>
      <c r="C989" s="62" t="s">
        <v>929</v>
      </c>
      <c r="D989" s="62" t="s">
        <v>134</v>
      </c>
      <c r="E989" s="62" t="s">
        <v>1316</v>
      </c>
      <c r="F989" s="101">
        <v>280</v>
      </c>
      <c r="G989" s="100">
        <v>29232</v>
      </c>
      <c r="H989" s="100">
        <v>29232</v>
      </c>
      <c r="I989" s="1" t="str">
        <f t="shared" ca="1" si="16"/>
        <v>нет модели</v>
      </c>
    </row>
    <row r="990" spans="1:10" hidden="1" x14ac:dyDescent="0.2">
      <c r="A990" s="98">
        <v>43495</v>
      </c>
      <c r="B990" s="62" t="s">
        <v>1881</v>
      </c>
      <c r="C990" s="62" t="s">
        <v>773</v>
      </c>
      <c r="D990" s="62" t="s">
        <v>77</v>
      </c>
      <c r="E990" s="62" t="s">
        <v>1311</v>
      </c>
      <c r="F990" s="101">
        <v>1</v>
      </c>
      <c r="G990" s="100">
        <v>29160</v>
      </c>
      <c r="H990" s="100">
        <v>29160</v>
      </c>
      <c r="I990" s="1" t="str">
        <f t="shared" ca="1" si="16"/>
        <v>сигнал_02</v>
      </c>
      <c r="J990" s="18"/>
    </row>
    <row r="991" spans="1:10" x14ac:dyDescent="0.2">
      <c r="A991" s="98">
        <v>43901</v>
      </c>
      <c r="B991" s="62" t="s">
        <v>2480</v>
      </c>
      <c r="C991" s="62" t="s">
        <v>565</v>
      </c>
      <c r="D991" s="62" t="s">
        <v>2</v>
      </c>
      <c r="E991" s="62" t="s">
        <v>1318</v>
      </c>
      <c r="F991" s="101">
        <v>2</v>
      </c>
      <c r="G991" s="100">
        <v>29040</v>
      </c>
      <c r="H991" s="100">
        <v>29040</v>
      </c>
    </row>
    <row r="992" spans="1:10" x14ac:dyDescent="0.2">
      <c r="A992" s="98">
        <v>43901</v>
      </c>
      <c r="B992" s="62" t="s">
        <v>2485</v>
      </c>
      <c r="C992" s="62" t="s">
        <v>2486</v>
      </c>
      <c r="D992" s="62" t="s">
        <v>2</v>
      </c>
      <c r="E992" s="62" t="s">
        <v>1311</v>
      </c>
      <c r="F992" s="101">
        <v>1</v>
      </c>
      <c r="G992" s="100">
        <v>14520</v>
      </c>
      <c r="H992" s="100">
        <v>14520</v>
      </c>
    </row>
    <row r="993" spans="1:10" hidden="1" x14ac:dyDescent="0.2">
      <c r="A993" s="98">
        <v>43871</v>
      </c>
      <c r="B993" s="62" t="s">
        <v>1882</v>
      </c>
      <c r="C993" s="62" t="s">
        <v>1366</v>
      </c>
      <c r="D993" s="62" t="s">
        <v>2</v>
      </c>
      <c r="E993" s="62" t="s">
        <v>1311</v>
      </c>
      <c r="F993" s="101">
        <v>2</v>
      </c>
      <c r="G993" s="100">
        <v>29040</v>
      </c>
      <c r="H993" s="100">
        <v>29040</v>
      </c>
      <c r="I993" s="1" t="str">
        <f t="shared" ca="1" si="16"/>
        <v>сигма_ТКС_датчики</v>
      </c>
    </row>
    <row r="994" spans="1:10" hidden="1" x14ac:dyDescent="0.2">
      <c r="A994" s="98">
        <v>43872</v>
      </c>
      <c r="B994" s="62" t="s">
        <v>1747</v>
      </c>
      <c r="C994" s="62" t="s">
        <v>1365</v>
      </c>
      <c r="D994" s="62" t="s">
        <v>2</v>
      </c>
      <c r="E994" s="62" t="s">
        <v>1318</v>
      </c>
      <c r="F994" s="101">
        <v>2</v>
      </c>
      <c r="G994" s="100">
        <v>29040</v>
      </c>
      <c r="H994" s="100">
        <v>29040</v>
      </c>
      <c r="I994" s="1" t="str">
        <f t="shared" ca="1" si="16"/>
        <v>сигма_ТКС_датчики</v>
      </c>
    </row>
    <row r="995" spans="1:10" hidden="1" x14ac:dyDescent="0.2">
      <c r="A995" s="98">
        <v>43878</v>
      </c>
      <c r="B995" s="62" t="s">
        <v>2359</v>
      </c>
      <c r="C995" s="62" t="s">
        <v>578</v>
      </c>
      <c r="D995" s="62" t="s">
        <v>2</v>
      </c>
      <c r="E995" s="62" t="s">
        <v>1311</v>
      </c>
      <c r="F995" s="101">
        <v>2</v>
      </c>
      <c r="G995" s="100">
        <v>27588</v>
      </c>
      <c r="H995" s="100">
        <v>29040</v>
      </c>
      <c r="I995" s="1" t="str">
        <f t="shared" ca="1" si="16"/>
        <v>сигма_ТКС_датчики</v>
      </c>
    </row>
    <row r="996" spans="1:10" hidden="1" x14ac:dyDescent="0.2">
      <c r="A996" s="98">
        <v>43881</v>
      </c>
      <c r="B996" s="62" t="s">
        <v>2374</v>
      </c>
      <c r="C996" s="62" t="s">
        <v>2375</v>
      </c>
      <c r="D996" s="62" t="s">
        <v>2</v>
      </c>
      <c r="E996" s="62" t="s">
        <v>1318</v>
      </c>
      <c r="F996" s="101">
        <v>2</v>
      </c>
      <c r="G996" s="100">
        <v>29040</v>
      </c>
      <c r="H996" s="100">
        <v>29040</v>
      </c>
      <c r="I996" s="1" t="str">
        <f t="shared" ca="1" si="16"/>
        <v>сигма_ТКС_датчики</v>
      </c>
    </row>
    <row r="997" spans="1:10" x14ac:dyDescent="0.2">
      <c r="A997" s="98">
        <v>43901</v>
      </c>
      <c r="B997" s="62" t="s">
        <v>2485</v>
      </c>
      <c r="C997" s="62" t="s">
        <v>2486</v>
      </c>
      <c r="D997" s="62" t="s">
        <v>6</v>
      </c>
      <c r="E997" s="62" t="s">
        <v>1311</v>
      </c>
      <c r="F997" s="101">
        <v>1</v>
      </c>
      <c r="G997" s="100">
        <v>14520</v>
      </c>
      <c r="H997" s="100">
        <v>14520</v>
      </c>
    </row>
    <row r="998" spans="1:10" hidden="1" x14ac:dyDescent="0.2">
      <c r="A998" s="98">
        <v>43871</v>
      </c>
      <c r="B998" s="62" t="s">
        <v>1882</v>
      </c>
      <c r="C998" s="62" t="s">
        <v>1366</v>
      </c>
      <c r="D998" s="62" t="s">
        <v>6</v>
      </c>
      <c r="E998" s="62" t="s">
        <v>1311</v>
      </c>
      <c r="F998" s="101">
        <v>2</v>
      </c>
      <c r="G998" s="100">
        <v>29040</v>
      </c>
      <c r="H998" s="100">
        <v>29040</v>
      </c>
      <c r="I998" s="1" t="str">
        <f t="shared" ca="1" si="16"/>
        <v>сигма_ТКС_датчики</v>
      </c>
      <c r="J998" s="18"/>
    </row>
    <row r="999" spans="1:10" x14ac:dyDescent="0.2">
      <c r="A999" s="98">
        <v>43915</v>
      </c>
      <c r="B999" s="62" t="s">
        <v>2539</v>
      </c>
      <c r="C999" s="62" t="s">
        <v>2540</v>
      </c>
      <c r="D999" s="62" t="s">
        <v>32</v>
      </c>
      <c r="E999" s="62" t="s">
        <v>1311</v>
      </c>
      <c r="F999" s="101">
        <v>1</v>
      </c>
      <c r="G999" s="100">
        <v>29040</v>
      </c>
      <c r="H999" s="100">
        <v>29040</v>
      </c>
      <c r="J999" s="18"/>
    </row>
    <row r="1000" spans="1:10" hidden="1" x14ac:dyDescent="0.2">
      <c r="A1000" s="98">
        <v>43502</v>
      </c>
      <c r="B1000" s="62" t="s">
        <v>1883</v>
      </c>
      <c r="C1000" s="62" t="s">
        <v>680</v>
      </c>
      <c r="D1000" s="62" t="s">
        <v>52</v>
      </c>
      <c r="E1000" s="62" t="s">
        <v>1313</v>
      </c>
      <c r="F1000" s="101">
        <v>1</v>
      </c>
      <c r="G1000" s="100">
        <v>29035.200000000001</v>
      </c>
      <c r="H1000" s="100">
        <v>29035.200000000001</v>
      </c>
      <c r="I1000" s="1" t="str">
        <f t="shared" ca="1" si="16"/>
        <v>сигнал_022_пульт</v>
      </c>
    </row>
    <row r="1001" spans="1:10" hidden="1" x14ac:dyDescent="0.2">
      <c r="A1001" s="98">
        <v>43524</v>
      </c>
      <c r="B1001" s="62" t="s">
        <v>1884</v>
      </c>
      <c r="C1001" s="62" t="s">
        <v>813</v>
      </c>
      <c r="D1001" s="62" t="s">
        <v>85</v>
      </c>
      <c r="E1001" s="62" t="s">
        <v>1312</v>
      </c>
      <c r="F1001" s="101">
        <v>2</v>
      </c>
      <c r="G1001" s="100">
        <v>28800</v>
      </c>
      <c r="H1001" s="100">
        <v>28800</v>
      </c>
      <c r="I1001" s="1" t="str">
        <f t="shared" ca="1" si="16"/>
        <v>сигма_ТКС_датчики</v>
      </c>
    </row>
    <row r="1002" spans="1:10" hidden="1" x14ac:dyDescent="0.2">
      <c r="A1002" s="98">
        <v>43824</v>
      </c>
      <c r="B1002" s="62" t="s">
        <v>1848</v>
      </c>
      <c r="C1002" s="62" t="s">
        <v>777</v>
      </c>
      <c r="D1002" s="62" t="s">
        <v>45</v>
      </c>
      <c r="E1002" s="62" t="s">
        <v>1311</v>
      </c>
      <c r="F1002" s="101">
        <v>15</v>
      </c>
      <c r="G1002" s="100">
        <v>28800</v>
      </c>
      <c r="H1002" s="100">
        <v>28800</v>
      </c>
      <c r="I1002" s="1" t="str">
        <f t="shared" ca="1" si="16"/>
        <v>поверка_и_ремонт_газ</v>
      </c>
    </row>
    <row r="1003" spans="1:10" hidden="1" x14ac:dyDescent="0.2">
      <c r="A1003" s="98">
        <v>43816</v>
      </c>
      <c r="B1003" s="62" t="s">
        <v>1885</v>
      </c>
      <c r="C1003" s="62" t="s">
        <v>752</v>
      </c>
      <c r="D1003" s="62" t="s">
        <v>3</v>
      </c>
      <c r="E1003" s="62" t="s">
        <v>1311</v>
      </c>
      <c r="F1003" s="101">
        <v>2</v>
      </c>
      <c r="G1003" s="100">
        <v>28320</v>
      </c>
      <c r="H1003" s="100">
        <v>28320</v>
      </c>
      <c r="I1003" s="1" t="str">
        <f t="shared" ca="1" si="16"/>
        <v>сигнал_03_ТКС</v>
      </c>
    </row>
    <row r="1004" spans="1:10" hidden="1" x14ac:dyDescent="0.2">
      <c r="A1004" s="98">
        <v>43824</v>
      </c>
      <c r="B1004" s="62" t="s">
        <v>1886</v>
      </c>
      <c r="C1004" s="62" t="s">
        <v>1089</v>
      </c>
      <c r="D1004" s="62" t="s">
        <v>56</v>
      </c>
      <c r="E1004" s="62" t="s">
        <v>1312</v>
      </c>
      <c r="F1004" s="101">
        <v>3</v>
      </c>
      <c r="G1004" s="100">
        <v>28200</v>
      </c>
      <c r="H1004" s="100">
        <v>28200</v>
      </c>
      <c r="I1004" s="1" t="str">
        <f t="shared" ca="1" si="16"/>
        <v>ДМГ_3</v>
      </c>
      <c r="J1004" s="18"/>
    </row>
    <row r="1005" spans="1:10" hidden="1" x14ac:dyDescent="0.2">
      <c r="A1005" s="98">
        <v>43487</v>
      </c>
      <c r="B1005" s="62" t="s">
        <v>1713</v>
      </c>
      <c r="C1005" s="62" t="s">
        <v>879</v>
      </c>
      <c r="D1005" s="62" t="s">
        <v>96</v>
      </c>
      <c r="E1005" s="62" t="s">
        <v>1313</v>
      </c>
      <c r="F1005" s="101">
        <v>2</v>
      </c>
      <c r="G1005" s="100">
        <v>28080</v>
      </c>
      <c r="H1005" s="100">
        <v>28080</v>
      </c>
      <c r="I1005" s="1" t="str">
        <f t="shared" ca="1" si="16"/>
        <v>сигма_ПП_датчики_фланец</v>
      </c>
    </row>
    <row r="1006" spans="1:10" hidden="1" x14ac:dyDescent="0.2">
      <c r="A1006" s="98">
        <v>43538</v>
      </c>
      <c r="B1006" s="62" t="s">
        <v>1756</v>
      </c>
      <c r="C1006" s="62" t="s">
        <v>752</v>
      </c>
      <c r="D1006" s="62" t="s">
        <v>507</v>
      </c>
      <c r="E1006" s="62" t="s">
        <v>1313</v>
      </c>
      <c r="F1006" s="101">
        <v>2</v>
      </c>
      <c r="G1006" s="100">
        <v>28080</v>
      </c>
      <c r="H1006" s="100">
        <v>28080</v>
      </c>
      <c r="I1006" s="1" t="str">
        <f t="shared" ca="1" si="16"/>
        <v>сигма_ТКС_датчики</v>
      </c>
    </row>
    <row r="1007" spans="1:10" hidden="1" x14ac:dyDescent="0.2">
      <c r="A1007" s="98">
        <v>43552</v>
      </c>
      <c r="B1007" s="62" t="s">
        <v>1887</v>
      </c>
      <c r="C1007" s="62" t="s">
        <v>814</v>
      </c>
      <c r="D1007" s="62" t="s">
        <v>46</v>
      </c>
      <c r="E1007" s="62" t="s">
        <v>1311</v>
      </c>
      <c r="F1007" s="99"/>
      <c r="G1007" s="100">
        <v>27926.16</v>
      </c>
      <c r="H1007" s="100">
        <v>27926.16</v>
      </c>
      <c r="I1007" s="1" t="str">
        <f t="shared" ca="1" si="16"/>
        <v>поверка_и_ремонт_газ</v>
      </c>
    </row>
    <row r="1008" spans="1:10" hidden="1" x14ac:dyDescent="0.2">
      <c r="A1008" s="98">
        <v>43761</v>
      </c>
      <c r="B1008" s="62" t="s">
        <v>1888</v>
      </c>
      <c r="C1008" s="62" t="s">
        <v>706</v>
      </c>
      <c r="D1008" s="62" t="s">
        <v>56</v>
      </c>
      <c r="E1008" s="62" t="s">
        <v>1311</v>
      </c>
      <c r="F1008" s="101">
        <v>3</v>
      </c>
      <c r="G1008" s="100">
        <v>27892.799999999999</v>
      </c>
      <c r="H1008" s="100">
        <v>27892.799999999999</v>
      </c>
      <c r="I1008" s="1" t="str">
        <f t="shared" ca="1" si="16"/>
        <v>ДМГ_3</v>
      </c>
    </row>
    <row r="1009" spans="1:10" hidden="1" x14ac:dyDescent="0.2">
      <c r="A1009" s="98">
        <v>43787</v>
      </c>
      <c r="B1009" s="62" t="s">
        <v>1889</v>
      </c>
      <c r="C1009" s="62" t="s">
        <v>1018</v>
      </c>
      <c r="D1009" s="62" t="s">
        <v>56</v>
      </c>
      <c r="E1009" s="62" t="s">
        <v>1311</v>
      </c>
      <c r="F1009" s="101">
        <v>3</v>
      </c>
      <c r="G1009" s="100">
        <v>27892.799999999999</v>
      </c>
      <c r="H1009" s="100">
        <v>27892.799999999999</v>
      </c>
      <c r="I1009" s="1" t="str">
        <f t="shared" ca="1" si="16"/>
        <v>ДМГ_3</v>
      </c>
    </row>
    <row r="1010" spans="1:10" hidden="1" x14ac:dyDescent="0.2">
      <c r="A1010" s="98">
        <v>43565</v>
      </c>
      <c r="B1010" s="62" t="s">
        <v>1690</v>
      </c>
      <c r="C1010" s="62" t="s">
        <v>668</v>
      </c>
      <c r="D1010" s="62" t="s">
        <v>92</v>
      </c>
      <c r="E1010" s="62" t="s">
        <v>1311</v>
      </c>
      <c r="F1010" s="101">
        <v>3</v>
      </c>
      <c r="G1010" s="100">
        <v>27864</v>
      </c>
      <c r="H1010" s="100">
        <v>27864</v>
      </c>
      <c r="I1010" s="1" t="str">
        <f t="shared" ca="1" si="16"/>
        <v>Газтест_пульт</v>
      </c>
    </row>
    <row r="1011" spans="1:10" hidden="1" x14ac:dyDescent="0.2">
      <c r="A1011" s="98">
        <v>43720</v>
      </c>
      <c r="B1011" s="62" t="s">
        <v>1890</v>
      </c>
      <c r="C1011" s="62" t="s">
        <v>924</v>
      </c>
      <c r="D1011" s="62" t="s">
        <v>92</v>
      </c>
      <c r="E1011" s="62" t="s">
        <v>1311</v>
      </c>
      <c r="F1011" s="101">
        <v>3</v>
      </c>
      <c r="G1011" s="100">
        <v>27864</v>
      </c>
      <c r="H1011" s="100">
        <v>27864</v>
      </c>
      <c r="I1011" s="1" t="str">
        <f t="shared" ca="1" si="16"/>
        <v>Газтест_пульт</v>
      </c>
    </row>
    <row r="1012" spans="1:10" hidden="1" x14ac:dyDescent="0.2">
      <c r="A1012" s="98">
        <v>43720</v>
      </c>
      <c r="B1012" s="62" t="s">
        <v>1890</v>
      </c>
      <c r="C1012" s="62" t="s">
        <v>924</v>
      </c>
      <c r="D1012" s="62" t="s">
        <v>91</v>
      </c>
      <c r="E1012" s="62" t="s">
        <v>1311</v>
      </c>
      <c r="F1012" s="101">
        <v>6</v>
      </c>
      <c r="G1012" s="100">
        <v>27648</v>
      </c>
      <c r="H1012" s="100">
        <v>27648</v>
      </c>
      <c r="I1012" s="1" t="str">
        <f t="shared" ca="1" si="16"/>
        <v>Газтест_датчики</v>
      </c>
      <c r="J1012" s="18"/>
    </row>
    <row r="1013" spans="1:10" hidden="1" x14ac:dyDescent="0.2">
      <c r="A1013" s="98">
        <v>43811</v>
      </c>
      <c r="B1013" s="62" t="s">
        <v>1645</v>
      </c>
      <c r="C1013" s="62" t="s">
        <v>624</v>
      </c>
      <c r="D1013" s="62" t="s">
        <v>521</v>
      </c>
      <c r="E1013" s="62" t="s">
        <v>1312</v>
      </c>
      <c r="F1013" s="101">
        <v>12</v>
      </c>
      <c r="G1013" s="100">
        <v>27360</v>
      </c>
      <c r="H1013" s="100">
        <v>27360</v>
      </c>
      <c r="I1013" s="1" t="str">
        <f t="shared" ca="1" si="16"/>
        <v>прочее_газ</v>
      </c>
    </row>
    <row r="1014" spans="1:10" hidden="1" x14ac:dyDescent="0.2">
      <c r="A1014" s="98">
        <v>43598</v>
      </c>
      <c r="B1014" s="62" t="s">
        <v>1396</v>
      </c>
      <c r="C1014" s="62" t="s">
        <v>929</v>
      </c>
      <c r="D1014" s="62" t="s">
        <v>339</v>
      </c>
      <c r="E1014" s="62" t="s">
        <v>1316</v>
      </c>
      <c r="F1014" s="101">
        <v>240</v>
      </c>
      <c r="G1014" s="100">
        <v>27360</v>
      </c>
      <c r="H1014" s="100">
        <v>27360</v>
      </c>
      <c r="I1014" s="1" t="str">
        <f t="shared" ca="1" si="16"/>
        <v>нет модели</v>
      </c>
    </row>
    <row r="1015" spans="1:10" hidden="1" x14ac:dyDescent="0.2">
      <c r="A1015" s="98">
        <v>43607</v>
      </c>
      <c r="B1015" s="62" t="s">
        <v>1384</v>
      </c>
      <c r="C1015" s="62" t="s">
        <v>929</v>
      </c>
      <c r="D1015" s="62" t="s">
        <v>346</v>
      </c>
      <c r="E1015" s="62" t="s">
        <v>1316</v>
      </c>
      <c r="F1015" s="101">
        <v>200</v>
      </c>
      <c r="G1015" s="100">
        <v>27285.599999999999</v>
      </c>
      <c r="H1015" s="100">
        <v>27285.599999999999</v>
      </c>
      <c r="I1015" s="1" t="str">
        <f t="shared" ca="1" si="16"/>
        <v>нет модели</v>
      </c>
    </row>
    <row r="1016" spans="1:10" hidden="1" x14ac:dyDescent="0.2">
      <c r="A1016" s="98">
        <v>43627</v>
      </c>
      <c r="B1016" s="62" t="s">
        <v>1891</v>
      </c>
      <c r="C1016" s="62" t="s">
        <v>748</v>
      </c>
      <c r="D1016" s="62" t="s">
        <v>69</v>
      </c>
      <c r="E1016" s="62" t="s">
        <v>1313</v>
      </c>
      <c r="F1016" s="101">
        <v>15</v>
      </c>
      <c r="G1016" s="100">
        <v>27216</v>
      </c>
      <c r="H1016" s="100">
        <v>27216</v>
      </c>
      <c r="I1016" s="1" t="str">
        <f t="shared" ca="1" si="16"/>
        <v>прочее_газ</v>
      </c>
      <c r="J1016" s="18"/>
    </row>
    <row r="1017" spans="1:10" hidden="1" x14ac:dyDescent="0.2">
      <c r="A1017" s="98">
        <v>43529</v>
      </c>
      <c r="B1017" s="62" t="s">
        <v>1846</v>
      </c>
      <c r="C1017" s="62" t="s">
        <v>647</v>
      </c>
      <c r="D1017" s="62" t="s">
        <v>26</v>
      </c>
      <c r="E1017" s="62" t="s">
        <v>1311</v>
      </c>
      <c r="F1017" s="101">
        <v>7</v>
      </c>
      <c r="G1017" s="100">
        <v>27140.400000000001</v>
      </c>
      <c r="H1017" s="100">
        <v>27140.400000000001</v>
      </c>
      <c r="I1017" s="1" t="str">
        <f t="shared" ca="1" si="16"/>
        <v>Прочее</v>
      </c>
      <c r="J1017" s="18"/>
    </row>
    <row r="1018" spans="1:10" hidden="1" x14ac:dyDescent="0.2">
      <c r="A1018" s="98">
        <v>43608</v>
      </c>
      <c r="B1018" s="62" t="s">
        <v>1813</v>
      </c>
      <c r="C1018" s="62" t="s">
        <v>632</v>
      </c>
      <c r="D1018" s="62" t="s">
        <v>272</v>
      </c>
      <c r="E1018" s="62" t="s">
        <v>1311</v>
      </c>
      <c r="F1018" s="101">
        <v>2</v>
      </c>
      <c r="G1018" s="100">
        <v>27060</v>
      </c>
      <c r="H1018" s="100">
        <v>27060</v>
      </c>
      <c r="I1018" s="1" t="str">
        <f t="shared" ca="1" si="16"/>
        <v>сигнал_03_ТКС</v>
      </c>
    </row>
    <row r="1019" spans="1:10" hidden="1" x14ac:dyDescent="0.2">
      <c r="A1019" s="98">
        <v>43703</v>
      </c>
      <c r="B1019" s="62" t="s">
        <v>1893</v>
      </c>
      <c r="C1019" s="62" t="s">
        <v>763</v>
      </c>
      <c r="D1019" s="62" t="s">
        <v>3</v>
      </c>
      <c r="E1019" s="62" t="s">
        <v>1311</v>
      </c>
      <c r="F1019" s="101">
        <v>2</v>
      </c>
      <c r="G1019" s="100">
        <v>27060</v>
      </c>
      <c r="H1019" s="100">
        <v>27060</v>
      </c>
      <c r="I1019" s="1" t="str">
        <f t="shared" ca="1" si="16"/>
        <v>сигнал_03_ТКС</v>
      </c>
    </row>
    <row r="1020" spans="1:10" hidden="1" x14ac:dyDescent="0.2">
      <c r="A1020" s="98">
        <v>43654</v>
      </c>
      <c r="B1020" s="62" t="s">
        <v>1816</v>
      </c>
      <c r="C1020" s="62" t="s">
        <v>871</v>
      </c>
      <c r="D1020" s="62" t="s">
        <v>3</v>
      </c>
      <c r="E1020" s="62" t="s">
        <v>1311</v>
      </c>
      <c r="F1020" s="101">
        <v>2</v>
      </c>
      <c r="G1020" s="100">
        <v>27060</v>
      </c>
      <c r="H1020" s="100">
        <v>27060</v>
      </c>
      <c r="I1020" s="1" t="str">
        <f t="shared" ca="1" si="16"/>
        <v>сигнал_03_ТКС</v>
      </c>
    </row>
    <row r="1021" spans="1:10" hidden="1" x14ac:dyDescent="0.2">
      <c r="A1021" s="98">
        <v>43529</v>
      </c>
      <c r="B1021" s="62" t="s">
        <v>1809</v>
      </c>
      <c r="C1021" s="62" t="s">
        <v>808</v>
      </c>
      <c r="D1021" s="62" t="s">
        <v>3</v>
      </c>
      <c r="E1021" s="62" t="s">
        <v>1313</v>
      </c>
      <c r="F1021" s="101">
        <v>2</v>
      </c>
      <c r="G1021" s="100">
        <v>27060</v>
      </c>
      <c r="H1021" s="100">
        <v>27060</v>
      </c>
      <c r="I1021" s="1" t="str">
        <f t="shared" ca="1" si="16"/>
        <v>сигнал_03_ТКС</v>
      </c>
    </row>
    <row r="1022" spans="1:10" hidden="1" x14ac:dyDescent="0.2">
      <c r="A1022" s="98">
        <v>43514</v>
      </c>
      <c r="B1022" s="62" t="s">
        <v>1892</v>
      </c>
      <c r="C1022" s="62" t="s">
        <v>776</v>
      </c>
      <c r="D1022" s="62" t="s">
        <v>3</v>
      </c>
      <c r="E1022" s="62" t="s">
        <v>1311</v>
      </c>
      <c r="F1022" s="101">
        <v>2</v>
      </c>
      <c r="G1022" s="100">
        <v>27060</v>
      </c>
      <c r="H1022" s="100">
        <v>27060</v>
      </c>
      <c r="I1022" s="1" t="str">
        <f t="shared" ca="1" si="16"/>
        <v>сигнал_03_ТКС</v>
      </c>
    </row>
    <row r="1023" spans="1:10" hidden="1" x14ac:dyDescent="0.2">
      <c r="A1023" s="98">
        <v>43516</v>
      </c>
      <c r="B1023" s="62" t="s">
        <v>1896</v>
      </c>
      <c r="C1023" s="62" t="s">
        <v>563</v>
      </c>
      <c r="D1023" s="62" t="s">
        <v>5</v>
      </c>
      <c r="E1023" s="62" t="s">
        <v>1311</v>
      </c>
      <c r="F1023" s="101">
        <v>2</v>
      </c>
      <c r="G1023" s="100">
        <v>27060</v>
      </c>
      <c r="H1023" s="100">
        <v>27060</v>
      </c>
      <c r="I1023" s="1" t="str">
        <f t="shared" ca="1" si="16"/>
        <v>сигнал_03_ТКС</v>
      </c>
    </row>
    <row r="1024" spans="1:10" hidden="1" x14ac:dyDescent="0.2">
      <c r="A1024" s="98">
        <v>43536</v>
      </c>
      <c r="B1024" s="62" t="s">
        <v>1808</v>
      </c>
      <c r="C1024" s="62" t="s">
        <v>1012</v>
      </c>
      <c r="D1024" s="62" t="s">
        <v>5</v>
      </c>
      <c r="E1024" s="62" t="s">
        <v>1313</v>
      </c>
      <c r="F1024" s="101">
        <v>2</v>
      </c>
      <c r="G1024" s="100">
        <v>27060</v>
      </c>
      <c r="H1024" s="100">
        <v>27060</v>
      </c>
      <c r="I1024" s="1" t="str">
        <f t="shared" ca="1" si="16"/>
        <v>сигнал_03_ТКС</v>
      </c>
    </row>
    <row r="1025" spans="1:10" hidden="1" x14ac:dyDescent="0.2">
      <c r="A1025" s="98">
        <v>43536</v>
      </c>
      <c r="B1025" s="62" t="s">
        <v>1807</v>
      </c>
      <c r="C1025" s="62" t="s">
        <v>628</v>
      </c>
      <c r="D1025" s="62" t="s">
        <v>5</v>
      </c>
      <c r="E1025" s="62" t="s">
        <v>1313</v>
      </c>
      <c r="F1025" s="101">
        <v>2</v>
      </c>
      <c r="G1025" s="100">
        <v>27060</v>
      </c>
      <c r="H1025" s="100">
        <v>27060</v>
      </c>
      <c r="I1025" s="1" t="str">
        <f t="shared" ca="1" si="16"/>
        <v>сигнал_03_ТКС</v>
      </c>
    </row>
    <row r="1026" spans="1:10" hidden="1" x14ac:dyDescent="0.2">
      <c r="A1026" s="98">
        <v>43669</v>
      </c>
      <c r="B1026" s="62" t="s">
        <v>1824</v>
      </c>
      <c r="C1026" s="62" t="s">
        <v>658</v>
      </c>
      <c r="D1026" s="62" t="s">
        <v>5</v>
      </c>
      <c r="E1026" s="62" t="s">
        <v>1311</v>
      </c>
      <c r="F1026" s="101">
        <v>2</v>
      </c>
      <c r="G1026" s="100">
        <v>27060</v>
      </c>
      <c r="H1026" s="100">
        <v>27060</v>
      </c>
      <c r="I1026" s="1" t="str">
        <f t="shared" ca="1" si="16"/>
        <v>сигнал_03_ТКС</v>
      </c>
    </row>
    <row r="1027" spans="1:10" hidden="1" x14ac:dyDescent="0.2">
      <c r="A1027" s="98">
        <v>43537</v>
      </c>
      <c r="B1027" s="62" t="s">
        <v>1897</v>
      </c>
      <c r="C1027" s="62" t="s">
        <v>598</v>
      </c>
      <c r="D1027" s="62" t="s">
        <v>15</v>
      </c>
      <c r="E1027" s="62" t="s">
        <v>1311</v>
      </c>
      <c r="F1027" s="101">
        <v>2</v>
      </c>
      <c r="G1027" s="100">
        <v>27060</v>
      </c>
      <c r="H1027" s="100">
        <v>27060</v>
      </c>
      <c r="I1027" s="1" t="str">
        <f t="shared" ca="1" si="16"/>
        <v>сигнал_03_ТКС</v>
      </c>
    </row>
    <row r="1028" spans="1:10" hidden="1" x14ac:dyDescent="0.2">
      <c r="A1028" s="98">
        <v>43606</v>
      </c>
      <c r="B1028" s="62" t="s">
        <v>1823</v>
      </c>
      <c r="C1028" s="62" t="s">
        <v>720</v>
      </c>
      <c r="D1028" s="62" t="s">
        <v>15</v>
      </c>
      <c r="E1028" s="62" t="s">
        <v>1311</v>
      </c>
      <c r="F1028" s="101">
        <v>2</v>
      </c>
      <c r="G1028" s="100">
        <v>26248.2</v>
      </c>
      <c r="H1028" s="100">
        <v>27060</v>
      </c>
      <c r="I1028" s="1" t="str">
        <f t="shared" ca="1" si="16"/>
        <v>сигнал_03_ТКС</v>
      </c>
    </row>
    <row r="1029" spans="1:10" hidden="1" x14ac:dyDescent="0.2">
      <c r="A1029" s="98">
        <v>43516</v>
      </c>
      <c r="B1029" s="62" t="s">
        <v>1606</v>
      </c>
      <c r="C1029" s="62" t="s">
        <v>782</v>
      </c>
      <c r="D1029" s="62" t="s">
        <v>27</v>
      </c>
      <c r="E1029" s="62" t="s">
        <v>1311</v>
      </c>
      <c r="F1029" s="101">
        <v>2</v>
      </c>
      <c r="G1029" s="100">
        <v>27060</v>
      </c>
      <c r="H1029" s="100">
        <v>27060</v>
      </c>
      <c r="I1029" s="1" t="str">
        <f t="shared" ca="1" si="16"/>
        <v>сигнал_03_ТКС</v>
      </c>
    </row>
    <row r="1030" spans="1:10" hidden="1" x14ac:dyDescent="0.2">
      <c r="A1030" s="98">
        <v>43572</v>
      </c>
      <c r="B1030" s="62" t="s">
        <v>1605</v>
      </c>
      <c r="C1030" s="62" t="s">
        <v>855</v>
      </c>
      <c r="D1030" s="62" t="s">
        <v>27</v>
      </c>
      <c r="E1030" s="62" t="s">
        <v>1311</v>
      </c>
      <c r="F1030" s="101">
        <v>2</v>
      </c>
      <c r="G1030" s="100">
        <v>27060</v>
      </c>
      <c r="H1030" s="100">
        <v>27060</v>
      </c>
      <c r="I1030" s="1" t="str">
        <f t="shared" ca="1" si="16"/>
        <v>сигнал_03_ТКС</v>
      </c>
    </row>
    <row r="1031" spans="1:10" hidden="1" x14ac:dyDescent="0.2">
      <c r="A1031" s="98">
        <v>43529</v>
      </c>
      <c r="B1031" s="62" t="s">
        <v>1809</v>
      </c>
      <c r="C1031" s="62" t="s">
        <v>808</v>
      </c>
      <c r="D1031" s="62" t="s">
        <v>27</v>
      </c>
      <c r="E1031" s="62" t="s">
        <v>1313</v>
      </c>
      <c r="F1031" s="101">
        <v>2</v>
      </c>
      <c r="G1031" s="100">
        <v>27060</v>
      </c>
      <c r="H1031" s="100">
        <v>27060</v>
      </c>
      <c r="I1031" s="1" t="str">
        <f t="shared" ca="1" si="16"/>
        <v>сигнал_03_ТКС</v>
      </c>
      <c r="J1031" s="18"/>
    </row>
    <row r="1032" spans="1:10" hidden="1" x14ac:dyDescent="0.2">
      <c r="A1032" s="98">
        <v>43654</v>
      </c>
      <c r="B1032" s="62" t="s">
        <v>1816</v>
      </c>
      <c r="C1032" s="62" t="s">
        <v>871</v>
      </c>
      <c r="D1032" s="62" t="s">
        <v>27</v>
      </c>
      <c r="E1032" s="62" t="s">
        <v>1311</v>
      </c>
      <c r="F1032" s="101">
        <v>2</v>
      </c>
      <c r="G1032" s="100">
        <v>27060</v>
      </c>
      <c r="H1032" s="100">
        <v>27060</v>
      </c>
      <c r="I1032" s="1" t="str">
        <f t="shared" ca="1" si="16"/>
        <v>сигнал_03_ТКС</v>
      </c>
    </row>
    <row r="1033" spans="1:10" hidden="1" x14ac:dyDescent="0.2">
      <c r="A1033" s="98">
        <v>43654</v>
      </c>
      <c r="B1033" s="62" t="s">
        <v>1898</v>
      </c>
      <c r="C1033" s="62" t="s">
        <v>952</v>
      </c>
      <c r="D1033" s="62" t="s">
        <v>27</v>
      </c>
      <c r="E1033" s="62" t="s">
        <v>1311</v>
      </c>
      <c r="F1033" s="101">
        <v>2</v>
      </c>
      <c r="G1033" s="100">
        <v>27060</v>
      </c>
      <c r="H1033" s="100">
        <v>27060</v>
      </c>
      <c r="I1033" s="1" t="str">
        <f t="shared" ca="1" si="16"/>
        <v>сигнал_03_ТКС</v>
      </c>
    </row>
    <row r="1034" spans="1:10" hidden="1" x14ac:dyDescent="0.2">
      <c r="A1034" s="98">
        <v>43759</v>
      </c>
      <c r="B1034" s="62" t="s">
        <v>1894</v>
      </c>
      <c r="C1034" s="62" t="s">
        <v>952</v>
      </c>
      <c r="D1034" s="62" t="s">
        <v>27</v>
      </c>
      <c r="E1034" s="62" t="s">
        <v>1311</v>
      </c>
      <c r="F1034" s="101">
        <v>2</v>
      </c>
      <c r="G1034" s="100">
        <v>27060</v>
      </c>
      <c r="H1034" s="100">
        <v>27060</v>
      </c>
      <c r="I1034" s="1" t="str">
        <f t="shared" ca="1" si="16"/>
        <v>сигнал_03_ТКС</v>
      </c>
    </row>
    <row r="1035" spans="1:10" hidden="1" x14ac:dyDescent="0.2">
      <c r="A1035" s="98">
        <v>43732</v>
      </c>
      <c r="B1035" s="62" t="s">
        <v>1895</v>
      </c>
      <c r="C1035" s="62" t="s">
        <v>962</v>
      </c>
      <c r="D1035" s="62" t="s">
        <v>27</v>
      </c>
      <c r="E1035" s="62" t="s">
        <v>1311</v>
      </c>
      <c r="F1035" s="101">
        <v>2</v>
      </c>
      <c r="G1035" s="100">
        <v>27060</v>
      </c>
      <c r="H1035" s="100">
        <v>27060</v>
      </c>
      <c r="I1035" s="1" t="str">
        <f t="shared" ca="1" si="16"/>
        <v>сигнал_03_ТКС</v>
      </c>
    </row>
    <row r="1036" spans="1:10" hidden="1" x14ac:dyDescent="0.2">
      <c r="A1036" s="98">
        <v>43657</v>
      </c>
      <c r="B1036" s="62" t="s">
        <v>1797</v>
      </c>
      <c r="C1036" s="62" t="s">
        <v>563</v>
      </c>
      <c r="D1036" s="62" t="s">
        <v>5</v>
      </c>
      <c r="E1036" s="62" t="s">
        <v>1311</v>
      </c>
      <c r="F1036" s="101">
        <v>2</v>
      </c>
      <c r="G1036" s="100">
        <v>27060</v>
      </c>
      <c r="H1036" s="100">
        <v>27060</v>
      </c>
      <c r="I1036" s="1" t="str">
        <f t="shared" ca="1" si="16"/>
        <v>сигнал_03_ТКС</v>
      </c>
    </row>
    <row r="1037" spans="1:10" hidden="1" x14ac:dyDescent="0.2">
      <c r="A1037" s="98">
        <v>43719</v>
      </c>
      <c r="B1037" s="62" t="s">
        <v>1899</v>
      </c>
      <c r="C1037" s="62" t="s">
        <v>741</v>
      </c>
      <c r="D1037" s="62" t="s">
        <v>5</v>
      </c>
      <c r="E1037" s="62" t="s">
        <v>1311</v>
      </c>
      <c r="F1037" s="101">
        <v>2</v>
      </c>
      <c r="G1037" s="100">
        <v>27060</v>
      </c>
      <c r="H1037" s="100">
        <v>27060</v>
      </c>
      <c r="I1037" s="1" t="str">
        <f t="shared" ca="1" si="16"/>
        <v>сигнал_03_ТКС</v>
      </c>
    </row>
    <row r="1038" spans="1:10" hidden="1" x14ac:dyDescent="0.2">
      <c r="A1038" s="98">
        <v>43801</v>
      </c>
      <c r="B1038" s="62" t="s">
        <v>1790</v>
      </c>
      <c r="C1038" s="62" t="s">
        <v>571</v>
      </c>
      <c r="D1038" s="62" t="s">
        <v>5</v>
      </c>
      <c r="E1038" s="62" t="s">
        <v>1311</v>
      </c>
      <c r="F1038" s="101">
        <v>2</v>
      </c>
      <c r="G1038" s="100">
        <v>27060</v>
      </c>
      <c r="H1038" s="100">
        <v>27060</v>
      </c>
      <c r="I1038" s="1" t="str">
        <f t="shared" ca="1" si="16"/>
        <v>сигнал_03_ТКС</v>
      </c>
    </row>
    <row r="1039" spans="1:10" hidden="1" x14ac:dyDescent="0.2">
      <c r="A1039" s="98">
        <v>43782</v>
      </c>
      <c r="B1039" s="62" t="s">
        <v>1821</v>
      </c>
      <c r="C1039" s="62" t="s">
        <v>634</v>
      </c>
      <c r="D1039" s="62" t="s">
        <v>5</v>
      </c>
      <c r="E1039" s="62" t="s">
        <v>1311</v>
      </c>
      <c r="F1039" s="101">
        <v>2</v>
      </c>
      <c r="G1039" s="100">
        <v>25707</v>
      </c>
      <c r="H1039" s="100">
        <v>27060</v>
      </c>
      <c r="I1039" s="1" t="str">
        <f t="shared" ref="I1039:I1102" ca="1" si="17">IF(COUNTIF(INDIRECT(INDEX(моделиперечень,1)),D1039),INDEX(моделиперечень,1),
IF(COUNTIF(INDIRECT(INDEX(моделиперечень,2)),D1039),INDEX(моделиперечень,2),
IF(COUNTIF(INDIRECT(INDEX(моделиперечень,3)),D1039),INDEX(моделиперечень,3),
IF(COUNTIF(INDIRECT(INDEX(моделиперечень,4)),D1039),INDEX(моделиперечень,4),
IF(COUNTIF(INDIRECT(INDEX(моделиперечень,5)),D1039),INDEX(моделиперечень,5),
IF(COUNTIF(INDIRECT(INDEX(моделиперечень,6)),D1039),INDEX(моделиперечень,6),
IF(COUNTIF(INDIRECT(INDEX(моделиперечень,7)),D1039),INDEX(моделиперечень,7),
IF(COUNTIF(INDIRECT(INDEX(моделиперечень,8)),D1039),INDEX(моделиперечень,8),
IF(COUNTIF(INDIRECT(INDEX(моделиперечень,9)),D1039),INDEX(моделиперечень,9),
IF(COUNTIF(INDIRECT(INDEX(моделиперечень,10)),D1039),INDEX(моделиперечень,10),
IF(COUNTIF(INDIRECT(INDEX(моделиперечень,11)),D1039),INDEX(моделиперечень,11),
IF(COUNTIF(INDIRECT(INDEX(моделиперечень,12)),D1039),INDEX(моделиперечень,12),
IF(COUNTIF(INDIRECT(INDEX(моделиперечень,13)),D1039),INDEX(моделиперечень,13),
IF(COUNTIF(INDIRECT(INDEX(моделиперечень,14)),D1039),INDEX(моделиперечень,14),
IF(COUNTIF(INDIRECT(INDEX(моделиперечень,15)),D1039),INDEX(моделиперечень,15),
IF(COUNTIF(INDIRECT(INDEX(моделиперечень,16)),D1039),INDEX(моделиперечень,16),
IF(COUNTIF(INDIRECT(INDEX(моделиперечень,17)),D1039),INDEX(моделиперечень,17),
IF(COUNTIF(INDIRECT(INDEX(моделиперечень,18)),D1039),INDEX(моделиперечень,18),
IF(COUNTIF(INDIRECT(INDEX(моделиперечень,19)),D1039),INDEX(моделиперечень,19),
IF(COUNTIF(INDIRECT(INDEX(моделиперечень,20)),D1039),INDEX(моделиперечень,20),
IF(COUNTIF(INDIRECT(INDEX(моделиперечень,21)),D1039),INDEX(моделиперечень,21),
IF(COUNTIF(INDIRECT(INDEX(моделиперечень,22)),D1039),INDEX(моделиперечень,22),
IF(COUNTIF(INDIRECT(INDEX(моделиперечень,23)),D1039),INDEX(моделиперечень,23),
IF(COUNTIF(INDIRECT(INDEX(моделиперечень,24)),D1039),INDEX(моделиперечень,24),
IF(COUNTIF(INDIRECT(INDEX(моделиперечень,25)),D1039),INDEX(моделиперечень,25),
IF(COUNTIF(INDIRECT(INDEX(моделиперечень,26)),D1039),INDEX(моделиперечень,26),
IF(COUNTIF(INDIRECT(INDEX(моделиперечень_газ,1)),D1039),INDEX(моделиперечень_газ,1),
IF(COUNTIF(INDIRECT(INDEX(моделиперечень_газ,2)),D1039),INDEX(моделиперечень_газ,2),
IF(COUNTIF(INDIRECT(INDEX(моделиперечень_газ,3)),D1039),INDEX(моделиперечень_газ,3),
IF(COUNTIF(INDIRECT(INDEX(моделиперечень_газ,4)),D1039),INDEX(моделиперечень_газ,4),
IF(COUNTIF(INDIRECT(INDEX(моделиперечень_газ,5)),D1039),INDEX(моделиперечень_газ,5),
IF(COUNTIF(INDIRECT(INDEX(моделиперечень_газ,6)),D1039),INDEX(моделиперечень_газ,6),
IF(COUNTIF(INDIRECT(INDEX(моделиперечень_газ,7)),D1039),INDEX(моделиперечень_газ,7),
IF(COUNTIF(INDIRECT(INDEX(моделиперечень_газ,8)),D1039),INDEX(моделиперечень_газ,8),
IF(COUNTIF(INDIRECT(INDEX(моделиперечень_газ,9)),D1039),INDEX(моделиперечень_газ,9),
IF(COUNTIF(INDIRECT(INDEX(моделиперечень_газ,10)),D1039),INDEX(моделиперечень_газ,10),
IF(COUNTIF(INDIRECT(INDEX(моделиперечень_газ,11)),D1039),INDEX(моделиперечень_газ,11),
IF(COUNTIF(INDIRECT(INDEX(моделиперечень_газ,12)),D1039),INDEX(моделиперечень_газ,12),
IF(COUNTIF(INDIRECT(INDEX(моделиперечень_газ,13)),D1039),INDEX(моделиперечень_газ,13),
IF(COUNTIF(INDIRECT(INDEX(моделиперечень_газ,14)),D1039),INDEX(моделиперечень_газ,14),
IF(COUNTIF(INDIRECT(INDEX(моделиперечень_газ,15)),D1039),INDEX(моделиперечень_газ,15),
IF(COUNTIF(INDIRECT(INDEX(моделиперечень_газ,16)),D1039),INDEX(моделиперечень_газ,16),
IF(COUNTIF(INDIRECT(INDEX(моделиперечень_газ,17)),D1039),INDEX(моделиперечень_газ,17),
IF(COUNTIF(INDIRECT(INDEX(моделиперечень_газ,18)),D1039),INDEX(моделиперечень_газ,18),
IF(COUNTIF(INDIRECT(INDEX(моделиперечень_газ,19)),D1039),INDEX(моделиперечень_газ,19),
IF(COUNTIF(INDIRECT(INDEX(моделиперечень_газ,20)),D1039),INDEX(моделиперечень_газ,20),
IF(COUNTIF(INDIRECT(INDEX(моделиперечень_газ,21)),D1039),INDEX(моделиперечень_газ,21),
IF(COUNTIF(INDIRECT(INDEX(моделиперечень_газ,22)),D1039),INDEX(моделиперечень_газ,22),
IF(COUNTIF(INDIRECT(INDEX(моделиперечень_газ,23)),D1039),INDEX(моделиперечень_газ,23),
IF(COUNTIF(INDIRECT(INDEX(моделиперечень_газ,24)),D1039),INDEX(моделиперечень_газ,24),
IF(COUNTIF(INDIRECT(INDEX(моделиперечень_газ,25)),D1039),INDEX(моделиперечень_газ,25),
IF(COUNTIF(INDIRECT(INDEX(моделиперечень_газ,26)),D1039),INDEX(моделиперечень_газ,26),
IF(COUNTIF(INDIRECT(INDEX(моделиперечень_газ,27)),D1039),INDEX(моделиперечень_газ,27),
IF(COUNTIF(INDIRECT(INDEX(моделиперечень_газ,28)),D1039),INDEX(моделиперечень_газ,28),
IF(COUNTIF(INDIRECT(INDEX(моделиперечень_газ,29)),D1039),INDEX(моделиперечень_газ,29),
IF(COUNTIF(INDIRECT(INDEX(моделиперечень_газ,30)),D1039),INDEX(моделиперечень_газ,30),
IF(COUNTIF(INDIRECT(INDEX(моделиперечень_газ,31)),D1039),INDEX(моделиперечень_газ,31),
IF(COUNTIF(INDIRECT(INDEX(моделиперечень_газ,32)),D1039),INDEX(моделиперечень_газ,32),
IF(COUNTIF(INDIRECT(INDEX(моделиперечень_газ,33)),D1039),INDEX(моделиперечень_газ,33),
IF(COUNTIF(INDIRECT(INDEX(моделиперечень_газ,34)),D1039),INDEX(моделиперечень_газ,34),
IF(COUNTIF(INDIRECT(INDEX(моделиперечень_газ,35)),D1039),INDEX(моделиперечень_газ,35),
IF(COUNTIF(INDIRECT(INDEX(моделиперечень_газ,36)),D1039),INDEX(моделиперечень_газ,36),
"нет модели"))))))))))))))))))))))))))))))))))))))))))))))))))))))))))))))</f>
        <v>сигнал_03_ТКС</v>
      </c>
    </row>
    <row r="1040" spans="1:10" hidden="1" x14ac:dyDescent="0.2">
      <c r="A1040" s="98">
        <v>43494</v>
      </c>
      <c r="B1040" s="62" t="s">
        <v>1805</v>
      </c>
      <c r="C1040" s="62" t="s">
        <v>830</v>
      </c>
      <c r="D1040" s="62" t="s">
        <v>89</v>
      </c>
      <c r="E1040" s="62" t="s">
        <v>1313</v>
      </c>
      <c r="F1040" s="101">
        <v>2</v>
      </c>
      <c r="G1040" s="100">
        <v>27060</v>
      </c>
      <c r="H1040" s="100">
        <v>27060</v>
      </c>
      <c r="I1040" s="1" t="str">
        <f t="shared" ca="1" si="17"/>
        <v>сигнал_03_ТКС</v>
      </c>
    </row>
    <row r="1041" spans="1:10" hidden="1" x14ac:dyDescent="0.2">
      <c r="A1041" s="98">
        <v>43683</v>
      </c>
      <c r="B1041" s="62" t="s">
        <v>1798</v>
      </c>
      <c r="C1041" s="62" t="s">
        <v>660</v>
      </c>
      <c r="D1041" s="62" t="s">
        <v>447</v>
      </c>
      <c r="E1041" s="62" t="s">
        <v>1313</v>
      </c>
      <c r="F1041" s="101">
        <v>2</v>
      </c>
      <c r="G1041" s="100">
        <v>26518.799999999999</v>
      </c>
      <c r="H1041" s="100">
        <v>27060</v>
      </c>
      <c r="I1041" s="1" t="str">
        <f t="shared" ca="1" si="17"/>
        <v>сигнал_03_ТКС</v>
      </c>
    </row>
    <row r="1042" spans="1:10" hidden="1" x14ac:dyDescent="0.2">
      <c r="A1042" s="98">
        <v>43572</v>
      </c>
      <c r="B1042" s="62" t="s">
        <v>1605</v>
      </c>
      <c r="C1042" s="62" t="s">
        <v>855</v>
      </c>
      <c r="D1042" s="62" t="s">
        <v>275</v>
      </c>
      <c r="E1042" s="62" t="s">
        <v>1311</v>
      </c>
      <c r="F1042" s="101">
        <v>2</v>
      </c>
      <c r="G1042" s="100">
        <v>27060</v>
      </c>
      <c r="H1042" s="100">
        <v>27060</v>
      </c>
      <c r="I1042" s="1" t="str">
        <f t="shared" ca="1" si="17"/>
        <v>сигнал_03_ТКС</v>
      </c>
      <c r="J1042" s="18"/>
    </row>
    <row r="1043" spans="1:10" hidden="1" x14ac:dyDescent="0.2">
      <c r="A1043" s="98">
        <v>43675</v>
      </c>
      <c r="B1043" s="62" t="s">
        <v>1799</v>
      </c>
      <c r="C1043" s="62" t="s">
        <v>1004</v>
      </c>
      <c r="D1043" s="62" t="s">
        <v>275</v>
      </c>
      <c r="E1043" s="62" t="s">
        <v>1313</v>
      </c>
      <c r="F1043" s="101">
        <v>2</v>
      </c>
      <c r="G1043" s="100">
        <v>27060</v>
      </c>
      <c r="H1043" s="100">
        <v>27060</v>
      </c>
      <c r="I1043" s="1" t="str">
        <f t="shared" ca="1" si="17"/>
        <v>сигнал_03_ТКС</v>
      </c>
      <c r="J1043" s="18"/>
    </row>
    <row r="1044" spans="1:10" hidden="1" x14ac:dyDescent="0.2">
      <c r="A1044" s="98">
        <v>43482</v>
      </c>
      <c r="B1044" s="62" t="s">
        <v>1900</v>
      </c>
      <c r="C1044" s="62" t="s">
        <v>757</v>
      </c>
      <c r="D1044" s="62" t="s">
        <v>9</v>
      </c>
      <c r="E1044" s="62" t="s">
        <v>1313</v>
      </c>
      <c r="F1044" s="101">
        <v>15</v>
      </c>
      <c r="G1044" s="100">
        <v>22950</v>
      </c>
      <c r="H1044" s="100">
        <v>27000</v>
      </c>
      <c r="I1044" s="1" t="str">
        <f t="shared" ca="1" si="17"/>
        <v>прочее_газ</v>
      </c>
    </row>
    <row r="1045" spans="1:10" hidden="1" x14ac:dyDescent="0.2">
      <c r="A1045" s="98">
        <v>43479</v>
      </c>
      <c r="B1045" s="62" t="s">
        <v>1901</v>
      </c>
      <c r="C1045" s="62" t="s">
        <v>757</v>
      </c>
      <c r="D1045" s="62" t="s">
        <v>9</v>
      </c>
      <c r="E1045" s="62" t="s">
        <v>1313</v>
      </c>
      <c r="F1045" s="101">
        <v>15</v>
      </c>
      <c r="G1045" s="100">
        <v>22950</v>
      </c>
      <c r="H1045" s="100">
        <v>27000</v>
      </c>
      <c r="I1045" s="1" t="str">
        <f t="shared" ca="1" si="17"/>
        <v>прочее_газ</v>
      </c>
    </row>
    <row r="1046" spans="1:10" hidden="1" x14ac:dyDescent="0.2">
      <c r="A1046" s="98">
        <v>43529</v>
      </c>
      <c r="B1046" s="62" t="s">
        <v>1903</v>
      </c>
      <c r="C1046" s="62" t="s">
        <v>1003</v>
      </c>
      <c r="D1046" s="62" t="s">
        <v>70</v>
      </c>
      <c r="E1046" s="62" t="s">
        <v>1313</v>
      </c>
      <c r="F1046" s="101">
        <v>2</v>
      </c>
      <c r="G1046" s="100">
        <v>26952</v>
      </c>
      <c r="H1046" s="100">
        <v>26952</v>
      </c>
      <c r="I1046" s="1" t="str">
        <f t="shared" ca="1" si="17"/>
        <v>Сигнал_03К_пульт</v>
      </c>
    </row>
    <row r="1047" spans="1:10" hidden="1" x14ac:dyDescent="0.2">
      <c r="A1047" s="98">
        <v>43559</v>
      </c>
      <c r="B1047" s="62" t="s">
        <v>1902</v>
      </c>
      <c r="C1047" s="62" t="s">
        <v>695</v>
      </c>
      <c r="D1047" s="62" t="s">
        <v>70</v>
      </c>
      <c r="E1047" s="62" t="s">
        <v>1313</v>
      </c>
      <c r="F1047" s="101">
        <v>2</v>
      </c>
      <c r="G1047" s="100">
        <v>26952</v>
      </c>
      <c r="H1047" s="100">
        <v>26952</v>
      </c>
      <c r="I1047" s="1" t="str">
        <f t="shared" ca="1" si="17"/>
        <v>Сигнал_03К_пульт</v>
      </c>
    </row>
    <row r="1048" spans="1:10" hidden="1" x14ac:dyDescent="0.2">
      <c r="A1048" s="98">
        <v>43811</v>
      </c>
      <c r="B1048" s="62" t="s">
        <v>1645</v>
      </c>
      <c r="C1048" s="62" t="s">
        <v>624</v>
      </c>
      <c r="D1048" s="62" t="s">
        <v>1099</v>
      </c>
      <c r="E1048" s="62" t="s">
        <v>1312</v>
      </c>
      <c r="F1048" s="101">
        <v>10</v>
      </c>
      <c r="G1048" s="100">
        <v>26928</v>
      </c>
      <c r="H1048" s="100">
        <v>26928</v>
      </c>
      <c r="I1048" s="1" t="str">
        <f t="shared" ca="1" si="17"/>
        <v>прочее_газ</v>
      </c>
    </row>
    <row r="1049" spans="1:10" hidden="1" x14ac:dyDescent="0.2">
      <c r="A1049" s="98">
        <v>43692</v>
      </c>
      <c r="B1049" s="62" t="s">
        <v>1904</v>
      </c>
      <c r="C1049" s="62" t="s">
        <v>904</v>
      </c>
      <c r="D1049" s="62" t="s">
        <v>16</v>
      </c>
      <c r="E1049" s="62" t="s">
        <v>1313</v>
      </c>
      <c r="F1049" s="101">
        <v>14</v>
      </c>
      <c r="G1049" s="100">
        <v>26880</v>
      </c>
      <c r="H1049" s="100">
        <v>26880</v>
      </c>
      <c r="I1049" s="1" t="str">
        <f t="shared" ca="1" si="17"/>
        <v>поверка_и_ремонт_газ</v>
      </c>
    </row>
    <row r="1050" spans="1:10" hidden="1" x14ac:dyDescent="0.2">
      <c r="A1050" s="98">
        <v>43545</v>
      </c>
      <c r="B1050" s="62" t="s">
        <v>1906</v>
      </c>
      <c r="C1050" s="62" t="s">
        <v>683</v>
      </c>
      <c r="D1050" s="62" t="s">
        <v>45</v>
      </c>
      <c r="E1050" s="62" t="s">
        <v>1311</v>
      </c>
      <c r="F1050" s="101">
        <v>14</v>
      </c>
      <c r="G1050" s="100">
        <v>26880</v>
      </c>
      <c r="H1050" s="100">
        <v>26880</v>
      </c>
      <c r="I1050" s="1" t="str">
        <f t="shared" ca="1" si="17"/>
        <v>поверка_и_ремонт_газ</v>
      </c>
    </row>
    <row r="1051" spans="1:10" hidden="1" x14ac:dyDescent="0.2">
      <c r="A1051" s="98">
        <v>43606</v>
      </c>
      <c r="B1051" s="62" t="s">
        <v>1855</v>
      </c>
      <c r="C1051" s="62" t="s">
        <v>777</v>
      </c>
      <c r="D1051" s="62" t="s">
        <v>45</v>
      </c>
      <c r="E1051" s="62" t="s">
        <v>1311</v>
      </c>
      <c r="F1051" s="101">
        <v>14</v>
      </c>
      <c r="G1051" s="100">
        <v>26880</v>
      </c>
      <c r="H1051" s="100">
        <v>26880</v>
      </c>
      <c r="I1051" s="1" t="str">
        <f t="shared" ca="1" si="17"/>
        <v>поверка_и_ремонт_газ</v>
      </c>
    </row>
    <row r="1052" spans="1:10" hidden="1" x14ac:dyDescent="0.2">
      <c r="A1052" s="98">
        <v>43726</v>
      </c>
      <c r="B1052" s="62" t="s">
        <v>1905</v>
      </c>
      <c r="C1052" s="62" t="s">
        <v>777</v>
      </c>
      <c r="D1052" s="62" t="s">
        <v>45</v>
      </c>
      <c r="E1052" s="62" t="s">
        <v>1311</v>
      </c>
      <c r="F1052" s="101">
        <v>14</v>
      </c>
      <c r="G1052" s="100">
        <v>26880</v>
      </c>
      <c r="H1052" s="100">
        <v>26880</v>
      </c>
      <c r="I1052" s="1" t="str">
        <f t="shared" ca="1" si="17"/>
        <v>поверка_и_ремонт_газ</v>
      </c>
      <c r="J1052" s="18"/>
    </row>
    <row r="1053" spans="1:10" hidden="1" x14ac:dyDescent="0.2">
      <c r="A1053" s="98">
        <v>43494</v>
      </c>
      <c r="B1053" s="62" t="s">
        <v>1908</v>
      </c>
      <c r="C1053" s="62" t="s">
        <v>645</v>
      </c>
      <c r="D1053" s="62" t="s">
        <v>23</v>
      </c>
      <c r="E1053" s="62" t="s">
        <v>1311</v>
      </c>
      <c r="F1053" s="99"/>
      <c r="G1053" s="100">
        <v>26832</v>
      </c>
      <c r="H1053" s="100">
        <v>26832</v>
      </c>
      <c r="I1053" s="1" t="str">
        <f t="shared" ca="1" si="17"/>
        <v>поверка_и_ремонт_газ</v>
      </c>
    </row>
    <row r="1054" spans="1:10" hidden="1" x14ac:dyDescent="0.2">
      <c r="A1054" s="98">
        <v>43536</v>
      </c>
      <c r="B1054" s="62" t="s">
        <v>1907</v>
      </c>
      <c r="C1054" s="62" t="s">
        <v>983</v>
      </c>
      <c r="D1054" s="62" t="s">
        <v>101</v>
      </c>
      <c r="E1054" s="62" t="s">
        <v>1313</v>
      </c>
      <c r="F1054" s="101">
        <v>2</v>
      </c>
      <c r="G1054" s="100">
        <v>26832</v>
      </c>
      <c r="H1054" s="100">
        <v>26832</v>
      </c>
      <c r="I1054" s="1" t="str">
        <f t="shared" ca="1" si="17"/>
        <v>Сигнал_03К_пульт</v>
      </c>
      <c r="J1054" s="18"/>
    </row>
    <row r="1055" spans="1:10" hidden="1" x14ac:dyDescent="0.2">
      <c r="A1055" s="98">
        <v>43769</v>
      </c>
      <c r="B1055" s="62" t="s">
        <v>1583</v>
      </c>
      <c r="C1055" s="62" t="s">
        <v>582</v>
      </c>
      <c r="D1055" s="62" t="s">
        <v>293</v>
      </c>
      <c r="E1055" s="62" t="s">
        <v>1312</v>
      </c>
      <c r="F1055" s="101">
        <v>1</v>
      </c>
      <c r="G1055" s="100">
        <v>26748</v>
      </c>
      <c r="H1055" s="100">
        <v>26748</v>
      </c>
      <c r="I1055" s="1" t="str">
        <f t="shared" ca="1" si="17"/>
        <v>ЧК_10</v>
      </c>
      <c r="J1055" s="18"/>
    </row>
    <row r="1056" spans="1:10" hidden="1" x14ac:dyDescent="0.2">
      <c r="A1056" s="98">
        <v>43571</v>
      </c>
      <c r="B1056" s="62" t="s">
        <v>1739</v>
      </c>
      <c r="C1056" s="62" t="s">
        <v>714</v>
      </c>
      <c r="D1056" s="62" t="s">
        <v>293</v>
      </c>
      <c r="E1056" s="62" t="s">
        <v>1313</v>
      </c>
      <c r="F1056" s="101">
        <v>1</v>
      </c>
      <c r="G1056" s="100">
        <v>26748</v>
      </c>
      <c r="H1056" s="100">
        <v>26748</v>
      </c>
      <c r="I1056" s="1" t="str">
        <f t="shared" ca="1" si="17"/>
        <v>ЧК_10</v>
      </c>
    </row>
    <row r="1057" spans="1:10" hidden="1" x14ac:dyDescent="0.2">
      <c r="A1057" s="98">
        <v>43788</v>
      </c>
      <c r="B1057" s="62" t="s">
        <v>1623</v>
      </c>
      <c r="C1057" s="62" t="s">
        <v>959</v>
      </c>
      <c r="D1057" s="62" t="s">
        <v>47</v>
      </c>
      <c r="E1057" s="62" t="s">
        <v>1311</v>
      </c>
      <c r="F1057" s="101">
        <v>2</v>
      </c>
      <c r="G1057" s="100">
        <v>26743.200000000001</v>
      </c>
      <c r="H1057" s="100">
        <v>26743.200000000001</v>
      </c>
      <c r="I1057" s="1" t="str">
        <f t="shared" ca="1" si="17"/>
        <v>сигнал_022_датчики</v>
      </c>
    </row>
    <row r="1058" spans="1:10" hidden="1" x14ac:dyDescent="0.2">
      <c r="A1058" s="98">
        <v>43732</v>
      </c>
      <c r="B1058" s="62" t="s">
        <v>1910</v>
      </c>
      <c r="C1058" s="62" t="s">
        <v>701</v>
      </c>
      <c r="D1058" s="62" t="s">
        <v>57</v>
      </c>
      <c r="E1058" s="62" t="s">
        <v>1313</v>
      </c>
      <c r="F1058" s="101">
        <v>2</v>
      </c>
      <c r="G1058" s="100">
        <v>26400</v>
      </c>
      <c r="H1058" s="100">
        <v>26400</v>
      </c>
      <c r="I1058" s="1" t="str">
        <f t="shared" ca="1" si="17"/>
        <v>сигма_ТКС_датчики</v>
      </c>
    </row>
    <row r="1059" spans="1:10" hidden="1" x14ac:dyDescent="0.2">
      <c r="A1059" s="98">
        <v>43825</v>
      </c>
      <c r="B1059" s="62" t="s">
        <v>1678</v>
      </c>
      <c r="C1059" s="62" t="s">
        <v>1115</v>
      </c>
      <c r="D1059" s="62" t="s">
        <v>57</v>
      </c>
      <c r="E1059" s="62" t="s">
        <v>1312</v>
      </c>
      <c r="F1059" s="101">
        <v>2</v>
      </c>
      <c r="G1059" s="100">
        <v>26400</v>
      </c>
      <c r="H1059" s="100">
        <v>26400</v>
      </c>
      <c r="I1059" s="1" t="str">
        <f t="shared" ca="1" si="17"/>
        <v>сигма_ТКС_датчики</v>
      </c>
    </row>
    <row r="1060" spans="1:10" hidden="1" x14ac:dyDescent="0.2">
      <c r="A1060" s="98">
        <v>43607</v>
      </c>
      <c r="B1060" s="62" t="s">
        <v>1662</v>
      </c>
      <c r="C1060" s="62" t="s">
        <v>839</v>
      </c>
      <c r="D1060" s="62" t="s">
        <v>240</v>
      </c>
      <c r="E1060" s="62" t="s">
        <v>1313</v>
      </c>
      <c r="F1060" s="101">
        <v>2</v>
      </c>
      <c r="G1060" s="100">
        <v>26400</v>
      </c>
      <c r="H1060" s="100">
        <v>26400</v>
      </c>
      <c r="I1060" s="1" t="str">
        <f t="shared" ca="1" si="17"/>
        <v>сигма_ТКС_датчики</v>
      </c>
    </row>
    <row r="1061" spans="1:10" hidden="1" x14ac:dyDescent="0.2">
      <c r="A1061" s="98">
        <v>43714</v>
      </c>
      <c r="B1061" s="62" t="s">
        <v>1647</v>
      </c>
      <c r="C1061" s="62" t="s">
        <v>687</v>
      </c>
      <c r="D1061" s="62" t="s">
        <v>2</v>
      </c>
      <c r="E1061" s="62" t="s">
        <v>1311</v>
      </c>
      <c r="F1061" s="101">
        <v>2</v>
      </c>
      <c r="G1061" s="100">
        <v>26400</v>
      </c>
      <c r="H1061" s="100">
        <v>26400</v>
      </c>
      <c r="I1061" s="1" t="str">
        <f t="shared" ca="1" si="17"/>
        <v>сигма_ТКС_датчики</v>
      </c>
    </row>
    <row r="1062" spans="1:10" hidden="1" x14ac:dyDescent="0.2">
      <c r="A1062" s="98">
        <v>43781</v>
      </c>
      <c r="B1062" s="62" t="s">
        <v>1914</v>
      </c>
      <c r="C1062" s="62" t="s">
        <v>578</v>
      </c>
      <c r="D1062" s="62" t="s">
        <v>2</v>
      </c>
      <c r="E1062" s="62" t="s">
        <v>1311</v>
      </c>
      <c r="F1062" s="101">
        <v>2</v>
      </c>
      <c r="G1062" s="100">
        <v>25080</v>
      </c>
      <c r="H1062" s="100">
        <v>26400</v>
      </c>
      <c r="I1062" s="1" t="str">
        <f t="shared" ca="1" si="17"/>
        <v>сигма_ТКС_датчики</v>
      </c>
    </row>
    <row r="1063" spans="1:10" hidden="1" x14ac:dyDescent="0.2">
      <c r="A1063" s="98">
        <v>43817</v>
      </c>
      <c r="B1063" s="62" t="s">
        <v>1676</v>
      </c>
      <c r="C1063" s="62" t="s">
        <v>1127</v>
      </c>
      <c r="D1063" s="62" t="s">
        <v>2</v>
      </c>
      <c r="E1063" s="62" t="s">
        <v>1311</v>
      </c>
      <c r="F1063" s="101">
        <v>2</v>
      </c>
      <c r="G1063" s="100">
        <v>26400</v>
      </c>
      <c r="H1063" s="100">
        <v>26400</v>
      </c>
      <c r="I1063" s="1" t="str">
        <f t="shared" ca="1" si="17"/>
        <v>сигма_ТКС_датчики</v>
      </c>
    </row>
    <row r="1064" spans="1:10" hidden="1" x14ac:dyDescent="0.2">
      <c r="A1064" s="98">
        <v>43697</v>
      </c>
      <c r="B1064" s="62" t="s">
        <v>1909</v>
      </c>
      <c r="C1064" s="62" t="s">
        <v>930</v>
      </c>
      <c r="D1064" s="62" t="s">
        <v>2</v>
      </c>
      <c r="E1064" s="62" t="s">
        <v>1311</v>
      </c>
      <c r="F1064" s="101">
        <v>2</v>
      </c>
      <c r="G1064" s="100">
        <v>26400</v>
      </c>
      <c r="H1064" s="100">
        <v>26400</v>
      </c>
      <c r="I1064" s="1" t="str">
        <f t="shared" ca="1" si="17"/>
        <v>сигма_ТКС_датчики</v>
      </c>
      <c r="J1064" s="18"/>
    </row>
    <row r="1065" spans="1:10" hidden="1" x14ac:dyDescent="0.2">
      <c r="A1065" s="98">
        <v>43734</v>
      </c>
      <c r="B1065" s="62" t="s">
        <v>1654</v>
      </c>
      <c r="C1065" s="62" t="s">
        <v>564</v>
      </c>
      <c r="D1065" s="62" t="s">
        <v>507</v>
      </c>
      <c r="E1065" s="62" t="s">
        <v>1311</v>
      </c>
      <c r="F1065" s="101">
        <v>2</v>
      </c>
      <c r="G1065" s="100">
        <v>25080</v>
      </c>
      <c r="H1065" s="100">
        <v>26400</v>
      </c>
      <c r="I1065" s="1" t="str">
        <f t="shared" ca="1" si="17"/>
        <v>сигма_ТКС_датчики</v>
      </c>
    </row>
    <row r="1066" spans="1:10" hidden="1" x14ac:dyDescent="0.2">
      <c r="A1066" s="98">
        <v>43641</v>
      </c>
      <c r="B1066" s="62" t="s">
        <v>1911</v>
      </c>
      <c r="C1066" s="62" t="s">
        <v>661</v>
      </c>
      <c r="D1066" s="62" t="s">
        <v>507</v>
      </c>
      <c r="E1066" s="62" t="s">
        <v>1311</v>
      </c>
      <c r="F1066" s="101">
        <v>2</v>
      </c>
      <c r="G1066" s="100">
        <v>25080</v>
      </c>
      <c r="H1066" s="100">
        <v>26400</v>
      </c>
      <c r="I1066" s="1" t="str">
        <f t="shared" ca="1" si="17"/>
        <v>сигма_ТКС_датчики</v>
      </c>
    </row>
    <row r="1067" spans="1:10" hidden="1" x14ac:dyDescent="0.2">
      <c r="A1067" s="98">
        <v>43690</v>
      </c>
      <c r="B1067" s="62" t="s">
        <v>1652</v>
      </c>
      <c r="C1067" s="62" t="s">
        <v>567</v>
      </c>
      <c r="D1067" s="62" t="s">
        <v>507</v>
      </c>
      <c r="E1067" s="62" t="s">
        <v>1311</v>
      </c>
      <c r="F1067" s="101">
        <v>2</v>
      </c>
      <c r="G1067" s="100">
        <v>25080</v>
      </c>
      <c r="H1067" s="100">
        <v>26400</v>
      </c>
      <c r="I1067" s="1" t="str">
        <f t="shared" ca="1" si="17"/>
        <v>сигма_ТКС_датчики</v>
      </c>
    </row>
    <row r="1068" spans="1:10" hidden="1" x14ac:dyDescent="0.2">
      <c r="A1068" s="98">
        <v>43825</v>
      </c>
      <c r="B1068" s="62" t="s">
        <v>1678</v>
      </c>
      <c r="C1068" s="62" t="s">
        <v>1115</v>
      </c>
      <c r="D1068" s="62" t="s">
        <v>6</v>
      </c>
      <c r="E1068" s="62" t="s">
        <v>1312</v>
      </c>
      <c r="F1068" s="101">
        <v>2</v>
      </c>
      <c r="G1068" s="100">
        <v>26400</v>
      </c>
      <c r="H1068" s="100">
        <v>26400</v>
      </c>
      <c r="I1068" s="1" t="str">
        <f t="shared" ca="1" si="17"/>
        <v>сигма_ТКС_датчики</v>
      </c>
      <c r="J1068" s="18"/>
    </row>
    <row r="1069" spans="1:10" hidden="1" x14ac:dyDescent="0.2">
      <c r="A1069" s="98">
        <v>43535</v>
      </c>
      <c r="B1069" s="62" t="s">
        <v>1912</v>
      </c>
      <c r="C1069" s="62" t="s">
        <v>834</v>
      </c>
      <c r="D1069" s="62" t="s">
        <v>2</v>
      </c>
      <c r="E1069" s="62" t="s">
        <v>1311</v>
      </c>
      <c r="F1069" s="101">
        <v>2</v>
      </c>
      <c r="G1069" s="100">
        <v>26400</v>
      </c>
      <c r="H1069" s="100">
        <v>26400</v>
      </c>
      <c r="I1069" s="1" t="str">
        <f t="shared" ca="1" si="17"/>
        <v>сигма_ТКС_датчики</v>
      </c>
    </row>
    <row r="1070" spans="1:10" hidden="1" x14ac:dyDescent="0.2">
      <c r="A1070" s="98">
        <v>43822</v>
      </c>
      <c r="B1070" s="62" t="s">
        <v>1679</v>
      </c>
      <c r="C1070" s="62" t="s">
        <v>971</v>
      </c>
      <c r="D1070" s="62" t="s">
        <v>2</v>
      </c>
      <c r="E1070" s="62" t="s">
        <v>1311</v>
      </c>
      <c r="F1070" s="101">
        <v>2</v>
      </c>
      <c r="G1070" s="100">
        <v>25080</v>
      </c>
      <c r="H1070" s="100">
        <v>26400</v>
      </c>
      <c r="I1070" s="1" t="str">
        <f t="shared" ca="1" si="17"/>
        <v>сигма_ТКС_датчики</v>
      </c>
    </row>
    <row r="1071" spans="1:10" hidden="1" x14ac:dyDescent="0.2">
      <c r="A1071" s="98">
        <v>43714</v>
      </c>
      <c r="B1071" s="62" t="s">
        <v>1647</v>
      </c>
      <c r="C1071" s="62" t="s">
        <v>687</v>
      </c>
      <c r="D1071" s="62" t="s">
        <v>6</v>
      </c>
      <c r="E1071" s="62" t="s">
        <v>1311</v>
      </c>
      <c r="F1071" s="101">
        <v>2</v>
      </c>
      <c r="G1071" s="100">
        <v>26400</v>
      </c>
      <c r="H1071" s="100">
        <v>26400</v>
      </c>
      <c r="I1071" s="1" t="str">
        <f t="shared" ca="1" si="17"/>
        <v>сигма_ТКС_датчики</v>
      </c>
    </row>
    <row r="1072" spans="1:10" hidden="1" x14ac:dyDescent="0.2">
      <c r="A1072" s="98">
        <v>43633</v>
      </c>
      <c r="B1072" s="62" t="s">
        <v>1780</v>
      </c>
      <c r="C1072" s="62" t="s">
        <v>865</v>
      </c>
      <c r="D1072" s="62" t="s">
        <v>2</v>
      </c>
      <c r="E1072" s="62" t="s">
        <v>1311</v>
      </c>
      <c r="F1072" s="101">
        <v>2</v>
      </c>
      <c r="G1072" s="100">
        <v>26400</v>
      </c>
      <c r="H1072" s="100">
        <v>26400</v>
      </c>
      <c r="I1072" s="1" t="str">
        <f t="shared" ca="1" si="17"/>
        <v>сигма_ТКС_датчики</v>
      </c>
    </row>
    <row r="1073" spans="1:9" hidden="1" x14ac:dyDescent="0.2">
      <c r="A1073" s="98">
        <v>43745</v>
      </c>
      <c r="B1073" s="62" t="s">
        <v>1913</v>
      </c>
      <c r="C1073" s="62" t="s">
        <v>823</v>
      </c>
      <c r="D1073" s="62" t="s">
        <v>2</v>
      </c>
      <c r="E1073" s="62" t="s">
        <v>1313</v>
      </c>
      <c r="F1073" s="101">
        <v>2</v>
      </c>
      <c r="G1073" s="100">
        <v>26400</v>
      </c>
      <c r="H1073" s="100">
        <v>26400</v>
      </c>
      <c r="I1073" s="1" t="str">
        <f t="shared" ca="1" si="17"/>
        <v>сигма_ТКС_датчики</v>
      </c>
    </row>
    <row r="1074" spans="1:9" hidden="1" x14ac:dyDescent="0.2">
      <c r="A1074" s="98">
        <v>43613</v>
      </c>
      <c r="B1074" s="62" t="s">
        <v>1388</v>
      </c>
      <c r="C1074" s="62" t="s">
        <v>929</v>
      </c>
      <c r="D1074" s="62" t="s">
        <v>362</v>
      </c>
      <c r="E1074" s="62" t="s">
        <v>1316</v>
      </c>
      <c r="F1074" s="101">
        <v>200</v>
      </c>
      <c r="G1074" s="100">
        <v>26318.400000000001</v>
      </c>
      <c r="H1074" s="100">
        <v>26318.400000000001</v>
      </c>
      <c r="I1074" s="1" t="str">
        <f t="shared" ca="1" si="17"/>
        <v>нет модели</v>
      </c>
    </row>
    <row r="1075" spans="1:9" hidden="1" x14ac:dyDescent="0.2">
      <c r="A1075" s="98">
        <v>43780</v>
      </c>
      <c r="B1075" s="62" t="s">
        <v>1215</v>
      </c>
      <c r="C1075" s="62" t="s">
        <v>654</v>
      </c>
      <c r="D1075" s="62" t="s">
        <v>34</v>
      </c>
      <c r="E1075" s="62" t="s">
        <v>1311</v>
      </c>
      <c r="F1075" s="101">
        <v>1</v>
      </c>
      <c r="G1075" s="100">
        <v>26280</v>
      </c>
      <c r="H1075" s="100">
        <v>26280</v>
      </c>
      <c r="I1075" s="1" t="str">
        <f t="shared" ca="1" si="17"/>
        <v>ремонт_прочие_услуги</v>
      </c>
    </row>
    <row r="1076" spans="1:9" hidden="1" x14ac:dyDescent="0.2">
      <c r="A1076" s="98">
        <v>43816</v>
      </c>
      <c r="B1076" s="62" t="s">
        <v>1915</v>
      </c>
      <c r="C1076" s="62" t="s">
        <v>1134</v>
      </c>
      <c r="D1076" s="62" t="s">
        <v>1064</v>
      </c>
      <c r="E1076" s="62" t="s">
        <v>1312</v>
      </c>
      <c r="F1076" s="101">
        <v>1</v>
      </c>
      <c r="G1076" s="100">
        <v>26090.400000000001</v>
      </c>
      <c r="H1076" s="100">
        <v>26090.400000000001</v>
      </c>
      <c r="I1076" s="1" t="str">
        <f t="shared" ca="1" si="17"/>
        <v>Внешние_блоки_для_МКС_07Н_и_ДКГ_07БС_и_ИМД_07</v>
      </c>
    </row>
    <row r="1077" spans="1:9" x14ac:dyDescent="0.2">
      <c r="A1077" s="98">
        <v>43900</v>
      </c>
      <c r="B1077" s="62" t="s">
        <v>2481</v>
      </c>
      <c r="C1077" s="62" t="s">
        <v>2482</v>
      </c>
      <c r="D1077" s="62" t="s">
        <v>1368</v>
      </c>
      <c r="E1077" s="62" t="s">
        <v>1311</v>
      </c>
      <c r="F1077" s="99"/>
      <c r="G1077" s="100">
        <v>26040</v>
      </c>
      <c r="H1077" s="100">
        <v>26040</v>
      </c>
    </row>
    <row r="1078" spans="1:9" hidden="1" x14ac:dyDescent="0.2">
      <c r="A1078" s="98">
        <v>43872</v>
      </c>
      <c r="B1078" s="62" t="s">
        <v>1916</v>
      </c>
      <c r="C1078" s="62" t="s">
        <v>1367</v>
      </c>
      <c r="D1078" s="62" t="s">
        <v>1368</v>
      </c>
      <c r="E1078" s="62" t="s">
        <v>1311</v>
      </c>
      <c r="F1078" s="99"/>
      <c r="G1078" s="100">
        <v>26040</v>
      </c>
      <c r="H1078" s="100">
        <v>26040</v>
      </c>
      <c r="I1078" s="1" t="str">
        <f t="shared" ca="1" si="17"/>
        <v>ремонт_прочие_услуги</v>
      </c>
    </row>
    <row r="1079" spans="1:9" hidden="1" x14ac:dyDescent="0.2">
      <c r="A1079" s="98">
        <v>43539</v>
      </c>
      <c r="B1079" s="62" t="s">
        <v>1214</v>
      </c>
      <c r="C1079" s="62" t="s">
        <v>654</v>
      </c>
      <c r="D1079" s="62" t="s">
        <v>34</v>
      </c>
      <c r="E1079" s="62" t="s">
        <v>1311</v>
      </c>
      <c r="F1079" s="101">
        <v>1</v>
      </c>
      <c r="G1079" s="100">
        <v>26040</v>
      </c>
      <c r="H1079" s="100">
        <v>26040</v>
      </c>
      <c r="I1079" s="1" t="str">
        <f t="shared" ca="1" si="17"/>
        <v>ремонт_прочие_услуги</v>
      </c>
    </row>
    <row r="1080" spans="1:9" hidden="1" x14ac:dyDescent="0.2">
      <c r="A1080" s="98">
        <v>43719</v>
      </c>
      <c r="B1080" s="62" t="s">
        <v>1917</v>
      </c>
      <c r="C1080" s="62" t="s">
        <v>825</v>
      </c>
      <c r="D1080" s="62" t="s">
        <v>360</v>
      </c>
      <c r="E1080" s="62" t="s">
        <v>1311</v>
      </c>
      <c r="F1080" s="101">
        <v>1</v>
      </c>
      <c r="G1080" s="100">
        <v>26028</v>
      </c>
      <c r="H1080" s="100">
        <v>26028</v>
      </c>
      <c r="I1080" s="1" t="str">
        <f t="shared" ca="1" si="17"/>
        <v>сигнал_02</v>
      </c>
    </row>
    <row r="1081" spans="1:9" hidden="1" x14ac:dyDescent="0.2">
      <c r="A1081" s="98">
        <v>43878</v>
      </c>
      <c r="B1081" s="62" t="s">
        <v>2360</v>
      </c>
      <c r="C1081" s="62" t="s">
        <v>2361</v>
      </c>
      <c r="D1081" s="62" t="s">
        <v>258</v>
      </c>
      <c r="E1081" s="62" t="s">
        <v>1318</v>
      </c>
      <c r="F1081" s="101">
        <v>1</v>
      </c>
      <c r="G1081" s="100">
        <v>25959.9</v>
      </c>
      <c r="H1081" s="100">
        <v>25959.9</v>
      </c>
      <c r="I1081" s="1" t="str">
        <f t="shared" ca="1" si="17"/>
        <v>прочее_газ</v>
      </c>
    </row>
    <row r="1082" spans="1:9" hidden="1" x14ac:dyDescent="0.2">
      <c r="A1082" s="98">
        <v>43501</v>
      </c>
      <c r="B1082" s="62" t="s">
        <v>1399</v>
      </c>
      <c r="C1082" s="62" t="s">
        <v>929</v>
      </c>
      <c r="D1082" s="62" t="s">
        <v>136</v>
      </c>
      <c r="E1082" s="62" t="s">
        <v>1316</v>
      </c>
      <c r="F1082" s="101">
        <v>160</v>
      </c>
      <c r="G1082" s="100">
        <v>25920</v>
      </c>
      <c r="H1082" s="100">
        <v>25920</v>
      </c>
      <c r="I1082" s="1" t="str">
        <f t="shared" ca="1" si="17"/>
        <v>нет модели</v>
      </c>
    </row>
    <row r="1083" spans="1:9" hidden="1" x14ac:dyDescent="0.2">
      <c r="A1083" s="98">
        <v>43809</v>
      </c>
      <c r="B1083" s="62" t="s">
        <v>1919</v>
      </c>
      <c r="C1083" s="62" t="s">
        <v>578</v>
      </c>
      <c r="D1083" s="62" t="s">
        <v>241</v>
      </c>
      <c r="E1083" s="62" t="s">
        <v>1311</v>
      </c>
      <c r="F1083" s="101">
        <v>2</v>
      </c>
      <c r="G1083" s="100">
        <v>24578.400000000001</v>
      </c>
      <c r="H1083" s="100">
        <v>25872</v>
      </c>
      <c r="I1083" s="1" t="str">
        <f t="shared" ca="1" si="17"/>
        <v>сигнал_03_электрохимия</v>
      </c>
    </row>
    <row r="1084" spans="1:9" hidden="1" x14ac:dyDescent="0.2">
      <c r="A1084" s="98">
        <v>43752</v>
      </c>
      <c r="B1084" s="62" t="s">
        <v>1918</v>
      </c>
      <c r="C1084" s="62" t="s">
        <v>899</v>
      </c>
      <c r="D1084" s="62" t="s">
        <v>241</v>
      </c>
      <c r="E1084" s="62" t="s">
        <v>1311</v>
      </c>
      <c r="F1084" s="101">
        <v>2</v>
      </c>
      <c r="G1084" s="100">
        <v>25872</v>
      </c>
      <c r="H1084" s="100">
        <v>25872</v>
      </c>
      <c r="I1084" s="1" t="str">
        <f t="shared" ca="1" si="17"/>
        <v>сигнал_03_электрохимия</v>
      </c>
    </row>
    <row r="1085" spans="1:9" hidden="1" x14ac:dyDescent="0.2">
      <c r="A1085" s="98">
        <v>43671</v>
      </c>
      <c r="B1085" s="62" t="s">
        <v>1789</v>
      </c>
      <c r="C1085" s="62" t="s">
        <v>971</v>
      </c>
      <c r="D1085" s="62" t="s">
        <v>241</v>
      </c>
      <c r="E1085" s="62" t="s">
        <v>1313</v>
      </c>
      <c r="F1085" s="101">
        <v>2</v>
      </c>
      <c r="G1085" s="100">
        <v>24578.400000000001</v>
      </c>
      <c r="H1085" s="100">
        <v>25872</v>
      </c>
      <c r="I1085" s="1" t="str">
        <f t="shared" ca="1" si="17"/>
        <v>сигнал_03_электрохимия</v>
      </c>
    </row>
    <row r="1086" spans="1:9" hidden="1" x14ac:dyDescent="0.2">
      <c r="A1086" s="98">
        <v>43872</v>
      </c>
      <c r="B1086" s="62" t="s">
        <v>1920</v>
      </c>
      <c r="C1086" s="62" t="s">
        <v>1369</v>
      </c>
      <c r="D1086" s="62" t="s">
        <v>40</v>
      </c>
      <c r="E1086" s="62" t="s">
        <v>1318</v>
      </c>
      <c r="F1086" s="101">
        <v>1</v>
      </c>
      <c r="G1086" s="100">
        <v>25744.799999999999</v>
      </c>
      <c r="H1086" s="100">
        <v>25744.799999999999</v>
      </c>
      <c r="I1086" s="1" t="str">
        <f t="shared" ca="1" si="17"/>
        <v>сигнал_02</v>
      </c>
    </row>
    <row r="1087" spans="1:9" hidden="1" x14ac:dyDescent="0.2">
      <c r="A1087" s="98">
        <v>43685</v>
      </c>
      <c r="B1087" s="62" t="s">
        <v>1921</v>
      </c>
      <c r="C1087" s="62" t="s">
        <v>907</v>
      </c>
      <c r="D1087" s="62" t="s">
        <v>260</v>
      </c>
      <c r="E1087" s="62" t="s">
        <v>1311</v>
      </c>
      <c r="F1087" s="101">
        <v>2</v>
      </c>
      <c r="G1087" s="100">
        <v>25608</v>
      </c>
      <c r="H1087" s="100">
        <v>25608</v>
      </c>
      <c r="I1087" s="1" t="str">
        <f t="shared" ca="1" si="17"/>
        <v>сигнал_03_ТКС</v>
      </c>
    </row>
    <row r="1088" spans="1:9" hidden="1" x14ac:dyDescent="0.2">
      <c r="A1088" s="98">
        <v>43580</v>
      </c>
      <c r="B1088" s="62" t="s">
        <v>1812</v>
      </c>
      <c r="C1088" s="62" t="s">
        <v>854</v>
      </c>
      <c r="D1088" s="62" t="s">
        <v>260</v>
      </c>
      <c r="E1088" s="62" t="s">
        <v>1313</v>
      </c>
      <c r="F1088" s="101">
        <v>2</v>
      </c>
      <c r="G1088" s="100">
        <v>25608</v>
      </c>
      <c r="H1088" s="100">
        <v>25608</v>
      </c>
      <c r="I1088" s="1" t="str">
        <f t="shared" ca="1" si="17"/>
        <v>сигнал_03_ТКС</v>
      </c>
    </row>
    <row r="1089" spans="1:9" hidden="1" x14ac:dyDescent="0.2">
      <c r="A1089" s="98">
        <v>43816</v>
      </c>
      <c r="B1089" s="62" t="s">
        <v>1915</v>
      </c>
      <c r="C1089" s="62" t="s">
        <v>1134</v>
      </c>
      <c r="D1089" s="62" t="s">
        <v>1135</v>
      </c>
      <c r="E1089" s="62" t="s">
        <v>1312</v>
      </c>
      <c r="F1089" s="101">
        <v>1</v>
      </c>
      <c r="G1089" s="100">
        <v>25569.599999999999</v>
      </c>
      <c r="H1089" s="100">
        <v>25569.599999999999</v>
      </c>
      <c r="I1089" s="1" t="str">
        <f t="shared" ca="1" si="17"/>
        <v>ДРБП_03</v>
      </c>
    </row>
    <row r="1090" spans="1:9" hidden="1" x14ac:dyDescent="0.2">
      <c r="A1090" s="98">
        <v>43494</v>
      </c>
      <c r="B1090" s="62" t="s">
        <v>1922</v>
      </c>
      <c r="C1090" s="62" t="s">
        <v>814</v>
      </c>
      <c r="D1090" s="62" t="s">
        <v>46</v>
      </c>
      <c r="E1090" s="62" t="s">
        <v>1311</v>
      </c>
      <c r="F1090" s="99"/>
      <c r="G1090" s="100">
        <v>25560</v>
      </c>
      <c r="H1090" s="100">
        <v>25560</v>
      </c>
      <c r="I1090" s="1" t="str">
        <f t="shared" ca="1" si="17"/>
        <v>поверка_и_ремонт_газ</v>
      </c>
    </row>
    <row r="1091" spans="1:9" hidden="1" x14ac:dyDescent="0.2">
      <c r="A1091" s="98">
        <v>43752</v>
      </c>
      <c r="B1091" s="62" t="s">
        <v>1230</v>
      </c>
      <c r="C1091" s="62" t="s">
        <v>669</v>
      </c>
      <c r="D1091" s="62" t="s">
        <v>509</v>
      </c>
      <c r="E1091" s="62" t="s">
        <v>1316</v>
      </c>
      <c r="F1091" s="101">
        <v>1</v>
      </c>
      <c r="G1091" s="100">
        <v>25376.400000000001</v>
      </c>
      <c r="H1091" s="100">
        <v>25376.400000000001</v>
      </c>
      <c r="I1091" s="1" t="str">
        <f t="shared" ca="1" si="17"/>
        <v>нет модели</v>
      </c>
    </row>
    <row r="1092" spans="1:9" hidden="1" x14ac:dyDescent="0.2">
      <c r="A1092" s="98">
        <v>43794</v>
      </c>
      <c r="B1092" s="62" t="s">
        <v>1923</v>
      </c>
      <c r="C1092" s="62" t="s">
        <v>559</v>
      </c>
      <c r="D1092" s="62" t="s">
        <v>32</v>
      </c>
      <c r="E1092" s="62" t="s">
        <v>1311</v>
      </c>
      <c r="F1092" s="101">
        <v>1</v>
      </c>
      <c r="G1092" s="100">
        <v>25320</v>
      </c>
      <c r="H1092" s="100">
        <v>25320</v>
      </c>
      <c r="I1092" s="1" t="str">
        <f t="shared" ca="1" si="17"/>
        <v>ремонт_прочие_услуги</v>
      </c>
    </row>
    <row r="1093" spans="1:9" hidden="1" x14ac:dyDescent="0.2">
      <c r="A1093" s="98">
        <v>43705</v>
      </c>
      <c r="B1093" s="62" t="s">
        <v>1927</v>
      </c>
      <c r="C1093" s="62" t="s">
        <v>933</v>
      </c>
      <c r="D1093" s="62" t="s">
        <v>507</v>
      </c>
      <c r="E1093" s="62" t="s">
        <v>1311</v>
      </c>
      <c r="F1093" s="101">
        <v>2</v>
      </c>
      <c r="G1093" s="100">
        <v>25200</v>
      </c>
      <c r="H1093" s="100">
        <v>25200</v>
      </c>
      <c r="I1093" s="1" t="str">
        <f t="shared" ca="1" si="17"/>
        <v>сигма_ТКС_датчики</v>
      </c>
    </row>
    <row r="1094" spans="1:9" hidden="1" x14ac:dyDescent="0.2">
      <c r="A1094" s="98">
        <v>43556</v>
      </c>
      <c r="B1094" s="62" t="s">
        <v>1926</v>
      </c>
      <c r="C1094" s="62" t="s">
        <v>933</v>
      </c>
      <c r="D1094" s="62" t="s">
        <v>6</v>
      </c>
      <c r="E1094" s="62" t="s">
        <v>1313</v>
      </c>
      <c r="F1094" s="101">
        <v>2</v>
      </c>
      <c r="G1094" s="100">
        <v>25200</v>
      </c>
      <c r="H1094" s="100">
        <v>25200</v>
      </c>
      <c r="I1094" s="1" t="str">
        <f t="shared" ca="1" si="17"/>
        <v>сигма_ТКС_датчики</v>
      </c>
    </row>
    <row r="1095" spans="1:9" hidden="1" x14ac:dyDescent="0.2">
      <c r="A1095" s="98">
        <v>43761</v>
      </c>
      <c r="B1095" s="62" t="s">
        <v>1639</v>
      </c>
      <c r="C1095" s="62" t="s">
        <v>933</v>
      </c>
      <c r="D1095" s="62" t="s">
        <v>6</v>
      </c>
      <c r="E1095" s="62" t="s">
        <v>1311</v>
      </c>
      <c r="F1095" s="101">
        <v>2</v>
      </c>
      <c r="G1095" s="100">
        <v>25200</v>
      </c>
      <c r="H1095" s="100">
        <v>25200</v>
      </c>
      <c r="I1095" s="1" t="str">
        <f t="shared" ca="1" si="17"/>
        <v>сигма_ТКС_датчики</v>
      </c>
    </row>
    <row r="1096" spans="1:9" hidden="1" x14ac:dyDescent="0.2">
      <c r="A1096" s="98">
        <v>43662</v>
      </c>
      <c r="B1096" s="62" t="s">
        <v>1924</v>
      </c>
      <c r="C1096" s="62" t="s">
        <v>933</v>
      </c>
      <c r="D1096" s="62" t="s">
        <v>507</v>
      </c>
      <c r="E1096" s="62" t="s">
        <v>1313</v>
      </c>
      <c r="F1096" s="101">
        <v>2</v>
      </c>
      <c r="G1096" s="100">
        <v>25200</v>
      </c>
      <c r="H1096" s="100">
        <v>25200</v>
      </c>
      <c r="I1096" s="1" t="str">
        <f t="shared" ca="1" si="17"/>
        <v>сигма_ТКС_датчики</v>
      </c>
    </row>
    <row r="1097" spans="1:9" hidden="1" x14ac:dyDescent="0.2">
      <c r="A1097" s="98">
        <v>43739</v>
      </c>
      <c r="B1097" s="62" t="s">
        <v>1925</v>
      </c>
      <c r="C1097" s="62" t="s">
        <v>933</v>
      </c>
      <c r="D1097" s="62" t="s">
        <v>507</v>
      </c>
      <c r="E1097" s="62" t="s">
        <v>1311</v>
      </c>
      <c r="F1097" s="101">
        <v>2</v>
      </c>
      <c r="G1097" s="100">
        <v>25200</v>
      </c>
      <c r="H1097" s="100">
        <v>25200</v>
      </c>
      <c r="I1097" s="1" t="str">
        <f t="shared" ca="1" si="17"/>
        <v>сигма_ТКС_датчики</v>
      </c>
    </row>
    <row r="1098" spans="1:9" hidden="1" x14ac:dyDescent="0.2">
      <c r="A1098" s="98">
        <v>43864</v>
      </c>
      <c r="B1098" s="62" t="s">
        <v>1928</v>
      </c>
      <c r="C1098" s="62" t="s">
        <v>1370</v>
      </c>
      <c r="D1098" s="62" t="s">
        <v>11</v>
      </c>
      <c r="E1098" s="62" t="s">
        <v>1311</v>
      </c>
      <c r="F1098" s="101">
        <v>1</v>
      </c>
      <c r="G1098" s="100">
        <v>24902.400000000001</v>
      </c>
      <c r="H1098" s="100">
        <v>24902.400000000001</v>
      </c>
      <c r="I1098" s="1" t="str">
        <f t="shared" ca="1" si="17"/>
        <v>сигнал_02</v>
      </c>
    </row>
    <row r="1099" spans="1:9" hidden="1" x14ac:dyDescent="0.2">
      <c r="A1099" s="98">
        <v>43858</v>
      </c>
      <c r="B1099" s="62" t="s">
        <v>1929</v>
      </c>
      <c r="C1099" s="62" t="s">
        <v>578</v>
      </c>
      <c r="D1099" s="62" t="s">
        <v>11</v>
      </c>
      <c r="E1099" s="62" t="s">
        <v>1311</v>
      </c>
      <c r="F1099" s="101">
        <v>1</v>
      </c>
      <c r="G1099" s="100">
        <v>23657.279999999999</v>
      </c>
      <c r="H1099" s="100">
        <v>24902.400000000001</v>
      </c>
      <c r="I1099" s="1" t="str">
        <f t="shared" ca="1" si="17"/>
        <v>сигнал_02</v>
      </c>
    </row>
    <row r="1100" spans="1:9" x14ac:dyDescent="0.2">
      <c r="A1100" s="98">
        <v>43901</v>
      </c>
      <c r="B1100" s="62" t="s">
        <v>2483</v>
      </c>
      <c r="C1100" s="62" t="s">
        <v>1826</v>
      </c>
      <c r="D1100" s="62" t="s">
        <v>21</v>
      </c>
      <c r="E1100" s="62" t="s">
        <v>1311</v>
      </c>
      <c r="F1100" s="101">
        <v>1</v>
      </c>
      <c r="G1100" s="100">
        <v>24902.400000000001</v>
      </c>
      <c r="H1100" s="100">
        <v>24902.400000000001</v>
      </c>
    </row>
    <row r="1101" spans="1:9" x14ac:dyDescent="0.2">
      <c r="A1101" s="98">
        <v>43908</v>
      </c>
      <c r="B1101" s="62" t="s">
        <v>2514</v>
      </c>
      <c r="C1101" s="62" t="s">
        <v>2369</v>
      </c>
      <c r="D1101" s="62" t="s">
        <v>21</v>
      </c>
      <c r="E1101" s="62" t="s">
        <v>1312</v>
      </c>
      <c r="F1101" s="101">
        <v>1</v>
      </c>
      <c r="G1101" s="100">
        <v>24902.400000000001</v>
      </c>
      <c r="H1101" s="100">
        <v>24902.400000000001</v>
      </c>
    </row>
    <row r="1102" spans="1:9" hidden="1" x14ac:dyDescent="0.2">
      <c r="A1102" s="98">
        <v>43607</v>
      </c>
      <c r="B1102" s="62" t="s">
        <v>1384</v>
      </c>
      <c r="C1102" s="62" t="s">
        <v>929</v>
      </c>
      <c r="D1102" s="62" t="s">
        <v>335</v>
      </c>
      <c r="E1102" s="62" t="s">
        <v>1316</v>
      </c>
      <c r="F1102" s="101">
        <v>200</v>
      </c>
      <c r="G1102" s="100">
        <v>24439.200000000001</v>
      </c>
      <c r="H1102" s="100">
        <v>24439.200000000001</v>
      </c>
      <c r="I1102" s="1" t="str">
        <f t="shared" ca="1" si="17"/>
        <v>нет модели</v>
      </c>
    </row>
    <row r="1103" spans="1:9" hidden="1" x14ac:dyDescent="0.2">
      <c r="A1103" s="98">
        <v>43613</v>
      </c>
      <c r="B1103" s="62" t="s">
        <v>1388</v>
      </c>
      <c r="C1103" s="62" t="s">
        <v>929</v>
      </c>
      <c r="D1103" s="62" t="s">
        <v>370</v>
      </c>
      <c r="E1103" s="62" t="s">
        <v>1316</v>
      </c>
      <c r="F1103" s="101">
        <v>200</v>
      </c>
      <c r="G1103" s="100">
        <v>24439.200000000001</v>
      </c>
      <c r="H1103" s="100">
        <v>24439.200000000001</v>
      </c>
      <c r="I1103" s="1" t="str">
        <f t="shared" ref="I1103:I1166" ca="1" si="18">IF(COUNTIF(INDIRECT(INDEX(моделиперечень,1)),D1103),INDEX(моделиперечень,1),
IF(COUNTIF(INDIRECT(INDEX(моделиперечень,2)),D1103),INDEX(моделиперечень,2),
IF(COUNTIF(INDIRECT(INDEX(моделиперечень,3)),D1103),INDEX(моделиперечень,3),
IF(COUNTIF(INDIRECT(INDEX(моделиперечень,4)),D1103),INDEX(моделиперечень,4),
IF(COUNTIF(INDIRECT(INDEX(моделиперечень,5)),D1103),INDEX(моделиперечень,5),
IF(COUNTIF(INDIRECT(INDEX(моделиперечень,6)),D1103),INDEX(моделиперечень,6),
IF(COUNTIF(INDIRECT(INDEX(моделиперечень,7)),D1103),INDEX(моделиперечень,7),
IF(COUNTIF(INDIRECT(INDEX(моделиперечень,8)),D1103),INDEX(моделиперечень,8),
IF(COUNTIF(INDIRECT(INDEX(моделиперечень,9)),D1103),INDEX(моделиперечень,9),
IF(COUNTIF(INDIRECT(INDEX(моделиперечень,10)),D1103),INDEX(моделиперечень,10),
IF(COUNTIF(INDIRECT(INDEX(моделиперечень,11)),D1103),INDEX(моделиперечень,11),
IF(COUNTIF(INDIRECT(INDEX(моделиперечень,12)),D1103),INDEX(моделиперечень,12),
IF(COUNTIF(INDIRECT(INDEX(моделиперечень,13)),D1103),INDEX(моделиперечень,13),
IF(COUNTIF(INDIRECT(INDEX(моделиперечень,14)),D1103),INDEX(моделиперечень,14),
IF(COUNTIF(INDIRECT(INDEX(моделиперечень,15)),D1103),INDEX(моделиперечень,15),
IF(COUNTIF(INDIRECT(INDEX(моделиперечень,16)),D1103),INDEX(моделиперечень,16),
IF(COUNTIF(INDIRECT(INDEX(моделиперечень,17)),D1103),INDEX(моделиперечень,17),
IF(COUNTIF(INDIRECT(INDEX(моделиперечень,18)),D1103),INDEX(моделиперечень,18),
IF(COUNTIF(INDIRECT(INDEX(моделиперечень,19)),D1103),INDEX(моделиперечень,19),
IF(COUNTIF(INDIRECT(INDEX(моделиперечень,20)),D1103),INDEX(моделиперечень,20),
IF(COUNTIF(INDIRECT(INDEX(моделиперечень,21)),D1103),INDEX(моделиперечень,21),
IF(COUNTIF(INDIRECT(INDEX(моделиперечень,22)),D1103),INDEX(моделиперечень,22),
IF(COUNTIF(INDIRECT(INDEX(моделиперечень,23)),D1103),INDEX(моделиперечень,23),
IF(COUNTIF(INDIRECT(INDEX(моделиперечень,24)),D1103),INDEX(моделиперечень,24),
IF(COUNTIF(INDIRECT(INDEX(моделиперечень,25)),D1103),INDEX(моделиперечень,25),
IF(COUNTIF(INDIRECT(INDEX(моделиперечень,26)),D1103),INDEX(моделиперечень,26),
IF(COUNTIF(INDIRECT(INDEX(моделиперечень_газ,1)),D1103),INDEX(моделиперечень_газ,1),
IF(COUNTIF(INDIRECT(INDEX(моделиперечень_газ,2)),D1103),INDEX(моделиперечень_газ,2),
IF(COUNTIF(INDIRECT(INDEX(моделиперечень_газ,3)),D1103),INDEX(моделиперечень_газ,3),
IF(COUNTIF(INDIRECT(INDEX(моделиперечень_газ,4)),D1103),INDEX(моделиперечень_газ,4),
IF(COUNTIF(INDIRECT(INDEX(моделиперечень_газ,5)),D1103),INDEX(моделиперечень_газ,5),
IF(COUNTIF(INDIRECT(INDEX(моделиперечень_газ,6)),D1103),INDEX(моделиперечень_газ,6),
IF(COUNTIF(INDIRECT(INDEX(моделиперечень_газ,7)),D1103),INDEX(моделиперечень_газ,7),
IF(COUNTIF(INDIRECT(INDEX(моделиперечень_газ,8)),D1103),INDEX(моделиперечень_газ,8),
IF(COUNTIF(INDIRECT(INDEX(моделиперечень_газ,9)),D1103),INDEX(моделиперечень_газ,9),
IF(COUNTIF(INDIRECT(INDEX(моделиперечень_газ,10)),D1103),INDEX(моделиперечень_газ,10),
IF(COUNTIF(INDIRECT(INDEX(моделиперечень_газ,11)),D1103),INDEX(моделиперечень_газ,11),
IF(COUNTIF(INDIRECT(INDEX(моделиперечень_газ,12)),D1103),INDEX(моделиперечень_газ,12),
IF(COUNTIF(INDIRECT(INDEX(моделиперечень_газ,13)),D1103),INDEX(моделиперечень_газ,13),
IF(COUNTIF(INDIRECT(INDEX(моделиперечень_газ,14)),D1103),INDEX(моделиперечень_газ,14),
IF(COUNTIF(INDIRECT(INDEX(моделиперечень_газ,15)),D1103),INDEX(моделиперечень_газ,15),
IF(COUNTIF(INDIRECT(INDEX(моделиперечень_газ,16)),D1103),INDEX(моделиперечень_газ,16),
IF(COUNTIF(INDIRECT(INDEX(моделиперечень_газ,17)),D1103),INDEX(моделиперечень_газ,17),
IF(COUNTIF(INDIRECT(INDEX(моделиперечень_газ,18)),D1103),INDEX(моделиперечень_газ,18),
IF(COUNTIF(INDIRECT(INDEX(моделиперечень_газ,19)),D1103),INDEX(моделиперечень_газ,19),
IF(COUNTIF(INDIRECT(INDEX(моделиперечень_газ,20)),D1103),INDEX(моделиперечень_газ,20),
IF(COUNTIF(INDIRECT(INDEX(моделиперечень_газ,21)),D1103),INDEX(моделиперечень_газ,21),
IF(COUNTIF(INDIRECT(INDEX(моделиперечень_газ,22)),D1103),INDEX(моделиперечень_газ,22),
IF(COUNTIF(INDIRECT(INDEX(моделиперечень_газ,23)),D1103),INDEX(моделиперечень_газ,23),
IF(COUNTIF(INDIRECT(INDEX(моделиперечень_газ,24)),D1103),INDEX(моделиперечень_газ,24),
IF(COUNTIF(INDIRECT(INDEX(моделиперечень_газ,25)),D1103),INDEX(моделиперечень_газ,25),
IF(COUNTIF(INDIRECT(INDEX(моделиперечень_газ,26)),D1103),INDEX(моделиперечень_газ,26),
IF(COUNTIF(INDIRECT(INDEX(моделиперечень_газ,27)),D1103),INDEX(моделиперечень_газ,27),
IF(COUNTIF(INDIRECT(INDEX(моделиперечень_газ,28)),D1103),INDEX(моделиперечень_газ,28),
IF(COUNTIF(INDIRECT(INDEX(моделиперечень_газ,29)),D1103),INDEX(моделиперечень_газ,29),
IF(COUNTIF(INDIRECT(INDEX(моделиперечень_газ,30)),D1103),INDEX(моделиперечень_газ,30),
IF(COUNTIF(INDIRECT(INDEX(моделиперечень_газ,31)),D1103),INDEX(моделиперечень_газ,31),
IF(COUNTIF(INDIRECT(INDEX(моделиперечень_газ,32)),D1103),INDEX(моделиперечень_газ,32),
IF(COUNTIF(INDIRECT(INDEX(моделиперечень_газ,33)),D1103),INDEX(моделиперечень_газ,33),
IF(COUNTIF(INDIRECT(INDEX(моделиперечень_газ,34)),D1103),INDEX(моделиперечень_газ,34),
IF(COUNTIF(INDIRECT(INDEX(моделиперечень_газ,35)),D1103),INDEX(моделиперечень_газ,35),
IF(COUNTIF(INDIRECT(INDEX(моделиперечень_газ,36)),D1103),INDEX(моделиперечень_газ,36),
"нет модели"))))))))))))))))))))))))))))))))))))))))))))))))))))))))))))))</f>
        <v>нет модели</v>
      </c>
    </row>
    <row r="1104" spans="1:9" hidden="1" x14ac:dyDescent="0.2">
      <c r="A1104" s="98">
        <v>43481</v>
      </c>
      <c r="B1104" s="62" t="s">
        <v>1402</v>
      </c>
      <c r="C1104" s="62" t="s">
        <v>929</v>
      </c>
      <c r="D1104" s="62" t="s">
        <v>163</v>
      </c>
      <c r="E1104" s="62" t="s">
        <v>1316</v>
      </c>
      <c r="F1104" s="101">
        <v>40</v>
      </c>
      <c r="G1104" s="100">
        <v>24336</v>
      </c>
      <c r="H1104" s="100">
        <v>24336</v>
      </c>
      <c r="I1104" s="1" t="str">
        <f t="shared" ca="1" si="18"/>
        <v>нет модели</v>
      </c>
    </row>
    <row r="1105" spans="1:10" hidden="1" x14ac:dyDescent="0.2">
      <c r="A1105" s="98">
        <v>43789</v>
      </c>
      <c r="B1105" s="62" t="s">
        <v>1675</v>
      </c>
      <c r="C1105" s="62" t="s">
        <v>781</v>
      </c>
      <c r="D1105" s="62" t="s">
        <v>276</v>
      </c>
      <c r="E1105" s="62" t="s">
        <v>1311</v>
      </c>
      <c r="F1105" s="101">
        <v>2</v>
      </c>
      <c r="G1105" s="100">
        <v>24288</v>
      </c>
      <c r="H1105" s="100">
        <v>24288</v>
      </c>
      <c r="I1105" s="1" t="str">
        <f t="shared" ca="1" si="18"/>
        <v>сигма_ТКС_датчики</v>
      </c>
      <c r="J1105" s="18"/>
    </row>
    <row r="1106" spans="1:10" hidden="1" x14ac:dyDescent="0.2">
      <c r="A1106" s="98">
        <v>43690</v>
      </c>
      <c r="B1106" s="62" t="s">
        <v>1930</v>
      </c>
      <c r="C1106" s="62" t="s">
        <v>861</v>
      </c>
      <c r="D1106" s="62" t="s">
        <v>276</v>
      </c>
      <c r="E1106" s="62" t="s">
        <v>1311</v>
      </c>
      <c r="F1106" s="101">
        <v>2</v>
      </c>
      <c r="G1106" s="100">
        <v>24288</v>
      </c>
      <c r="H1106" s="100">
        <v>24288</v>
      </c>
      <c r="I1106" s="1" t="str">
        <f t="shared" ca="1" si="18"/>
        <v>сигма_ТКС_датчики</v>
      </c>
    </row>
    <row r="1107" spans="1:10" hidden="1" x14ac:dyDescent="0.2">
      <c r="A1107" s="98">
        <v>43634</v>
      </c>
      <c r="B1107" s="62" t="s">
        <v>1931</v>
      </c>
      <c r="C1107" s="62" t="s">
        <v>916</v>
      </c>
      <c r="D1107" s="62" t="s">
        <v>265</v>
      </c>
      <c r="E1107" s="62" t="s">
        <v>1312</v>
      </c>
      <c r="F1107" s="101">
        <v>2</v>
      </c>
      <c r="G1107" s="100">
        <v>24288</v>
      </c>
      <c r="H1107" s="100">
        <v>24288</v>
      </c>
      <c r="I1107" s="1" t="str">
        <f t="shared" ca="1" si="18"/>
        <v>сигма_ТКС_датчики</v>
      </c>
    </row>
    <row r="1108" spans="1:10" hidden="1" x14ac:dyDescent="0.2">
      <c r="A1108" s="98">
        <v>43690</v>
      </c>
      <c r="B1108" s="62" t="s">
        <v>1930</v>
      </c>
      <c r="C1108" s="62" t="s">
        <v>861</v>
      </c>
      <c r="D1108" s="62" t="s">
        <v>265</v>
      </c>
      <c r="E1108" s="62" t="s">
        <v>1311</v>
      </c>
      <c r="F1108" s="101">
        <v>2</v>
      </c>
      <c r="G1108" s="100">
        <v>24288</v>
      </c>
      <c r="H1108" s="100">
        <v>24288</v>
      </c>
      <c r="I1108" s="1" t="str">
        <f t="shared" ca="1" si="18"/>
        <v>сигма_ТКС_датчики</v>
      </c>
    </row>
    <row r="1109" spans="1:10" hidden="1" x14ac:dyDescent="0.2">
      <c r="A1109" s="98">
        <v>43738</v>
      </c>
      <c r="B1109" s="62" t="s">
        <v>1693</v>
      </c>
      <c r="C1109" s="62" t="s">
        <v>736</v>
      </c>
      <c r="D1109" s="62" t="s">
        <v>248</v>
      </c>
      <c r="E1109" s="62" t="s">
        <v>1312</v>
      </c>
      <c r="F1109" s="101">
        <v>5</v>
      </c>
      <c r="G1109" s="100">
        <v>23037.5</v>
      </c>
      <c r="H1109" s="100">
        <v>24250</v>
      </c>
      <c r="I1109" s="1" t="str">
        <f t="shared" ca="1" si="18"/>
        <v>Сигнал_03К_датчики</v>
      </c>
    </row>
    <row r="1110" spans="1:10" hidden="1" x14ac:dyDescent="0.2">
      <c r="A1110" s="98">
        <v>43763</v>
      </c>
      <c r="B1110" s="62" t="s">
        <v>1932</v>
      </c>
      <c r="C1110" s="62" t="s">
        <v>800</v>
      </c>
      <c r="D1110" s="62" t="s">
        <v>519</v>
      </c>
      <c r="E1110" s="62" t="s">
        <v>1311</v>
      </c>
      <c r="F1110" s="101">
        <v>9</v>
      </c>
      <c r="G1110" s="100">
        <v>24192</v>
      </c>
      <c r="H1110" s="100">
        <v>24192</v>
      </c>
      <c r="I1110" s="1" t="str">
        <f t="shared" ca="1" si="18"/>
        <v>Прочее</v>
      </c>
    </row>
    <row r="1111" spans="1:10" hidden="1" x14ac:dyDescent="0.2">
      <c r="A1111" s="98">
        <v>43598</v>
      </c>
      <c r="B1111" s="62" t="s">
        <v>1396</v>
      </c>
      <c r="C1111" s="62" t="s">
        <v>929</v>
      </c>
      <c r="D1111" s="62" t="s">
        <v>341</v>
      </c>
      <c r="E1111" s="62" t="s">
        <v>1316</v>
      </c>
      <c r="F1111" s="101">
        <v>160</v>
      </c>
      <c r="G1111" s="100">
        <v>24192</v>
      </c>
      <c r="H1111" s="100">
        <v>24192</v>
      </c>
      <c r="I1111" s="1" t="str">
        <f t="shared" ca="1" si="18"/>
        <v>нет модели</v>
      </c>
    </row>
    <row r="1112" spans="1:10" hidden="1" x14ac:dyDescent="0.2">
      <c r="A1112" s="98">
        <v>43878</v>
      </c>
      <c r="B1112" s="62" t="s">
        <v>2362</v>
      </c>
      <c r="C1112" s="62" t="s">
        <v>752</v>
      </c>
      <c r="D1112" s="62" t="s">
        <v>45</v>
      </c>
      <c r="E1112" s="62" t="s">
        <v>1311</v>
      </c>
      <c r="F1112" s="101">
        <v>10</v>
      </c>
      <c r="G1112" s="100">
        <v>24000</v>
      </c>
      <c r="H1112" s="100">
        <v>24000</v>
      </c>
      <c r="I1112" s="1" t="str">
        <f t="shared" ca="1" si="18"/>
        <v>поверка_и_ремонт_газ</v>
      </c>
    </row>
    <row r="1113" spans="1:10" hidden="1" x14ac:dyDescent="0.2">
      <c r="A1113" s="98">
        <v>43613</v>
      </c>
      <c r="B1113" s="62" t="s">
        <v>1388</v>
      </c>
      <c r="C1113" s="62" t="s">
        <v>929</v>
      </c>
      <c r="D1113" s="62" t="s">
        <v>367</v>
      </c>
      <c r="E1113" s="62" t="s">
        <v>1316</v>
      </c>
      <c r="F1113" s="101">
        <v>200</v>
      </c>
      <c r="G1113" s="100">
        <v>23810.400000000001</v>
      </c>
      <c r="H1113" s="100">
        <v>23810.400000000001</v>
      </c>
      <c r="I1113" s="1" t="str">
        <f t="shared" ca="1" si="18"/>
        <v>нет модели</v>
      </c>
    </row>
    <row r="1114" spans="1:10" hidden="1" x14ac:dyDescent="0.2">
      <c r="A1114" s="98">
        <v>43507</v>
      </c>
      <c r="B1114" s="62" t="s">
        <v>1721</v>
      </c>
      <c r="C1114" s="62" t="s">
        <v>834</v>
      </c>
      <c r="D1114" s="62" t="s">
        <v>6</v>
      </c>
      <c r="E1114" s="62" t="s">
        <v>1311</v>
      </c>
      <c r="F1114" s="101">
        <v>2</v>
      </c>
      <c r="G1114" s="100">
        <v>23600.02</v>
      </c>
      <c r="H1114" s="100">
        <v>23600.02</v>
      </c>
      <c r="I1114" s="1" t="str">
        <f t="shared" ca="1" si="18"/>
        <v>сигма_ТКС_датчики</v>
      </c>
    </row>
    <row r="1115" spans="1:10" hidden="1" x14ac:dyDescent="0.2">
      <c r="A1115" s="98">
        <v>43481</v>
      </c>
      <c r="B1115" s="62" t="s">
        <v>1402</v>
      </c>
      <c r="C1115" s="62" t="s">
        <v>929</v>
      </c>
      <c r="D1115" s="62" t="s">
        <v>116</v>
      </c>
      <c r="E1115" s="62" t="s">
        <v>1316</v>
      </c>
      <c r="F1115" s="101">
        <v>40</v>
      </c>
      <c r="G1115" s="100">
        <v>23520</v>
      </c>
      <c r="H1115" s="100">
        <v>23520</v>
      </c>
      <c r="I1115" s="1" t="str">
        <f t="shared" ca="1" si="18"/>
        <v>нет модели</v>
      </c>
    </row>
    <row r="1116" spans="1:10" hidden="1" x14ac:dyDescent="0.2">
      <c r="A1116" s="98">
        <v>43481</v>
      </c>
      <c r="B1116" s="62" t="s">
        <v>1402</v>
      </c>
      <c r="C1116" s="62" t="s">
        <v>929</v>
      </c>
      <c r="D1116" s="62" t="s">
        <v>164</v>
      </c>
      <c r="E1116" s="62" t="s">
        <v>1316</v>
      </c>
      <c r="F1116" s="101">
        <v>40</v>
      </c>
      <c r="G1116" s="100">
        <v>23472</v>
      </c>
      <c r="H1116" s="100">
        <v>23472</v>
      </c>
      <c r="I1116" s="1" t="str">
        <f t="shared" ca="1" si="18"/>
        <v>нет модели</v>
      </c>
    </row>
    <row r="1117" spans="1:10" hidden="1" x14ac:dyDescent="0.2">
      <c r="A1117" s="98">
        <v>43641</v>
      </c>
      <c r="B1117" s="62" t="s">
        <v>1933</v>
      </c>
      <c r="C1117" s="62" t="s">
        <v>1014</v>
      </c>
      <c r="D1117" s="62" t="s">
        <v>54</v>
      </c>
      <c r="E1117" s="62" t="s">
        <v>1311</v>
      </c>
      <c r="F1117" s="99"/>
      <c r="G1117" s="100">
        <v>23376.720000000001</v>
      </c>
      <c r="H1117" s="100">
        <v>23376.720000000001</v>
      </c>
      <c r="I1117" s="1" t="str">
        <f t="shared" ca="1" si="18"/>
        <v>поверка_и_ремонт_газ</v>
      </c>
    </row>
    <row r="1118" spans="1:10" hidden="1" x14ac:dyDescent="0.2">
      <c r="A1118" s="98">
        <v>43571</v>
      </c>
      <c r="B1118" s="62" t="s">
        <v>1397</v>
      </c>
      <c r="C1118" s="62" t="s">
        <v>929</v>
      </c>
      <c r="D1118" s="62" t="s">
        <v>307</v>
      </c>
      <c r="E1118" s="62" t="s">
        <v>1316</v>
      </c>
      <c r="F1118" s="101">
        <v>200</v>
      </c>
      <c r="G1118" s="100">
        <v>23316</v>
      </c>
      <c r="H1118" s="100">
        <v>23316</v>
      </c>
      <c r="I1118" s="1" t="str">
        <f t="shared" ca="1" si="18"/>
        <v>нет модели</v>
      </c>
      <c r="J1118" s="18"/>
    </row>
    <row r="1119" spans="1:10" hidden="1" x14ac:dyDescent="0.2">
      <c r="A1119" s="98">
        <v>43607</v>
      </c>
      <c r="B1119" s="62" t="s">
        <v>1384</v>
      </c>
      <c r="C1119" s="62" t="s">
        <v>929</v>
      </c>
      <c r="D1119" s="62" t="s">
        <v>347</v>
      </c>
      <c r="E1119" s="62" t="s">
        <v>1316</v>
      </c>
      <c r="F1119" s="101">
        <v>200</v>
      </c>
      <c r="G1119" s="100">
        <v>23316</v>
      </c>
      <c r="H1119" s="100">
        <v>23316</v>
      </c>
      <c r="I1119" s="1" t="str">
        <f t="shared" ca="1" si="18"/>
        <v>нет модели</v>
      </c>
    </row>
    <row r="1120" spans="1:10" hidden="1" x14ac:dyDescent="0.2">
      <c r="A1120" s="98">
        <v>43536</v>
      </c>
      <c r="B1120" s="62" t="s">
        <v>1907</v>
      </c>
      <c r="C1120" s="62" t="s">
        <v>983</v>
      </c>
      <c r="D1120" s="62" t="s">
        <v>100</v>
      </c>
      <c r="E1120" s="62" t="s">
        <v>1313</v>
      </c>
      <c r="F1120" s="101">
        <v>4</v>
      </c>
      <c r="G1120" s="100">
        <v>23280</v>
      </c>
      <c r="H1120" s="100">
        <v>23280</v>
      </c>
      <c r="I1120" s="1" t="str">
        <f t="shared" ca="1" si="18"/>
        <v>Сигнал_03К_датчики</v>
      </c>
      <c r="J1120" s="18"/>
    </row>
    <row r="1121" spans="1:10" hidden="1" x14ac:dyDescent="0.2">
      <c r="A1121" s="98">
        <v>43545</v>
      </c>
      <c r="B1121" s="62" t="s">
        <v>1906</v>
      </c>
      <c r="C1121" s="62" t="s">
        <v>683</v>
      </c>
      <c r="D1121" s="62" t="s">
        <v>284</v>
      </c>
      <c r="E1121" s="62" t="s">
        <v>1311</v>
      </c>
      <c r="F1121" s="99"/>
      <c r="G1121" s="100">
        <v>23059.08</v>
      </c>
      <c r="H1121" s="100">
        <v>23059.08</v>
      </c>
      <c r="I1121" s="1" t="str">
        <f t="shared" ca="1" si="18"/>
        <v>поверка_и_ремонт_газ</v>
      </c>
    </row>
    <row r="1122" spans="1:10" hidden="1" x14ac:dyDescent="0.2">
      <c r="A1122" s="98">
        <v>43753</v>
      </c>
      <c r="B1122" s="62" t="s">
        <v>1934</v>
      </c>
      <c r="C1122" s="62" t="s">
        <v>971</v>
      </c>
      <c r="D1122" s="62" t="s">
        <v>286</v>
      </c>
      <c r="E1122" s="62" t="s">
        <v>1311</v>
      </c>
      <c r="F1122" s="101">
        <v>1</v>
      </c>
      <c r="G1122" s="100">
        <v>23040</v>
      </c>
      <c r="H1122" s="100">
        <v>23040</v>
      </c>
      <c r="I1122" s="1" t="str">
        <f t="shared" ca="1" si="18"/>
        <v>ремонт_прочие_услуги</v>
      </c>
    </row>
    <row r="1123" spans="1:10" hidden="1" x14ac:dyDescent="0.2">
      <c r="A1123" s="98">
        <v>43739</v>
      </c>
      <c r="B1123" s="62" t="s">
        <v>1935</v>
      </c>
      <c r="C1123" s="62" t="s">
        <v>812</v>
      </c>
      <c r="D1123" s="62" t="s">
        <v>16</v>
      </c>
      <c r="E1123" s="62" t="s">
        <v>1313</v>
      </c>
      <c r="F1123" s="101">
        <v>12</v>
      </c>
      <c r="G1123" s="100">
        <v>23040</v>
      </c>
      <c r="H1123" s="100">
        <v>23040</v>
      </c>
      <c r="I1123" s="1" t="str">
        <f t="shared" ca="1" si="18"/>
        <v>поверка_и_ремонт_газ</v>
      </c>
      <c r="J1123" s="18"/>
    </row>
    <row r="1124" spans="1:10" hidden="1" x14ac:dyDescent="0.2">
      <c r="A1124" s="98">
        <v>43585</v>
      </c>
      <c r="B1124" s="62" t="s">
        <v>1937</v>
      </c>
      <c r="C1124" s="62" t="s">
        <v>795</v>
      </c>
      <c r="D1124" s="62" t="s">
        <v>16</v>
      </c>
      <c r="E1124" s="62" t="s">
        <v>1311</v>
      </c>
      <c r="F1124" s="101">
        <v>12</v>
      </c>
      <c r="G1124" s="100">
        <v>23040</v>
      </c>
      <c r="H1124" s="100">
        <v>23040</v>
      </c>
      <c r="I1124" s="1" t="str">
        <f t="shared" ca="1" si="18"/>
        <v>поверка_и_ремонт_газ</v>
      </c>
    </row>
    <row r="1125" spans="1:10" hidden="1" x14ac:dyDescent="0.2">
      <c r="A1125" s="98">
        <v>43712</v>
      </c>
      <c r="B1125" s="62" t="s">
        <v>1936</v>
      </c>
      <c r="C1125" s="62" t="s">
        <v>812</v>
      </c>
      <c r="D1125" s="62" t="s">
        <v>16</v>
      </c>
      <c r="E1125" s="62" t="s">
        <v>1311</v>
      </c>
      <c r="F1125" s="101">
        <v>12</v>
      </c>
      <c r="G1125" s="100">
        <v>23040</v>
      </c>
      <c r="H1125" s="100">
        <v>23040</v>
      </c>
      <c r="I1125" s="1" t="str">
        <f t="shared" ca="1" si="18"/>
        <v>поверка_и_ремонт_газ</v>
      </c>
    </row>
    <row r="1126" spans="1:10" hidden="1" x14ac:dyDescent="0.2">
      <c r="A1126" s="98">
        <v>43627</v>
      </c>
      <c r="B1126" s="62" t="s">
        <v>1940</v>
      </c>
      <c r="C1126" s="62" t="s">
        <v>573</v>
      </c>
      <c r="D1126" s="62" t="s">
        <v>385</v>
      </c>
      <c r="E1126" s="62" t="s">
        <v>1313</v>
      </c>
      <c r="F1126" s="101">
        <v>2</v>
      </c>
      <c r="G1126" s="100">
        <v>23040</v>
      </c>
      <c r="H1126" s="100">
        <v>23040</v>
      </c>
      <c r="I1126" s="1" t="str">
        <f t="shared" ca="1" si="18"/>
        <v>прочее_газ</v>
      </c>
    </row>
    <row r="1127" spans="1:10" hidden="1" x14ac:dyDescent="0.2">
      <c r="A1127" s="98">
        <v>43549</v>
      </c>
      <c r="B1127" s="62" t="s">
        <v>1941</v>
      </c>
      <c r="C1127" s="62" t="s">
        <v>640</v>
      </c>
      <c r="D1127" s="62" t="s">
        <v>91</v>
      </c>
      <c r="E1127" s="62" t="s">
        <v>1311</v>
      </c>
      <c r="F1127" s="101">
        <v>5</v>
      </c>
      <c r="G1127" s="100">
        <v>23040</v>
      </c>
      <c r="H1127" s="100">
        <v>23040</v>
      </c>
      <c r="I1127" s="1" t="str">
        <f t="shared" ca="1" si="18"/>
        <v>Газтест_датчики</v>
      </c>
    </row>
    <row r="1128" spans="1:10" hidden="1" x14ac:dyDescent="0.2">
      <c r="A1128" s="98">
        <v>43664</v>
      </c>
      <c r="B1128" s="62" t="s">
        <v>1938</v>
      </c>
      <c r="C1128" s="62" t="s">
        <v>955</v>
      </c>
      <c r="D1128" s="62" t="s">
        <v>263</v>
      </c>
      <c r="E1128" s="62" t="s">
        <v>1313</v>
      </c>
      <c r="F1128" s="101">
        <v>5</v>
      </c>
      <c r="G1128" s="100">
        <v>21888</v>
      </c>
      <c r="H1128" s="100">
        <v>23040</v>
      </c>
      <c r="I1128" s="1" t="str">
        <f t="shared" ca="1" si="18"/>
        <v>Газтест_датчики</v>
      </c>
    </row>
    <row r="1129" spans="1:10" hidden="1" x14ac:dyDescent="0.2">
      <c r="A1129" s="98">
        <v>43538</v>
      </c>
      <c r="B1129" s="62" t="s">
        <v>1939</v>
      </c>
      <c r="C1129" s="62" t="s">
        <v>777</v>
      </c>
      <c r="D1129" s="62" t="s">
        <v>45</v>
      </c>
      <c r="E1129" s="62" t="s">
        <v>1311</v>
      </c>
      <c r="F1129" s="101">
        <v>12</v>
      </c>
      <c r="G1129" s="100">
        <v>23040</v>
      </c>
      <c r="H1129" s="100">
        <v>23040</v>
      </c>
      <c r="I1129" s="1" t="str">
        <f t="shared" ca="1" si="18"/>
        <v>поверка_и_ремонт_газ</v>
      </c>
    </row>
    <row r="1130" spans="1:10" hidden="1" x14ac:dyDescent="0.2">
      <c r="A1130" s="98">
        <v>43788</v>
      </c>
      <c r="B1130" s="62" t="s">
        <v>1942</v>
      </c>
      <c r="C1130" s="62" t="s">
        <v>752</v>
      </c>
      <c r="D1130" s="62" t="s">
        <v>247</v>
      </c>
      <c r="E1130" s="62" t="s">
        <v>1311</v>
      </c>
      <c r="F1130" s="101">
        <v>1</v>
      </c>
      <c r="G1130" s="100">
        <v>22998</v>
      </c>
      <c r="H1130" s="100">
        <v>22998</v>
      </c>
      <c r="I1130" s="1" t="str">
        <f t="shared" ca="1" si="18"/>
        <v>сигнал_02</v>
      </c>
    </row>
    <row r="1131" spans="1:10" x14ac:dyDescent="0.2">
      <c r="A1131" s="98">
        <v>43909</v>
      </c>
      <c r="B1131" s="62" t="s">
        <v>2515</v>
      </c>
      <c r="C1131" s="62" t="s">
        <v>630</v>
      </c>
      <c r="D1131" s="62" t="s">
        <v>245</v>
      </c>
      <c r="E1131" s="62" t="s">
        <v>1312</v>
      </c>
      <c r="F1131" s="101">
        <v>1</v>
      </c>
      <c r="G1131" s="100">
        <v>22920</v>
      </c>
      <c r="H1131" s="100">
        <v>22920</v>
      </c>
    </row>
    <row r="1132" spans="1:10" hidden="1" x14ac:dyDescent="0.2">
      <c r="A1132" s="98">
        <v>43494</v>
      </c>
      <c r="B1132" s="62" t="s">
        <v>1944</v>
      </c>
      <c r="C1132" s="62" t="s">
        <v>795</v>
      </c>
      <c r="D1132" s="62" t="s">
        <v>349</v>
      </c>
      <c r="E1132" s="62" t="s">
        <v>1311</v>
      </c>
      <c r="F1132" s="101">
        <v>10</v>
      </c>
      <c r="G1132" s="100">
        <v>22800</v>
      </c>
      <c r="H1132" s="100">
        <v>22800</v>
      </c>
      <c r="I1132" s="1" t="str">
        <f t="shared" ca="1" si="18"/>
        <v>прочее_газ</v>
      </c>
    </row>
    <row r="1133" spans="1:10" hidden="1" x14ac:dyDescent="0.2">
      <c r="A1133" s="98">
        <v>43753</v>
      </c>
      <c r="B1133" s="62" t="s">
        <v>1943</v>
      </c>
      <c r="C1133" s="62" t="s">
        <v>718</v>
      </c>
      <c r="D1133" s="62" t="s">
        <v>496</v>
      </c>
      <c r="E1133" s="62" t="s">
        <v>1311</v>
      </c>
      <c r="F1133" s="101">
        <v>5</v>
      </c>
      <c r="G1133" s="100">
        <v>22800</v>
      </c>
      <c r="H1133" s="100">
        <v>22800</v>
      </c>
      <c r="I1133" s="1" t="str">
        <f t="shared" ca="1" si="18"/>
        <v>прочее_газ</v>
      </c>
    </row>
    <row r="1134" spans="1:10" hidden="1" x14ac:dyDescent="0.2">
      <c r="A1134" s="98">
        <v>43481</v>
      </c>
      <c r="B1134" s="62" t="s">
        <v>1402</v>
      </c>
      <c r="C1134" s="62" t="s">
        <v>929</v>
      </c>
      <c r="D1134" s="62" t="s">
        <v>117</v>
      </c>
      <c r="E1134" s="62" t="s">
        <v>1316</v>
      </c>
      <c r="F1134" s="101">
        <v>40</v>
      </c>
      <c r="G1134" s="100">
        <v>22800</v>
      </c>
      <c r="H1134" s="100">
        <v>22800</v>
      </c>
      <c r="I1134" s="1" t="str">
        <f t="shared" ca="1" si="18"/>
        <v>нет модели</v>
      </c>
    </row>
    <row r="1135" spans="1:10" hidden="1" x14ac:dyDescent="0.2">
      <c r="A1135" s="98">
        <v>43796</v>
      </c>
      <c r="B1135" s="62" t="s">
        <v>1945</v>
      </c>
      <c r="C1135" s="62" t="s">
        <v>621</v>
      </c>
      <c r="D1135" s="62" t="s">
        <v>247</v>
      </c>
      <c r="E1135" s="62" t="s">
        <v>1311</v>
      </c>
      <c r="F1135" s="101">
        <v>1</v>
      </c>
      <c r="G1135" s="100">
        <v>22638</v>
      </c>
      <c r="H1135" s="100">
        <v>22638</v>
      </c>
      <c r="I1135" s="1" t="str">
        <f t="shared" ca="1" si="18"/>
        <v>сигнал_02</v>
      </c>
    </row>
    <row r="1136" spans="1:10" hidden="1" x14ac:dyDescent="0.2">
      <c r="A1136" s="98">
        <v>43767</v>
      </c>
      <c r="B1136" s="62" t="s">
        <v>1946</v>
      </c>
      <c r="C1136" s="62" t="s">
        <v>689</v>
      </c>
      <c r="D1136" s="62" t="s">
        <v>247</v>
      </c>
      <c r="E1136" s="62" t="s">
        <v>1311</v>
      </c>
      <c r="F1136" s="101">
        <v>1</v>
      </c>
      <c r="G1136" s="100">
        <v>22638</v>
      </c>
      <c r="H1136" s="100">
        <v>22638</v>
      </c>
      <c r="I1136" s="1" t="str">
        <f t="shared" ca="1" si="18"/>
        <v>сигнал_02</v>
      </c>
      <c r="J1136" s="18"/>
    </row>
    <row r="1137" spans="1:9" hidden="1" x14ac:dyDescent="0.2">
      <c r="A1137" s="98">
        <v>43620</v>
      </c>
      <c r="B1137" s="62" t="s">
        <v>1948</v>
      </c>
      <c r="C1137" s="62" t="s">
        <v>708</v>
      </c>
      <c r="D1137" s="62" t="s">
        <v>247</v>
      </c>
      <c r="E1137" s="62" t="s">
        <v>1313</v>
      </c>
      <c r="F1137" s="101">
        <v>1</v>
      </c>
      <c r="G1137" s="100">
        <v>22638</v>
      </c>
      <c r="H1137" s="100">
        <v>22638</v>
      </c>
      <c r="I1137" s="1" t="str">
        <f t="shared" ca="1" si="18"/>
        <v>сигнал_02</v>
      </c>
    </row>
    <row r="1138" spans="1:9" hidden="1" x14ac:dyDescent="0.2">
      <c r="A1138" s="98">
        <v>43543</v>
      </c>
      <c r="B1138" s="62" t="s">
        <v>1947</v>
      </c>
      <c r="C1138" s="62" t="s">
        <v>658</v>
      </c>
      <c r="D1138" s="62" t="s">
        <v>247</v>
      </c>
      <c r="E1138" s="62" t="s">
        <v>1311</v>
      </c>
      <c r="F1138" s="101">
        <v>1</v>
      </c>
      <c r="G1138" s="100">
        <v>22638</v>
      </c>
      <c r="H1138" s="100">
        <v>22638</v>
      </c>
      <c r="I1138" s="1" t="str">
        <f t="shared" ca="1" si="18"/>
        <v>сигнал_02</v>
      </c>
    </row>
    <row r="1139" spans="1:9" hidden="1" x14ac:dyDescent="0.2">
      <c r="A1139" s="98">
        <v>43571</v>
      </c>
      <c r="B1139" s="62" t="s">
        <v>1554</v>
      </c>
      <c r="C1139" s="62" t="s">
        <v>578</v>
      </c>
      <c r="D1139" s="62" t="s">
        <v>11</v>
      </c>
      <c r="E1139" s="62" t="s">
        <v>1313</v>
      </c>
      <c r="F1139" s="101">
        <v>1</v>
      </c>
      <c r="G1139" s="100">
        <v>20374.2</v>
      </c>
      <c r="H1139" s="100">
        <v>22638</v>
      </c>
      <c r="I1139" s="1" t="str">
        <f t="shared" ca="1" si="18"/>
        <v>сигнал_02</v>
      </c>
    </row>
    <row r="1140" spans="1:9" hidden="1" x14ac:dyDescent="0.2">
      <c r="A1140" s="98">
        <v>43746</v>
      </c>
      <c r="B1140" s="62" t="s">
        <v>1958</v>
      </c>
      <c r="C1140" s="62" t="s">
        <v>950</v>
      </c>
      <c r="D1140" s="62" t="s">
        <v>11</v>
      </c>
      <c r="E1140" s="62" t="s">
        <v>1312</v>
      </c>
      <c r="F1140" s="101">
        <v>1</v>
      </c>
      <c r="G1140" s="100">
        <v>22638</v>
      </c>
      <c r="H1140" s="100">
        <v>22638</v>
      </c>
      <c r="I1140" s="1" t="str">
        <f t="shared" ca="1" si="18"/>
        <v>сигнал_02</v>
      </c>
    </row>
    <row r="1141" spans="1:9" hidden="1" x14ac:dyDescent="0.2">
      <c r="A1141" s="98">
        <v>43767</v>
      </c>
      <c r="B1141" s="62" t="s">
        <v>1946</v>
      </c>
      <c r="C1141" s="62" t="s">
        <v>689</v>
      </c>
      <c r="D1141" s="62" t="s">
        <v>11</v>
      </c>
      <c r="E1141" s="62" t="s">
        <v>1311</v>
      </c>
      <c r="F1141" s="101">
        <v>1</v>
      </c>
      <c r="G1141" s="100">
        <v>22638</v>
      </c>
      <c r="H1141" s="100">
        <v>22638</v>
      </c>
      <c r="I1141" s="1" t="str">
        <f t="shared" ca="1" si="18"/>
        <v>сигнал_02</v>
      </c>
    </row>
    <row r="1142" spans="1:9" hidden="1" x14ac:dyDescent="0.2">
      <c r="A1142" s="98">
        <v>43775</v>
      </c>
      <c r="B1142" s="62" t="s">
        <v>1957</v>
      </c>
      <c r="C1142" s="62" t="s">
        <v>784</v>
      </c>
      <c r="D1142" s="62" t="s">
        <v>11</v>
      </c>
      <c r="E1142" s="62" t="s">
        <v>1311</v>
      </c>
      <c r="F1142" s="101">
        <v>1</v>
      </c>
      <c r="G1142" s="100">
        <v>22638</v>
      </c>
      <c r="H1142" s="100">
        <v>22638</v>
      </c>
      <c r="I1142" s="1" t="str">
        <f t="shared" ca="1" si="18"/>
        <v>сигнал_02</v>
      </c>
    </row>
    <row r="1143" spans="1:9" hidden="1" x14ac:dyDescent="0.2">
      <c r="A1143" s="98">
        <v>43796</v>
      </c>
      <c r="B1143" s="62" t="s">
        <v>1959</v>
      </c>
      <c r="C1143" s="62" t="s">
        <v>567</v>
      </c>
      <c r="D1143" s="62" t="s">
        <v>11</v>
      </c>
      <c r="E1143" s="62" t="s">
        <v>1311</v>
      </c>
      <c r="F1143" s="101">
        <v>1</v>
      </c>
      <c r="G1143" s="100">
        <v>21506.1</v>
      </c>
      <c r="H1143" s="100">
        <v>22638</v>
      </c>
      <c r="I1143" s="1" t="str">
        <f t="shared" ca="1" si="18"/>
        <v>сигнал_02</v>
      </c>
    </row>
    <row r="1144" spans="1:9" hidden="1" x14ac:dyDescent="0.2">
      <c r="A1144" s="98">
        <v>43825</v>
      </c>
      <c r="B1144" s="62" t="s">
        <v>1955</v>
      </c>
      <c r="C1144" s="62" t="s">
        <v>567</v>
      </c>
      <c r="D1144" s="62" t="s">
        <v>11</v>
      </c>
      <c r="E1144" s="62" t="s">
        <v>1311</v>
      </c>
      <c r="F1144" s="101">
        <v>1</v>
      </c>
      <c r="G1144" s="100">
        <v>21506.1</v>
      </c>
      <c r="H1144" s="100">
        <v>22638</v>
      </c>
      <c r="I1144" s="1" t="str">
        <f t="shared" ca="1" si="18"/>
        <v>сигнал_02</v>
      </c>
    </row>
    <row r="1145" spans="1:9" hidden="1" x14ac:dyDescent="0.2">
      <c r="A1145" s="98">
        <v>43824</v>
      </c>
      <c r="B1145" s="62" t="s">
        <v>1960</v>
      </c>
      <c r="C1145" s="62" t="s">
        <v>1112</v>
      </c>
      <c r="D1145" s="62" t="s">
        <v>11</v>
      </c>
      <c r="E1145" s="62" t="s">
        <v>1311</v>
      </c>
      <c r="F1145" s="101">
        <v>1</v>
      </c>
      <c r="G1145" s="100">
        <v>22638</v>
      </c>
      <c r="H1145" s="100">
        <v>22638</v>
      </c>
      <c r="I1145" s="1" t="str">
        <f t="shared" ca="1" si="18"/>
        <v>сигнал_02</v>
      </c>
    </row>
    <row r="1146" spans="1:9" hidden="1" x14ac:dyDescent="0.2">
      <c r="A1146" s="98">
        <v>43775</v>
      </c>
      <c r="B1146" s="62" t="s">
        <v>1950</v>
      </c>
      <c r="C1146" s="62" t="s">
        <v>951</v>
      </c>
      <c r="D1146" s="62" t="s">
        <v>21</v>
      </c>
      <c r="E1146" s="62" t="s">
        <v>1311</v>
      </c>
      <c r="F1146" s="101">
        <v>1</v>
      </c>
      <c r="G1146" s="100">
        <v>22638</v>
      </c>
      <c r="H1146" s="100">
        <v>22638</v>
      </c>
      <c r="I1146" s="1" t="str">
        <f t="shared" ca="1" si="18"/>
        <v>сигнал_02</v>
      </c>
    </row>
    <row r="1147" spans="1:9" hidden="1" x14ac:dyDescent="0.2">
      <c r="A1147" s="98">
        <v>43689</v>
      </c>
      <c r="B1147" s="62" t="s">
        <v>1956</v>
      </c>
      <c r="C1147" s="62" t="s">
        <v>838</v>
      </c>
      <c r="D1147" s="62" t="s">
        <v>21</v>
      </c>
      <c r="E1147" s="62" t="s">
        <v>1311</v>
      </c>
      <c r="F1147" s="101">
        <v>1</v>
      </c>
      <c r="G1147" s="100">
        <v>22638</v>
      </c>
      <c r="H1147" s="100">
        <v>22638</v>
      </c>
      <c r="I1147" s="1" t="str">
        <f t="shared" ca="1" si="18"/>
        <v>сигнал_02</v>
      </c>
    </row>
    <row r="1148" spans="1:9" hidden="1" x14ac:dyDescent="0.2">
      <c r="A1148" s="98">
        <v>43654</v>
      </c>
      <c r="B1148" s="62" t="s">
        <v>1949</v>
      </c>
      <c r="C1148" s="62" t="s">
        <v>972</v>
      </c>
      <c r="D1148" s="62" t="s">
        <v>40</v>
      </c>
      <c r="E1148" s="62" t="s">
        <v>1313</v>
      </c>
      <c r="F1148" s="101">
        <v>1</v>
      </c>
      <c r="G1148" s="100">
        <v>22638</v>
      </c>
      <c r="H1148" s="100">
        <v>22638</v>
      </c>
      <c r="I1148" s="1" t="str">
        <f t="shared" ca="1" si="18"/>
        <v>сигнал_02</v>
      </c>
    </row>
    <row r="1149" spans="1:9" hidden="1" x14ac:dyDescent="0.2">
      <c r="A1149" s="98">
        <v>43775</v>
      </c>
      <c r="B1149" s="62" t="s">
        <v>1950</v>
      </c>
      <c r="C1149" s="62" t="s">
        <v>951</v>
      </c>
      <c r="D1149" s="62" t="s">
        <v>40</v>
      </c>
      <c r="E1149" s="62" t="s">
        <v>1311</v>
      </c>
      <c r="F1149" s="101">
        <v>1</v>
      </c>
      <c r="G1149" s="100">
        <v>22638</v>
      </c>
      <c r="H1149" s="100">
        <v>22638</v>
      </c>
      <c r="I1149" s="1" t="str">
        <f t="shared" ca="1" si="18"/>
        <v>сигнал_02</v>
      </c>
    </row>
    <row r="1150" spans="1:9" hidden="1" x14ac:dyDescent="0.2">
      <c r="A1150" s="98">
        <v>43567</v>
      </c>
      <c r="B1150" s="62" t="s">
        <v>1951</v>
      </c>
      <c r="C1150" s="62" t="s">
        <v>633</v>
      </c>
      <c r="D1150" s="62" t="s">
        <v>21</v>
      </c>
      <c r="E1150" s="62" t="s">
        <v>1311</v>
      </c>
      <c r="F1150" s="101">
        <v>1</v>
      </c>
      <c r="G1150" s="100">
        <v>22638</v>
      </c>
      <c r="H1150" s="100">
        <v>22638</v>
      </c>
      <c r="I1150" s="1" t="str">
        <f t="shared" ca="1" si="18"/>
        <v>сигнал_02</v>
      </c>
    </row>
    <row r="1151" spans="1:9" hidden="1" x14ac:dyDescent="0.2">
      <c r="A1151" s="98">
        <v>43557</v>
      </c>
      <c r="B1151" s="62" t="s">
        <v>1953</v>
      </c>
      <c r="C1151" s="62" t="s">
        <v>711</v>
      </c>
      <c r="D1151" s="62" t="s">
        <v>21</v>
      </c>
      <c r="E1151" s="62" t="s">
        <v>1313</v>
      </c>
      <c r="F1151" s="101">
        <v>1</v>
      </c>
      <c r="G1151" s="100">
        <v>22638</v>
      </c>
      <c r="H1151" s="100">
        <v>22638</v>
      </c>
      <c r="I1151" s="1" t="str">
        <f t="shared" ca="1" si="18"/>
        <v>сигнал_02</v>
      </c>
    </row>
    <row r="1152" spans="1:9" hidden="1" x14ac:dyDescent="0.2">
      <c r="A1152" s="98">
        <v>43525</v>
      </c>
      <c r="B1152" s="62" t="s">
        <v>1952</v>
      </c>
      <c r="C1152" s="62" t="s">
        <v>633</v>
      </c>
      <c r="D1152" s="62" t="s">
        <v>21</v>
      </c>
      <c r="E1152" s="62" t="s">
        <v>1311</v>
      </c>
      <c r="F1152" s="101">
        <v>1</v>
      </c>
      <c r="G1152" s="100">
        <v>22638</v>
      </c>
      <c r="H1152" s="100">
        <v>22638</v>
      </c>
      <c r="I1152" s="1" t="str">
        <f t="shared" ca="1" si="18"/>
        <v>сигнал_02</v>
      </c>
    </row>
    <row r="1153" spans="1:9" hidden="1" x14ac:dyDescent="0.2">
      <c r="A1153" s="98">
        <v>43525</v>
      </c>
      <c r="B1153" s="62" t="s">
        <v>1954</v>
      </c>
      <c r="C1153" s="62" t="s">
        <v>633</v>
      </c>
      <c r="D1153" s="62" t="s">
        <v>21</v>
      </c>
      <c r="E1153" s="62" t="s">
        <v>1311</v>
      </c>
      <c r="F1153" s="101">
        <v>1</v>
      </c>
      <c r="G1153" s="100">
        <v>22638</v>
      </c>
      <c r="H1153" s="100">
        <v>22638</v>
      </c>
      <c r="I1153" s="1" t="str">
        <f t="shared" ca="1" si="18"/>
        <v>сигнал_02</v>
      </c>
    </row>
    <row r="1154" spans="1:9" hidden="1" x14ac:dyDescent="0.2">
      <c r="A1154" s="98">
        <v>43529</v>
      </c>
      <c r="B1154" s="62" t="s">
        <v>1966</v>
      </c>
      <c r="C1154" s="62" t="s">
        <v>578</v>
      </c>
      <c r="D1154" s="62" t="s">
        <v>11</v>
      </c>
      <c r="E1154" s="62" t="s">
        <v>1313</v>
      </c>
      <c r="F1154" s="101">
        <v>1</v>
      </c>
      <c r="G1154" s="100">
        <v>20374.2</v>
      </c>
      <c r="H1154" s="100">
        <v>22638</v>
      </c>
      <c r="I1154" s="1" t="str">
        <f t="shared" ca="1" si="18"/>
        <v>сигнал_02</v>
      </c>
    </row>
    <row r="1155" spans="1:9" hidden="1" x14ac:dyDescent="0.2">
      <c r="A1155" s="98">
        <v>43585</v>
      </c>
      <c r="B1155" s="62" t="s">
        <v>1967</v>
      </c>
      <c r="C1155" s="62" t="s">
        <v>943</v>
      </c>
      <c r="D1155" s="62" t="s">
        <v>11</v>
      </c>
      <c r="E1155" s="62" t="s">
        <v>1313</v>
      </c>
      <c r="F1155" s="101">
        <v>1</v>
      </c>
      <c r="G1155" s="100">
        <v>22638</v>
      </c>
      <c r="H1155" s="100">
        <v>22638</v>
      </c>
      <c r="I1155" s="1" t="str">
        <f t="shared" ca="1" si="18"/>
        <v>сигнал_02</v>
      </c>
    </row>
    <row r="1156" spans="1:9" hidden="1" x14ac:dyDescent="0.2">
      <c r="A1156" s="98">
        <v>43578</v>
      </c>
      <c r="B1156" s="62" t="s">
        <v>1968</v>
      </c>
      <c r="C1156" s="62" t="s">
        <v>619</v>
      </c>
      <c r="D1156" s="62" t="s">
        <v>11</v>
      </c>
      <c r="E1156" s="62" t="s">
        <v>1311</v>
      </c>
      <c r="F1156" s="101">
        <v>1</v>
      </c>
      <c r="G1156" s="100">
        <v>22638</v>
      </c>
      <c r="H1156" s="100">
        <v>22638</v>
      </c>
      <c r="I1156" s="1" t="str">
        <f t="shared" ca="1" si="18"/>
        <v>сигнал_02</v>
      </c>
    </row>
    <row r="1157" spans="1:9" hidden="1" x14ac:dyDescent="0.2">
      <c r="A1157" s="98">
        <v>43606</v>
      </c>
      <c r="B1157" s="62" t="s">
        <v>1961</v>
      </c>
      <c r="C1157" s="62" t="s">
        <v>829</v>
      </c>
      <c r="D1157" s="62" t="s">
        <v>11</v>
      </c>
      <c r="E1157" s="62" t="s">
        <v>1313</v>
      </c>
      <c r="F1157" s="101">
        <v>1</v>
      </c>
      <c r="G1157" s="100">
        <v>22638</v>
      </c>
      <c r="H1157" s="100">
        <v>22638</v>
      </c>
      <c r="I1157" s="1" t="str">
        <f t="shared" ca="1" si="18"/>
        <v>сигнал_02</v>
      </c>
    </row>
    <row r="1158" spans="1:9" hidden="1" x14ac:dyDescent="0.2">
      <c r="A1158" s="98">
        <v>43690</v>
      </c>
      <c r="B1158" s="62" t="s">
        <v>1963</v>
      </c>
      <c r="C1158" s="62" t="s">
        <v>664</v>
      </c>
      <c r="D1158" s="62" t="s">
        <v>11</v>
      </c>
      <c r="E1158" s="62" t="s">
        <v>1313</v>
      </c>
      <c r="F1158" s="101">
        <v>1</v>
      </c>
      <c r="G1158" s="100">
        <v>22638</v>
      </c>
      <c r="H1158" s="100">
        <v>22638</v>
      </c>
      <c r="I1158" s="1" t="str">
        <f t="shared" ca="1" si="18"/>
        <v>сигнал_02</v>
      </c>
    </row>
    <row r="1159" spans="1:9" hidden="1" x14ac:dyDescent="0.2">
      <c r="A1159" s="98">
        <v>43690</v>
      </c>
      <c r="B1159" s="62" t="s">
        <v>1962</v>
      </c>
      <c r="C1159" s="62" t="s">
        <v>1009</v>
      </c>
      <c r="D1159" s="62" t="s">
        <v>11</v>
      </c>
      <c r="E1159" s="62" t="s">
        <v>1313</v>
      </c>
      <c r="F1159" s="101">
        <v>1</v>
      </c>
      <c r="G1159" s="100">
        <v>22638</v>
      </c>
      <c r="H1159" s="100">
        <v>22638</v>
      </c>
      <c r="I1159" s="1" t="str">
        <f t="shared" ca="1" si="18"/>
        <v>сигнал_02</v>
      </c>
    </row>
    <row r="1160" spans="1:9" hidden="1" x14ac:dyDescent="0.2">
      <c r="A1160" s="98">
        <v>43690</v>
      </c>
      <c r="B1160" s="62" t="s">
        <v>1964</v>
      </c>
      <c r="C1160" s="62" t="s">
        <v>1009</v>
      </c>
      <c r="D1160" s="62" t="s">
        <v>11</v>
      </c>
      <c r="E1160" s="62" t="s">
        <v>1313</v>
      </c>
      <c r="F1160" s="101">
        <v>1</v>
      </c>
      <c r="G1160" s="100">
        <v>22638</v>
      </c>
      <c r="H1160" s="100">
        <v>22638</v>
      </c>
      <c r="I1160" s="1" t="str">
        <f t="shared" ca="1" si="18"/>
        <v>сигнал_02</v>
      </c>
    </row>
    <row r="1161" spans="1:9" hidden="1" x14ac:dyDescent="0.2">
      <c r="A1161" s="98">
        <v>43739</v>
      </c>
      <c r="B1161" s="62" t="s">
        <v>1965</v>
      </c>
      <c r="C1161" s="62" t="s">
        <v>578</v>
      </c>
      <c r="D1161" s="62" t="s">
        <v>11</v>
      </c>
      <c r="E1161" s="62" t="s">
        <v>1311</v>
      </c>
      <c r="F1161" s="101">
        <v>1</v>
      </c>
      <c r="G1161" s="100">
        <v>20374.2</v>
      </c>
      <c r="H1161" s="100">
        <v>22638</v>
      </c>
      <c r="I1161" s="1" t="str">
        <f t="shared" ca="1" si="18"/>
        <v>сигнал_02</v>
      </c>
    </row>
    <row r="1162" spans="1:9" hidden="1" x14ac:dyDescent="0.2">
      <c r="A1162" s="98">
        <v>43481</v>
      </c>
      <c r="B1162" s="62" t="s">
        <v>1402</v>
      </c>
      <c r="C1162" s="62" t="s">
        <v>929</v>
      </c>
      <c r="D1162" s="62" t="s">
        <v>168</v>
      </c>
      <c r="E1162" s="62" t="s">
        <v>1316</v>
      </c>
      <c r="F1162" s="101">
        <v>40</v>
      </c>
      <c r="G1162" s="100">
        <v>22608</v>
      </c>
      <c r="H1162" s="100">
        <v>22608</v>
      </c>
      <c r="I1162" s="1" t="str">
        <f t="shared" ca="1" si="18"/>
        <v>нет модели</v>
      </c>
    </row>
    <row r="1163" spans="1:9" hidden="1" x14ac:dyDescent="0.2">
      <c r="A1163" s="98">
        <v>43866</v>
      </c>
      <c r="B1163" s="62" t="s">
        <v>1406</v>
      </c>
      <c r="C1163" s="62" t="s">
        <v>654</v>
      </c>
      <c r="D1163" s="62" t="s">
        <v>32</v>
      </c>
      <c r="E1163" s="62" t="s">
        <v>1311</v>
      </c>
      <c r="F1163" s="101">
        <v>1</v>
      </c>
      <c r="G1163" s="100">
        <v>22560</v>
      </c>
      <c r="H1163" s="100">
        <v>22560</v>
      </c>
      <c r="I1163" s="1" t="str">
        <f t="shared" ca="1" si="18"/>
        <v>ремонт_прочие_услуги</v>
      </c>
    </row>
    <row r="1164" spans="1:9" hidden="1" x14ac:dyDescent="0.2">
      <c r="A1164" s="98">
        <v>43801</v>
      </c>
      <c r="B1164" s="62" t="s">
        <v>1190</v>
      </c>
      <c r="C1164" s="62" t="s">
        <v>654</v>
      </c>
      <c r="D1164" s="62" t="s">
        <v>317</v>
      </c>
      <c r="E1164" s="62" t="s">
        <v>1311</v>
      </c>
      <c r="F1164" s="101">
        <v>1</v>
      </c>
      <c r="G1164" s="100">
        <v>22545.599999999999</v>
      </c>
      <c r="H1164" s="100">
        <v>22545.599999999999</v>
      </c>
      <c r="I1164" s="1" t="str">
        <f t="shared" ca="1" si="18"/>
        <v>Прочее</v>
      </c>
    </row>
    <row r="1165" spans="1:9" hidden="1" x14ac:dyDescent="0.2">
      <c r="A1165" s="98">
        <v>43823</v>
      </c>
      <c r="B1165" s="62" t="s">
        <v>1191</v>
      </c>
      <c r="C1165" s="62" t="s">
        <v>654</v>
      </c>
      <c r="D1165" s="62" t="s">
        <v>317</v>
      </c>
      <c r="E1165" s="62" t="s">
        <v>1313</v>
      </c>
      <c r="F1165" s="101">
        <v>1</v>
      </c>
      <c r="G1165" s="100">
        <v>22545.599999999999</v>
      </c>
      <c r="H1165" s="100">
        <v>22545.599999999999</v>
      </c>
      <c r="I1165" s="1" t="str">
        <f t="shared" ca="1" si="18"/>
        <v>Прочее</v>
      </c>
    </row>
    <row r="1166" spans="1:9" hidden="1" x14ac:dyDescent="0.2">
      <c r="A1166" s="98">
        <v>43689</v>
      </c>
      <c r="B1166" s="62" t="s">
        <v>1970</v>
      </c>
      <c r="C1166" s="62" t="s">
        <v>749</v>
      </c>
      <c r="D1166" s="62" t="s">
        <v>372</v>
      </c>
      <c r="E1166" s="62" t="s">
        <v>1311</v>
      </c>
      <c r="F1166" s="101">
        <v>2</v>
      </c>
      <c r="G1166" s="100">
        <v>22368</v>
      </c>
      <c r="H1166" s="100">
        <v>22368</v>
      </c>
      <c r="I1166" s="1" t="str">
        <f t="shared" ca="1" si="18"/>
        <v>Сигнал_03К_датчики</v>
      </c>
    </row>
    <row r="1167" spans="1:9" hidden="1" x14ac:dyDescent="0.2">
      <c r="A1167" s="98">
        <v>43690</v>
      </c>
      <c r="B1167" s="62" t="s">
        <v>1969</v>
      </c>
      <c r="C1167" s="62" t="s">
        <v>667</v>
      </c>
      <c r="D1167" s="62" t="s">
        <v>372</v>
      </c>
      <c r="E1167" s="62" t="s">
        <v>1313</v>
      </c>
      <c r="F1167" s="101">
        <v>2</v>
      </c>
      <c r="G1167" s="100">
        <v>22368</v>
      </c>
      <c r="H1167" s="100">
        <v>22368</v>
      </c>
      <c r="I1167" s="1" t="str">
        <f t="shared" ref="I1167:I1230" ca="1" si="19">IF(COUNTIF(INDIRECT(INDEX(моделиперечень,1)),D1167),INDEX(моделиперечень,1),
IF(COUNTIF(INDIRECT(INDEX(моделиперечень,2)),D1167),INDEX(моделиперечень,2),
IF(COUNTIF(INDIRECT(INDEX(моделиперечень,3)),D1167),INDEX(моделиперечень,3),
IF(COUNTIF(INDIRECT(INDEX(моделиперечень,4)),D1167),INDEX(моделиперечень,4),
IF(COUNTIF(INDIRECT(INDEX(моделиперечень,5)),D1167),INDEX(моделиперечень,5),
IF(COUNTIF(INDIRECT(INDEX(моделиперечень,6)),D1167),INDEX(моделиперечень,6),
IF(COUNTIF(INDIRECT(INDEX(моделиперечень,7)),D1167),INDEX(моделиперечень,7),
IF(COUNTIF(INDIRECT(INDEX(моделиперечень,8)),D1167),INDEX(моделиперечень,8),
IF(COUNTIF(INDIRECT(INDEX(моделиперечень,9)),D1167),INDEX(моделиперечень,9),
IF(COUNTIF(INDIRECT(INDEX(моделиперечень,10)),D1167),INDEX(моделиперечень,10),
IF(COUNTIF(INDIRECT(INDEX(моделиперечень,11)),D1167),INDEX(моделиперечень,11),
IF(COUNTIF(INDIRECT(INDEX(моделиперечень,12)),D1167),INDEX(моделиперечень,12),
IF(COUNTIF(INDIRECT(INDEX(моделиперечень,13)),D1167),INDEX(моделиперечень,13),
IF(COUNTIF(INDIRECT(INDEX(моделиперечень,14)),D1167),INDEX(моделиперечень,14),
IF(COUNTIF(INDIRECT(INDEX(моделиперечень,15)),D1167),INDEX(моделиперечень,15),
IF(COUNTIF(INDIRECT(INDEX(моделиперечень,16)),D1167),INDEX(моделиперечень,16),
IF(COUNTIF(INDIRECT(INDEX(моделиперечень,17)),D1167),INDEX(моделиперечень,17),
IF(COUNTIF(INDIRECT(INDEX(моделиперечень,18)),D1167),INDEX(моделиперечень,18),
IF(COUNTIF(INDIRECT(INDEX(моделиперечень,19)),D1167),INDEX(моделиперечень,19),
IF(COUNTIF(INDIRECT(INDEX(моделиперечень,20)),D1167),INDEX(моделиперечень,20),
IF(COUNTIF(INDIRECT(INDEX(моделиперечень,21)),D1167),INDEX(моделиперечень,21),
IF(COUNTIF(INDIRECT(INDEX(моделиперечень,22)),D1167),INDEX(моделиперечень,22),
IF(COUNTIF(INDIRECT(INDEX(моделиперечень,23)),D1167),INDEX(моделиперечень,23),
IF(COUNTIF(INDIRECT(INDEX(моделиперечень,24)),D1167),INDEX(моделиперечень,24),
IF(COUNTIF(INDIRECT(INDEX(моделиперечень,25)),D1167),INDEX(моделиперечень,25),
IF(COUNTIF(INDIRECT(INDEX(моделиперечень,26)),D1167),INDEX(моделиперечень,26),
IF(COUNTIF(INDIRECT(INDEX(моделиперечень_газ,1)),D1167),INDEX(моделиперечень_газ,1),
IF(COUNTIF(INDIRECT(INDEX(моделиперечень_газ,2)),D1167),INDEX(моделиперечень_газ,2),
IF(COUNTIF(INDIRECT(INDEX(моделиперечень_газ,3)),D1167),INDEX(моделиперечень_газ,3),
IF(COUNTIF(INDIRECT(INDEX(моделиперечень_газ,4)),D1167),INDEX(моделиперечень_газ,4),
IF(COUNTIF(INDIRECT(INDEX(моделиперечень_газ,5)),D1167),INDEX(моделиперечень_газ,5),
IF(COUNTIF(INDIRECT(INDEX(моделиперечень_газ,6)),D1167),INDEX(моделиперечень_газ,6),
IF(COUNTIF(INDIRECT(INDEX(моделиперечень_газ,7)),D1167),INDEX(моделиперечень_газ,7),
IF(COUNTIF(INDIRECT(INDEX(моделиперечень_газ,8)),D1167),INDEX(моделиперечень_газ,8),
IF(COUNTIF(INDIRECT(INDEX(моделиперечень_газ,9)),D1167),INDEX(моделиперечень_газ,9),
IF(COUNTIF(INDIRECT(INDEX(моделиперечень_газ,10)),D1167),INDEX(моделиперечень_газ,10),
IF(COUNTIF(INDIRECT(INDEX(моделиперечень_газ,11)),D1167),INDEX(моделиперечень_газ,11),
IF(COUNTIF(INDIRECT(INDEX(моделиперечень_газ,12)),D1167),INDEX(моделиперечень_газ,12),
IF(COUNTIF(INDIRECT(INDEX(моделиперечень_газ,13)),D1167),INDEX(моделиперечень_газ,13),
IF(COUNTIF(INDIRECT(INDEX(моделиперечень_газ,14)),D1167),INDEX(моделиперечень_газ,14),
IF(COUNTIF(INDIRECT(INDEX(моделиперечень_газ,15)),D1167),INDEX(моделиперечень_газ,15),
IF(COUNTIF(INDIRECT(INDEX(моделиперечень_газ,16)),D1167),INDEX(моделиперечень_газ,16),
IF(COUNTIF(INDIRECT(INDEX(моделиперечень_газ,17)),D1167),INDEX(моделиперечень_газ,17),
IF(COUNTIF(INDIRECT(INDEX(моделиперечень_газ,18)),D1167),INDEX(моделиперечень_газ,18),
IF(COUNTIF(INDIRECT(INDEX(моделиперечень_газ,19)),D1167),INDEX(моделиперечень_газ,19),
IF(COUNTIF(INDIRECT(INDEX(моделиперечень_газ,20)),D1167),INDEX(моделиперечень_газ,20),
IF(COUNTIF(INDIRECT(INDEX(моделиперечень_газ,21)),D1167),INDEX(моделиперечень_газ,21),
IF(COUNTIF(INDIRECT(INDEX(моделиперечень_газ,22)),D1167),INDEX(моделиперечень_газ,22),
IF(COUNTIF(INDIRECT(INDEX(моделиперечень_газ,23)),D1167),INDEX(моделиперечень_газ,23),
IF(COUNTIF(INDIRECT(INDEX(моделиперечень_газ,24)),D1167),INDEX(моделиперечень_газ,24),
IF(COUNTIF(INDIRECT(INDEX(моделиперечень_газ,25)),D1167),INDEX(моделиперечень_газ,25),
IF(COUNTIF(INDIRECT(INDEX(моделиперечень_газ,26)),D1167),INDEX(моделиперечень_газ,26),
IF(COUNTIF(INDIRECT(INDEX(моделиперечень_газ,27)),D1167),INDEX(моделиперечень_газ,27),
IF(COUNTIF(INDIRECT(INDEX(моделиперечень_газ,28)),D1167),INDEX(моделиперечень_газ,28),
IF(COUNTIF(INDIRECT(INDEX(моделиперечень_газ,29)),D1167),INDEX(моделиперечень_газ,29),
IF(COUNTIF(INDIRECT(INDEX(моделиперечень_газ,30)),D1167),INDEX(моделиперечень_газ,30),
IF(COUNTIF(INDIRECT(INDEX(моделиперечень_газ,31)),D1167),INDEX(моделиперечень_газ,31),
IF(COUNTIF(INDIRECT(INDEX(моделиперечень_газ,32)),D1167),INDEX(моделиперечень_газ,32),
IF(COUNTIF(INDIRECT(INDEX(моделиперечень_газ,33)),D1167),INDEX(моделиперечень_газ,33),
IF(COUNTIF(INDIRECT(INDEX(моделиперечень_газ,34)),D1167),INDEX(моделиперечень_газ,34),
IF(COUNTIF(INDIRECT(INDEX(моделиперечень_газ,35)),D1167),INDEX(моделиперечень_газ,35),
IF(COUNTIF(INDIRECT(INDEX(моделиперечень_газ,36)),D1167),INDEX(моделиперечень_газ,36),
"нет модели"))))))))))))))))))))))))))))))))))))))))))))))))))))))))))))))</f>
        <v>Сигнал_03К_датчики</v>
      </c>
    </row>
    <row r="1168" spans="1:9" hidden="1" x14ac:dyDescent="0.2">
      <c r="A1168" s="98">
        <v>43502</v>
      </c>
      <c r="B1168" s="62" t="s">
        <v>1971</v>
      </c>
      <c r="C1168" s="62" t="s">
        <v>819</v>
      </c>
      <c r="D1168" s="62" t="s">
        <v>86</v>
      </c>
      <c r="E1168" s="62" t="s">
        <v>1311</v>
      </c>
      <c r="F1168" s="101">
        <v>2</v>
      </c>
      <c r="G1168" s="100">
        <v>22192.799999999999</v>
      </c>
      <c r="H1168" s="100">
        <v>22192.799999999999</v>
      </c>
      <c r="I1168" s="1" t="str">
        <f t="shared" ca="1" si="19"/>
        <v>ДМГ_3</v>
      </c>
    </row>
    <row r="1169" spans="1:10" hidden="1" x14ac:dyDescent="0.2">
      <c r="A1169" s="98">
        <v>43824</v>
      </c>
      <c r="B1169" s="62" t="s">
        <v>1192</v>
      </c>
      <c r="C1169" s="62" t="s">
        <v>654</v>
      </c>
      <c r="D1169" s="62" t="s">
        <v>36</v>
      </c>
      <c r="E1169" s="62" t="s">
        <v>1313</v>
      </c>
      <c r="F1169" s="101">
        <v>5</v>
      </c>
      <c r="G1169" s="100">
        <v>22080</v>
      </c>
      <c r="H1169" s="100">
        <v>22080</v>
      </c>
      <c r="I1169" s="1" t="str">
        <f t="shared" ca="1" si="19"/>
        <v>Прочее</v>
      </c>
    </row>
    <row r="1170" spans="1:10" hidden="1" x14ac:dyDescent="0.2">
      <c r="A1170" s="98">
        <v>43824</v>
      </c>
      <c r="B1170" s="62" t="s">
        <v>1192</v>
      </c>
      <c r="C1170" s="62" t="s">
        <v>654</v>
      </c>
      <c r="D1170" s="62" t="s">
        <v>35</v>
      </c>
      <c r="E1170" s="62" t="s">
        <v>1313</v>
      </c>
      <c r="F1170" s="101">
        <v>5</v>
      </c>
      <c r="G1170" s="100">
        <v>22080</v>
      </c>
      <c r="H1170" s="100">
        <v>22080</v>
      </c>
      <c r="I1170" s="1" t="str">
        <f t="shared" ca="1" si="19"/>
        <v>Прочее</v>
      </c>
    </row>
    <row r="1171" spans="1:10" hidden="1" x14ac:dyDescent="0.2">
      <c r="A1171" s="98">
        <v>43629</v>
      </c>
      <c r="B1171" s="62" t="s">
        <v>1972</v>
      </c>
      <c r="C1171" s="62" t="s">
        <v>709</v>
      </c>
      <c r="D1171" s="62" t="s">
        <v>240</v>
      </c>
      <c r="E1171" s="62" t="s">
        <v>1312</v>
      </c>
      <c r="F1171" s="101">
        <v>2</v>
      </c>
      <c r="G1171" s="100">
        <v>22000</v>
      </c>
      <c r="H1171" s="100">
        <v>22000</v>
      </c>
      <c r="I1171" s="1" t="str">
        <f t="shared" ca="1" si="19"/>
        <v>сигма_ТКС_датчики</v>
      </c>
    </row>
    <row r="1172" spans="1:10" hidden="1" x14ac:dyDescent="0.2">
      <c r="A1172" s="98">
        <v>43495</v>
      </c>
      <c r="B1172" s="62" t="s">
        <v>1404</v>
      </c>
      <c r="C1172" s="62" t="s">
        <v>929</v>
      </c>
      <c r="D1172" s="62" t="s">
        <v>142</v>
      </c>
      <c r="E1172" s="62" t="s">
        <v>1316</v>
      </c>
      <c r="F1172" s="101">
        <v>160</v>
      </c>
      <c r="G1172" s="100">
        <v>21744</v>
      </c>
      <c r="H1172" s="100">
        <v>21744</v>
      </c>
      <c r="I1172" s="1" t="str">
        <f t="shared" ca="1" si="19"/>
        <v>нет модели</v>
      </c>
    </row>
    <row r="1173" spans="1:10" hidden="1" x14ac:dyDescent="0.2">
      <c r="A1173" s="98">
        <v>43495</v>
      </c>
      <c r="B1173" s="62" t="s">
        <v>1404</v>
      </c>
      <c r="C1173" s="62" t="s">
        <v>929</v>
      </c>
      <c r="D1173" s="62" t="s">
        <v>138</v>
      </c>
      <c r="E1173" s="62" t="s">
        <v>1316</v>
      </c>
      <c r="F1173" s="101">
        <v>160</v>
      </c>
      <c r="G1173" s="100">
        <v>21744</v>
      </c>
      <c r="H1173" s="100">
        <v>21744</v>
      </c>
      <c r="I1173" s="1" t="str">
        <f t="shared" ca="1" si="19"/>
        <v>нет модели</v>
      </c>
    </row>
    <row r="1174" spans="1:10" hidden="1" x14ac:dyDescent="0.2">
      <c r="A1174" s="98">
        <v>43598</v>
      </c>
      <c r="B1174" s="62" t="s">
        <v>1407</v>
      </c>
      <c r="C1174" s="62" t="s">
        <v>929</v>
      </c>
      <c r="D1174" s="62" t="s">
        <v>342</v>
      </c>
      <c r="E1174" s="62" t="s">
        <v>1316</v>
      </c>
      <c r="F1174" s="101">
        <v>380</v>
      </c>
      <c r="G1174" s="100">
        <v>21614.400000000001</v>
      </c>
      <c r="H1174" s="100">
        <v>21614.400000000001</v>
      </c>
      <c r="I1174" s="1" t="str">
        <f t="shared" ca="1" si="19"/>
        <v>нет модели</v>
      </c>
    </row>
    <row r="1175" spans="1:10" hidden="1" x14ac:dyDescent="0.2">
      <c r="A1175" s="98">
        <v>43606</v>
      </c>
      <c r="B1175" s="62" t="s">
        <v>1973</v>
      </c>
      <c r="C1175" s="62" t="s">
        <v>707</v>
      </c>
      <c r="D1175" s="62" t="s">
        <v>173</v>
      </c>
      <c r="E1175" s="62" t="s">
        <v>1311</v>
      </c>
      <c r="F1175" s="101">
        <v>2</v>
      </c>
      <c r="G1175" s="100">
        <v>21408</v>
      </c>
      <c r="H1175" s="100">
        <v>21408</v>
      </c>
      <c r="I1175" s="1" t="str">
        <f t="shared" ca="1" si="19"/>
        <v>Сигнал_03К_датчики</v>
      </c>
    </row>
    <row r="1176" spans="1:10" hidden="1" x14ac:dyDescent="0.2">
      <c r="A1176" s="98">
        <v>43501</v>
      </c>
      <c r="B1176" s="62" t="s">
        <v>1399</v>
      </c>
      <c r="C1176" s="62" t="s">
        <v>929</v>
      </c>
      <c r="D1176" s="62" t="s">
        <v>135</v>
      </c>
      <c r="E1176" s="62" t="s">
        <v>1316</v>
      </c>
      <c r="F1176" s="101">
        <v>160</v>
      </c>
      <c r="G1176" s="100">
        <v>21312</v>
      </c>
      <c r="H1176" s="100">
        <v>21312</v>
      </c>
      <c r="I1176" s="1" t="str">
        <f t="shared" ca="1" si="19"/>
        <v>нет модели</v>
      </c>
    </row>
    <row r="1177" spans="1:10" hidden="1" x14ac:dyDescent="0.2">
      <c r="A1177" s="98">
        <v>43538</v>
      </c>
      <c r="B1177" s="62" t="s">
        <v>1387</v>
      </c>
      <c r="C1177" s="62" t="s">
        <v>929</v>
      </c>
      <c r="D1177" s="62" t="s">
        <v>112</v>
      </c>
      <c r="E1177" s="62" t="s">
        <v>1316</v>
      </c>
      <c r="F1177" s="101">
        <v>200</v>
      </c>
      <c r="G1177" s="100">
        <v>21304.799999999999</v>
      </c>
      <c r="H1177" s="100">
        <v>21304.799999999999</v>
      </c>
      <c r="I1177" s="1" t="str">
        <f t="shared" ca="1" si="19"/>
        <v>нет модели</v>
      </c>
      <c r="J1177" s="18"/>
    </row>
    <row r="1178" spans="1:10" hidden="1" x14ac:dyDescent="0.2">
      <c r="A1178" s="98">
        <v>43675</v>
      </c>
      <c r="B1178" s="62" t="s">
        <v>1385</v>
      </c>
      <c r="C1178" s="62" t="s">
        <v>929</v>
      </c>
      <c r="D1178" s="62" t="s">
        <v>406</v>
      </c>
      <c r="E1178" s="62" t="s">
        <v>1316</v>
      </c>
      <c r="F1178" s="101">
        <v>42</v>
      </c>
      <c r="G1178" s="100">
        <v>21252.17</v>
      </c>
      <c r="H1178" s="100">
        <v>21252.17</v>
      </c>
      <c r="I1178" s="1" t="str">
        <f t="shared" ca="1" si="19"/>
        <v>нет модели</v>
      </c>
      <c r="J1178" s="18"/>
    </row>
    <row r="1179" spans="1:10" hidden="1" x14ac:dyDescent="0.2">
      <c r="A1179" s="98">
        <v>43509</v>
      </c>
      <c r="B1179" s="62" t="s">
        <v>1147</v>
      </c>
      <c r="C1179" s="62" t="s">
        <v>654</v>
      </c>
      <c r="D1179" s="62" t="s">
        <v>35</v>
      </c>
      <c r="E1179" s="62" t="s">
        <v>1311</v>
      </c>
      <c r="F1179" s="101">
        <v>5</v>
      </c>
      <c r="G1179" s="100">
        <v>21020.34</v>
      </c>
      <c r="H1179" s="100">
        <v>21020.34</v>
      </c>
      <c r="I1179" s="1" t="str">
        <f t="shared" ca="1" si="19"/>
        <v>Прочее</v>
      </c>
      <c r="J1179" s="18"/>
    </row>
    <row r="1180" spans="1:10" hidden="1" x14ac:dyDescent="0.2">
      <c r="A1180" s="98">
        <v>43509</v>
      </c>
      <c r="B1180" s="62" t="s">
        <v>1147</v>
      </c>
      <c r="C1180" s="62" t="s">
        <v>654</v>
      </c>
      <c r="D1180" s="62" t="s">
        <v>36</v>
      </c>
      <c r="E1180" s="62" t="s">
        <v>1311</v>
      </c>
      <c r="F1180" s="101">
        <v>5</v>
      </c>
      <c r="G1180" s="100">
        <v>21020.34</v>
      </c>
      <c r="H1180" s="100">
        <v>21020.34</v>
      </c>
      <c r="I1180" s="1" t="str">
        <f t="shared" ca="1" si="19"/>
        <v>Прочее</v>
      </c>
    </row>
    <row r="1181" spans="1:10" hidden="1" x14ac:dyDescent="0.2">
      <c r="A1181" s="98">
        <v>43606</v>
      </c>
      <c r="B1181" s="62" t="s">
        <v>1974</v>
      </c>
      <c r="C1181" s="62" t="s">
        <v>752</v>
      </c>
      <c r="D1181" s="62" t="s">
        <v>45</v>
      </c>
      <c r="E1181" s="62" t="s">
        <v>1311</v>
      </c>
      <c r="F1181" s="101">
        <v>10</v>
      </c>
      <c r="G1181" s="100">
        <v>20760</v>
      </c>
      <c r="H1181" s="100">
        <v>20760</v>
      </c>
      <c r="I1181" s="1" t="str">
        <f t="shared" ca="1" si="19"/>
        <v>поверка_и_ремонт_газ</v>
      </c>
      <c r="J1181" s="18"/>
    </row>
    <row r="1182" spans="1:10" hidden="1" x14ac:dyDescent="0.2">
      <c r="A1182" s="98">
        <v>43790</v>
      </c>
      <c r="B1182" s="62" t="s">
        <v>1975</v>
      </c>
      <c r="C1182" s="62" t="s">
        <v>752</v>
      </c>
      <c r="D1182" s="62" t="s">
        <v>45</v>
      </c>
      <c r="E1182" s="62" t="s">
        <v>1311</v>
      </c>
      <c r="F1182" s="101">
        <v>10</v>
      </c>
      <c r="G1182" s="100">
        <v>20760</v>
      </c>
      <c r="H1182" s="100">
        <v>20760</v>
      </c>
      <c r="I1182" s="1" t="str">
        <f t="shared" ca="1" si="19"/>
        <v>поверка_и_ремонт_газ</v>
      </c>
      <c r="J1182" s="18"/>
    </row>
    <row r="1183" spans="1:10" hidden="1" x14ac:dyDescent="0.2">
      <c r="A1183" s="98">
        <v>43607</v>
      </c>
      <c r="B1183" s="62" t="s">
        <v>1384</v>
      </c>
      <c r="C1183" s="62" t="s">
        <v>929</v>
      </c>
      <c r="D1183" s="62" t="s">
        <v>327</v>
      </c>
      <c r="E1183" s="62" t="s">
        <v>1316</v>
      </c>
      <c r="F1183" s="101">
        <v>200</v>
      </c>
      <c r="G1183" s="100">
        <v>20678.400000000001</v>
      </c>
      <c r="H1183" s="100">
        <v>20678.400000000001</v>
      </c>
      <c r="I1183" s="1" t="str">
        <f t="shared" ca="1" si="19"/>
        <v>нет модели</v>
      </c>
    </row>
    <row r="1184" spans="1:10" x14ac:dyDescent="0.2">
      <c r="A1184" s="98">
        <v>43915</v>
      </c>
      <c r="B1184" s="62" t="s">
        <v>2541</v>
      </c>
      <c r="C1184" s="62" t="s">
        <v>2542</v>
      </c>
      <c r="D1184" s="62" t="s">
        <v>22</v>
      </c>
      <c r="E1184" s="62" t="s">
        <v>1311</v>
      </c>
      <c r="F1184" s="101">
        <v>8</v>
      </c>
      <c r="G1184" s="100">
        <v>20640</v>
      </c>
      <c r="H1184" s="100">
        <v>20640</v>
      </c>
    </row>
    <row r="1185" spans="1:10" hidden="1" x14ac:dyDescent="0.2">
      <c r="A1185" s="98">
        <v>43871</v>
      </c>
      <c r="B1185" s="62" t="s">
        <v>1477</v>
      </c>
      <c r="C1185" s="62" t="s">
        <v>1362</v>
      </c>
      <c r="D1185" s="62" t="s">
        <v>1371</v>
      </c>
      <c r="E1185" s="62" t="s">
        <v>1312</v>
      </c>
      <c r="F1185" s="101">
        <v>20</v>
      </c>
      <c r="G1185" s="100">
        <v>20592</v>
      </c>
      <c r="H1185" s="100">
        <v>20592</v>
      </c>
      <c r="I1185" s="1" t="str">
        <f t="shared" ca="1" si="19"/>
        <v>прочее_газ</v>
      </c>
    </row>
    <row r="1186" spans="1:10" hidden="1" x14ac:dyDescent="0.2">
      <c r="A1186" s="98">
        <v>43824</v>
      </c>
      <c r="B1186" s="62" t="s">
        <v>1976</v>
      </c>
      <c r="C1186" s="62" t="s">
        <v>756</v>
      </c>
      <c r="D1186" s="62" t="s">
        <v>349</v>
      </c>
      <c r="E1186" s="62" t="s">
        <v>1314</v>
      </c>
      <c r="F1186" s="101">
        <v>9</v>
      </c>
      <c r="G1186" s="100">
        <v>20520</v>
      </c>
      <c r="H1186" s="100">
        <v>20520</v>
      </c>
      <c r="I1186" s="1" t="str">
        <f t="shared" ca="1" si="19"/>
        <v>прочее_газ</v>
      </c>
    </row>
    <row r="1187" spans="1:10" hidden="1" x14ac:dyDescent="0.2">
      <c r="A1187" s="98">
        <v>43481</v>
      </c>
      <c r="B1187" s="62" t="s">
        <v>1402</v>
      </c>
      <c r="C1187" s="62" t="s">
        <v>929</v>
      </c>
      <c r="D1187" s="62" t="s">
        <v>157</v>
      </c>
      <c r="E1187" s="62" t="s">
        <v>1316</v>
      </c>
      <c r="F1187" s="101">
        <v>40</v>
      </c>
      <c r="G1187" s="100">
        <v>20448</v>
      </c>
      <c r="H1187" s="100">
        <v>20448</v>
      </c>
      <c r="I1187" s="1" t="str">
        <f t="shared" ca="1" si="19"/>
        <v>нет модели</v>
      </c>
    </row>
    <row r="1188" spans="1:10" hidden="1" x14ac:dyDescent="0.2">
      <c r="A1188" s="98">
        <v>43481</v>
      </c>
      <c r="B1188" s="62" t="s">
        <v>1402</v>
      </c>
      <c r="C1188" s="62" t="s">
        <v>929</v>
      </c>
      <c r="D1188" s="62" t="s">
        <v>145</v>
      </c>
      <c r="E1188" s="62" t="s">
        <v>1316</v>
      </c>
      <c r="F1188" s="101">
        <v>40</v>
      </c>
      <c r="G1188" s="100">
        <v>20448</v>
      </c>
      <c r="H1188" s="100">
        <v>20448</v>
      </c>
      <c r="I1188" s="1" t="str">
        <f t="shared" ca="1" si="19"/>
        <v>нет модели</v>
      </c>
    </row>
    <row r="1189" spans="1:10" hidden="1" x14ac:dyDescent="0.2">
      <c r="A1189" s="98">
        <v>43802</v>
      </c>
      <c r="B1189" s="62" t="s">
        <v>1977</v>
      </c>
      <c r="C1189" s="62" t="s">
        <v>1084</v>
      </c>
      <c r="D1189" s="62" t="s">
        <v>438</v>
      </c>
      <c r="E1189" s="62" t="s">
        <v>1311</v>
      </c>
      <c r="F1189" s="101">
        <v>8</v>
      </c>
      <c r="G1189" s="100">
        <v>20160</v>
      </c>
      <c r="H1189" s="100">
        <v>20160</v>
      </c>
      <c r="I1189" s="1" t="str">
        <f t="shared" ca="1" si="19"/>
        <v>поверка_и_ремонт_газ</v>
      </c>
    </row>
    <row r="1190" spans="1:10" hidden="1" x14ac:dyDescent="0.2">
      <c r="A1190" s="98">
        <v>43566</v>
      </c>
      <c r="B1190" s="62" t="s">
        <v>1398</v>
      </c>
      <c r="C1190" s="62" t="s">
        <v>929</v>
      </c>
      <c r="D1190" s="62" t="s">
        <v>103</v>
      </c>
      <c r="E1190" s="62" t="s">
        <v>1316</v>
      </c>
      <c r="F1190" s="101">
        <v>960</v>
      </c>
      <c r="G1190" s="100">
        <v>20160</v>
      </c>
      <c r="H1190" s="100">
        <v>20160</v>
      </c>
      <c r="I1190" s="1" t="str">
        <f t="shared" ca="1" si="19"/>
        <v>нет модели</v>
      </c>
    </row>
    <row r="1191" spans="1:10" hidden="1" x14ac:dyDescent="0.2">
      <c r="A1191" s="98">
        <v>43705</v>
      </c>
      <c r="B1191" s="62" t="s">
        <v>1978</v>
      </c>
      <c r="C1191" s="62" t="s">
        <v>1002</v>
      </c>
      <c r="D1191" s="62" t="s">
        <v>56</v>
      </c>
      <c r="E1191" s="62" t="s">
        <v>1311</v>
      </c>
      <c r="F1191" s="101">
        <v>2</v>
      </c>
      <c r="G1191" s="100">
        <v>20155.2</v>
      </c>
      <c r="H1191" s="100">
        <v>20155.2</v>
      </c>
      <c r="I1191" s="1" t="str">
        <f t="shared" ca="1" si="19"/>
        <v>ДМГ_3</v>
      </c>
      <c r="J1191" s="18"/>
    </row>
    <row r="1192" spans="1:10" hidden="1" x14ac:dyDescent="0.2">
      <c r="A1192" s="98">
        <v>43574</v>
      </c>
      <c r="B1192" s="62" t="s">
        <v>1238</v>
      </c>
      <c r="C1192" s="62" t="s">
        <v>669</v>
      </c>
      <c r="D1192" s="62" t="s">
        <v>1317</v>
      </c>
      <c r="E1192" s="62" t="s">
        <v>1316</v>
      </c>
      <c r="F1192" s="101">
        <v>4</v>
      </c>
      <c r="G1192" s="100">
        <v>20000</v>
      </c>
      <c r="H1192" s="100">
        <v>20000</v>
      </c>
      <c r="I1192" s="1" t="str">
        <f t="shared" ca="1" si="19"/>
        <v>нет модели</v>
      </c>
    </row>
    <row r="1193" spans="1:10" hidden="1" x14ac:dyDescent="0.2">
      <c r="A1193" s="98">
        <v>43619</v>
      </c>
      <c r="B1193" s="62" t="s">
        <v>1488</v>
      </c>
      <c r="C1193" s="62" t="s">
        <v>920</v>
      </c>
      <c r="D1193" s="62" t="s">
        <v>53</v>
      </c>
      <c r="E1193" s="62" t="s">
        <v>1313</v>
      </c>
      <c r="F1193" s="101">
        <v>5</v>
      </c>
      <c r="G1193" s="100">
        <v>19800</v>
      </c>
      <c r="H1193" s="100">
        <v>19800</v>
      </c>
      <c r="I1193" s="1" t="str">
        <f t="shared" ca="1" si="19"/>
        <v>Прочее</v>
      </c>
      <c r="J1193" s="18"/>
    </row>
    <row r="1194" spans="1:10" hidden="1" x14ac:dyDescent="0.2">
      <c r="A1194" s="98">
        <v>43495</v>
      </c>
      <c r="B1194" s="62" t="s">
        <v>1404</v>
      </c>
      <c r="C1194" s="62" t="s">
        <v>929</v>
      </c>
      <c r="D1194" s="62" t="s">
        <v>139</v>
      </c>
      <c r="E1194" s="62" t="s">
        <v>1316</v>
      </c>
      <c r="F1194" s="101">
        <v>160</v>
      </c>
      <c r="G1194" s="100">
        <v>19776</v>
      </c>
      <c r="H1194" s="100">
        <v>19776</v>
      </c>
      <c r="I1194" s="1" t="str">
        <f t="shared" ca="1" si="19"/>
        <v>нет модели</v>
      </c>
    </row>
    <row r="1195" spans="1:10" hidden="1" x14ac:dyDescent="0.2">
      <c r="A1195" s="98">
        <v>43571</v>
      </c>
      <c r="B1195" s="62" t="s">
        <v>1979</v>
      </c>
      <c r="C1195" s="62" t="s">
        <v>977</v>
      </c>
      <c r="D1195" s="62" t="s">
        <v>32</v>
      </c>
      <c r="E1195" s="62" t="s">
        <v>1311</v>
      </c>
      <c r="F1195" s="101">
        <v>1</v>
      </c>
      <c r="G1195" s="100">
        <v>19680</v>
      </c>
      <c r="H1195" s="100">
        <v>19680</v>
      </c>
      <c r="I1195" s="1" t="str">
        <f t="shared" ca="1" si="19"/>
        <v>ремонт_прочие_услуги</v>
      </c>
      <c r="J1195" s="18"/>
    </row>
    <row r="1196" spans="1:10" hidden="1" x14ac:dyDescent="0.2">
      <c r="A1196" s="98">
        <v>43858</v>
      </c>
      <c r="B1196" s="62" t="s">
        <v>1980</v>
      </c>
      <c r="C1196" s="62" t="s">
        <v>752</v>
      </c>
      <c r="D1196" s="62" t="s">
        <v>9</v>
      </c>
      <c r="E1196" s="62" t="s">
        <v>1311</v>
      </c>
      <c r="F1196" s="101">
        <v>10</v>
      </c>
      <c r="G1196" s="100">
        <v>19560</v>
      </c>
      <c r="H1196" s="100">
        <v>19560</v>
      </c>
      <c r="I1196" s="1" t="str">
        <f t="shared" ca="1" si="19"/>
        <v>прочее_газ</v>
      </c>
    </row>
    <row r="1197" spans="1:10" hidden="1" x14ac:dyDescent="0.2">
      <c r="A1197" s="98">
        <v>43648</v>
      </c>
      <c r="B1197" s="62" t="s">
        <v>1455</v>
      </c>
      <c r="C1197" s="62" t="s">
        <v>862</v>
      </c>
      <c r="D1197" s="62" t="s">
        <v>84</v>
      </c>
      <c r="E1197" s="62" t="s">
        <v>1313</v>
      </c>
      <c r="F1197" s="101">
        <v>1</v>
      </c>
      <c r="G1197" s="100">
        <v>18479.400000000001</v>
      </c>
      <c r="H1197" s="100">
        <v>19452</v>
      </c>
      <c r="I1197" s="1" t="str">
        <f t="shared" ca="1" si="19"/>
        <v>сигнал_02</v>
      </c>
      <c r="J1197" s="18"/>
    </row>
    <row r="1198" spans="1:10" hidden="1" x14ac:dyDescent="0.2">
      <c r="A1198" s="98">
        <v>43502</v>
      </c>
      <c r="B1198" s="62" t="s">
        <v>1982</v>
      </c>
      <c r="C1198" s="62" t="s">
        <v>804</v>
      </c>
      <c r="D1198" s="62" t="s">
        <v>84</v>
      </c>
      <c r="E1198" s="62" t="s">
        <v>1311</v>
      </c>
      <c r="F1198" s="101">
        <v>1</v>
      </c>
      <c r="G1198" s="100">
        <v>19452</v>
      </c>
      <c r="H1198" s="100">
        <v>19452</v>
      </c>
      <c r="I1198" s="1" t="str">
        <f t="shared" ca="1" si="19"/>
        <v>сигнал_02</v>
      </c>
    </row>
    <row r="1199" spans="1:10" hidden="1" x14ac:dyDescent="0.2">
      <c r="A1199" s="98">
        <v>43802</v>
      </c>
      <c r="B1199" s="62" t="s">
        <v>1981</v>
      </c>
      <c r="C1199" s="62" t="s">
        <v>1082</v>
      </c>
      <c r="D1199" s="62" t="s">
        <v>84</v>
      </c>
      <c r="E1199" s="62" t="s">
        <v>1314</v>
      </c>
      <c r="F1199" s="101">
        <v>1</v>
      </c>
      <c r="G1199" s="100">
        <v>19452</v>
      </c>
      <c r="H1199" s="100">
        <v>19452</v>
      </c>
      <c r="I1199" s="1" t="str">
        <f t="shared" ca="1" si="19"/>
        <v>сигнал_02</v>
      </c>
      <c r="J1199" s="18"/>
    </row>
    <row r="1200" spans="1:10" hidden="1" x14ac:dyDescent="0.2">
      <c r="A1200" s="98">
        <v>43669</v>
      </c>
      <c r="B1200" s="62" t="s">
        <v>1983</v>
      </c>
      <c r="C1200" s="62" t="s">
        <v>584</v>
      </c>
      <c r="D1200" s="62" t="s">
        <v>401</v>
      </c>
      <c r="E1200" s="62" t="s">
        <v>1313</v>
      </c>
      <c r="F1200" s="101">
        <v>1</v>
      </c>
      <c r="G1200" s="100">
        <v>19446.400000000001</v>
      </c>
      <c r="H1200" s="100">
        <v>19446.400000000001</v>
      </c>
      <c r="I1200" s="1" t="str">
        <f t="shared" ca="1" si="19"/>
        <v>ремонт_прочие_услуги</v>
      </c>
    </row>
    <row r="1201" spans="1:10" hidden="1" x14ac:dyDescent="0.2">
      <c r="A1201" s="98">
        <v>43620</v>
      </c>
      <c r="B1201" s="62" t="s">
        <v>1984</v>
      </c>
      <c r="C1201" s="62" t="s">
        <v>614</v>
      </c>
      <c r="D1201" s="62" t="s">
        <v>244</v>
      </c>
      <c r="E1201" s="62" t="s">
        <v>1311</v>
      </c>
      <c r="F1201" s="99"/>
      <c r="G1201" s="100">
        <v>19405.919999999998</v>
      </c>
      <c r="H1201" s="100">
        <v>19405.91</v>
      </c>
      <c r="I1201" s="1" t="str">
        <f t="shared" ca="1" si="19"/>
        <v>поверка_и_ремонт_газ</v>
      </c>
    </row>
    <row r="1202" spans="1:10" hidden="1" x14ac:dyDescent="0.2">
      <c r="A1202" s="98">
        <v>43811</v>
      </c>
      <c r="B1202" s="62" t="s">
        <v>1645</v>
      </c>
      <c r="C1202" s="62" t="s">
        <v>624</v>
      </c>
      <c r="D1202" s="62" t="s">
        <v>1268</v>
      </c>
      <c r="E1202" s="62" t="s">
        <v>1312</v>
      </c>
      <c r="F1202" s="101">
        <v>12</v>
      </c>
      <c r="G1202" s="100">
        <v>19353.599999999999</v>
      </c>
      <c r="H1202" s="100">
        <v>19353.599999999999</v>
      </c>
      <c r="I1202" s="1" t="str">
        <f t="shared" ca="1" si="19"/>
        <v>нет модели</v>
      </c>
    </row>
    <row r="1203" spans="1:10" hidden="1" x14ac:dyDescent="0.2">
      <c r="A1203" s="98">
        <v>43824</v>
      </c>
      <c r="B1203" s="62" t="s">
        <v>1848</v>
      </c>
      <c r="C1203" s="62" t="s">
        <v>777</v>
      </c>
      <c r="D1203" s="62" t="s">
        <v>54</v>
      </c>
      <c r="E1203" s="62" t="s">
        <v>1311</v>
      </c>
      <c r="F1203" s="99"/>
      <c r="G1203" s="100">
        <v>19341.12</v>
      </c>
      <c r="H1203" s="100">
        <v>19341.12</v>
      </c>
      <c r="I1203" s="1" t="str">
        <f t="shared" ca="1" si="19"/>
        <v>поверка_и_ремонт_газ</v>
      </c>
      <c r="J1203" s="18"/>
    </row>
    <row r="1204" spans="1:10" hidden="1" x14ac:dyDescent="0.2">
      <c r="A1204" s="98">
        <v>43661</v>
      </c>
      <c r="B1204" s="62" t="s">
        <v>1204</v>
      </c>
      <c r="C1204" s="62" t="s">
        <v>654</v>
      </c>
      <c r="D1204" s="62" t="s">
        <v>32</v>
      </c>
      <c r="E1204" s="62" t="s">
        <v>1311</v>
      </c>
      <c r="F1204" s="101">
        <v>1</v>
      </c>
      <c r="G1204" s="100">
        <v>19320</v>
      </c>
      <c r="H1204" s="100">
        <v>19320</v>
      </c>
      <c r="I1204" s="1" t="str">
        <f t="shared" ca="1" si="19"/>
        <v>ремонт_прочие_услуги</v>
      </c>
    </row>
    <row r="1205" spans="1:10" hidden="1" x14ac:dyDescent="0.2">
      <c r="A1205" s="98">
        <v>43517</v>
      </c>
      <c r="B1205" s="62" t="s">
        <v>1405</v>
      </c>
      <c r="C1205" s="62" t="s">
        <v>929</v>
      </c>
      <c r="D1205" s="62" t="s">
        <v>137</v>
      </c>
      <c r="E1205" s="62" t="s">
        <v>1316</v>
      </c>
      <c r="F1205" s="101">
        <v>160</v>
      </c>
      <c r="G1205" s="100">
        <v>19312</v>
      </c>
      <c r="H1205" s="100">
        <v>19312</v>
      </c>
      <c r="I1205" s="1" t="str">
        <f t="shared" ca="1" si="19"/>
        <v>нет модели</v>
      </c>
    </row>
    <row r="1206" spans="1:10" hidden="1" x14ac:dyDescent="0.2">
      <c r="A1206" s="98">
        <v>43823</v>
      </c>
      <c r="B1206" s="62" t="s">
        <v>1985</v>
      </c>
      <c r="C1206" s="62" t="s">
        <v>994</v>
      </c>
      <c r="D1206" s="62" t="s">
        <v>16</v>
      </c>
      <c r="E1206" s="62" t="s">
        <v>1311</v>
      </c>
      <c r="F1206" s="101">
        <v>10</v>
      </c>
      <c r="G1206" s="100">
        <v>19200</v>
      </c>
      <c r="H1206" s="100">
        <v>19200</v>
      </c>
      <c r="I1206" s="1" t="str">
        <f t="shared" ca="1" si="19"/>
        <v>поверка_и_ремонт_газ</v>
      </c>
      <c r="J1206" s="18"/>
    </row>
    <row r="1207" spans="1:10" hidden="1" x14ac:dyDescent="0.2">
      <c r="A1207" s="98">
        <v>43759</v>
      </c>
      <c r="B1207" s="62" t="s">
        <v>1751</v>
      </c>
      <c r="C1207" s="62" t="s">
        <v>777</v>
      </c>
      <c r="D1207" s="62" t="s">
        <v>16</v>
      </c>
      <c r="E1207" s="62" t="s">
        <v>1311</v>
      </c>
      <c r="F1207" s="101">
        <v>10</v>
      </c>
      <c r="G1207" s="100">
        <v>19200</v>
      </c>
      <c r="H1207" s="100">
        <v>19200</v>
      </c>
      <c r="I1207" s="1" t="str">
        <f t="shared" ca="1" si="19"/>
        <v>поверка_и_ремонт_газ</v>
      </c>
    </row>
    <row r="1208" spans="1:10" hidden="1" x14ac:dyDescent="0.2">
      <c r="A1208" s="98">
        <v>43593</v>
      </c>
      <c r="B1208" s="62" t="s">
        <v>1986</v>
      </c>
      <c r="C1208" s="62" t="s">
        <v>626</v>
      </c>
      <c r="D1208" s="62" t="s">
        <v>78</v>
      </c>
      <c r="E1208" s="62" t="s">
        <v>1311</v>
      </c>
      <c r="F1208" s="101">
        <v>10</v>
      </c>
      <c r="G1208" s="100">
        <v>19200</v>
      </c>
      <c r="H1208" s="100">
        <v>19200</v>
      </c>
      <c r="I1208" s="1" t="str">
        <f t="shared" ca="1" si="19"/>
        <v>поверка_и_ремонт_газ</v>
      </c>
    </row>
    <row r="1209" spans="1:10" hidden="1" x14ac:dyDescent="0.2">
      <c r="A1209" s="98">
        <v>43769</v>
      </c>
      <c r="B1209" s="62" t="s">
        <v>1987</v>
      </c>
      <c r="C1209" s="62" t="s">
        <v>792</v>
      </c>
      <c r="D1209" s="62" t="s">
        <v>286</v>
      </c>
      <c r="E1209" s="62" t="s">
        <v>1311</v>
      </c>
      <c r="F1209" s="101">
        <v>1</v>
      </c>
      <c r="G1209" s="100">
        <v>18960</v>
      </c>
      <c r="H1209" s="100">
        <v>18960</v>
      </c>
      <c r="I1209" s="1" t="str">
        <f t="shared" ca="1" si="19"/>
        <v>ремонт_прочие_услуги</v>
      </c>
    </row>
    <row r="1210" spans="1:10" hidden="1" x14ac:dyDescent="0.2">
      <c r="A1210" s="98">
        <v>43578</v>
      </c>
      <c r="B1210" s="62" t="s">
        <v>1988</v>
      </c>
      <c r="C1210" s="62" t="s">
        <v>933</v>
      </c>
      <c r="D1210" s="62" t="s">
        <v>9</v>
      </c>
      <c r="E1210" s="62" t="s">
        <v>1313</v>
      </c>
      <c r="F1210" s="101">
        <v>10</v>
      </c>
      <c r="G1210" s="100">
        <v>18900</v>
      </c>
      <c r="H1210" s="100">
        <v>18900</v>
      </c>
      <c r="I1210" s="1" t="str">
        <f t="shared" ca="1" si="19"/>
        <v>прочее_газ</v>
      </c>
    </row>
    <row r="1211" spans="1:10" hidden="1" x14ac:dyDescent="0.2">
      <c r="A1211" s="98">
        <v>43761</v>
      </c>
      <c r="B1211" s="62" t="s">
        <v>1639</v>
      </c>
      <c r="C1211" s="62" t="s">
        <v>933</v>
      </c>
      <c r="D1211" s="62" t="s">
        <v>9</v>
      </c>
      <c r="E1211" s="62" t="s">
        <v>1311</v>
      </c>
      <c r="F1211" s="101">
        <v>10</v>
      </c>
      <c r="G1211" s="100">
        <v>18900</v>
      </c>
      <c r="H1211" s="100">
        <v>18900</v>
      </c>
      <c r="I1211" s="1" t="str">
        <f t="shared" ca="1" si="19"/>
        <v>прочее_газ</v>
      </c>
    </row>
    <row r="1212" spans="1:10" hidden="1" x14ac:dyDescent="0.2">
      <c r="A1212" s="98">
        <v>43783</v>
      </c>
      <c r="B1212" s="62" t="s">
        <v>1992</v>
      </c>
      <c r="C1212" s="62" t="s">
        <v>971</v>
      </c>
      <c r="D1212" s="62" t="s">
        <v>198</v>
      </c>
      <c r="E1212" s="62" t="s">
        <v>1311</v>
      </c>
      <c r="F1212" s="101">
        <v>1</v>
      </c>
      <c r="G1212" s="100">
        <v>17932.2</v>
      </c>
      <c r="H1212" s="100">
        <v>18876</v>
      </c>
      <c r="I1212" s="1" t="str">
        <f t="shared" ca="1" si="19"/>
        <v>Сигнал_03К_пульт</v>
      </c>
    </row>
    <row r="1213" spans="1:10" hidden="1" x14ac:dyDescent="0.2">
      <c r="A1213" s="98">
        <v>43781</v>
      </c>
      <c r="B1213" s="62" t="s">
        <v>1993</v>
      </c>
      <c r="C1213" s="62" t="s">
        <v>844</v>
      </c>
      <c r="D1213" s="62" t="s">
        <v>198</v>
      </c>
      <c r="E1213" s="62" t="s">
        <v>1311</v>
      </c>
      <c r="F1213" s="101">
        <v>1</v>
      </c>
      <c r="G1213" s="100">
        <v>18876</v>
      </c>
      <c r="H1213" s="100">
        <v>18876</v>
      </c>
      <c r="I1213" s="1" t="str">
        <f t="shared" ca="1" si="19"/>
        <v>Сигнал_03К_пульт</v>
      </c>
    </row>
    <row r="1214" spans="1:10" hidden="1" x14ac:dyDescent="0.2">
      <c r="A1214" s="98">
        <v>43636</v>
      </c>
      <c r="B1214" s="62" t="s">
        <v>1990</v>
      </c>
      <c r="C1214" s="62" t="s">
        <v>971</v>
      </c>
      <c r="D1214" s="62" t="s">
        <v>198</v>
      </c>
      <c r="E1214" s="62" t="s">
        <v>1313</v>
      </c>
      <c r="F1214" s="101">
        <v>1</v>
      </c>
      <c r="G1214" s="100">
        <v>17932.2</v>
      </c>
      <c r="H1214" s="100">
        <v>18876</v>
      </c>
      <c r="I1214" s="1" t="str">
        <f t="shared" ca="1" si="19"/>
        <v>Сигнал_03К_пульт</v>
      </c>
    </row>
    <row r="1215" spans="1:10" hidden="1" x14ac:dyDescent="0.2">
      <c r="A1215" s="98">
        <v>43621</v>
      </c>
      <c r="B1215" s="62" t="s">
        <v>1989</v>
      </c>
      <c r="C1215" s="62" t="s">
        <v>856</v>
      </c>
      <c r="D1215" s="62" t="s">
        <v>198</v>
      </c>
      <c r="E1215" s="62" t="s">
        <v>1313</v>
      </c>
      <c r="F1215" s="101">
        <v>1</v>
      </c>
      <c r="G1215" s="100">
        <v>18876</v>
      </c>
      <c r="H1215" s="100">
        <v>18876</v>
      </c>
      <c r="I1215" s="1" t="str">
        <f t="shared" ca="1" si="19"/>
        <v>Сигнал_03К_пульт</v>
      </c>
    </row>
    <row r="1216" spans="1:10" hidden="1" x14ac:dyDescent="0.2">
      <c r="A1216" s="98">
        <v>43621</v>
      </c>
      <c r="B1216" s="62" t="s">
        <v>1991</v>
      </c>
      <c r="C1216" s="62" t="s">
        <v>856</v>
      </c>
      <c r="D1216" s="62" t="s">
        <v>198</v>
      </c>
      <c r="E1216" s="62" t="s">
        <v>1313</v>
      </c>
      <c r="F1216" s="101">
        <v>1</v>
      </c>
      <c r="G1216" s="100">
        <v>18876</v>
      </c>
      <c r="H1216" s="100">
        <v>18876</v>
      </c>
      <c r="I1216" s="1" t="str">
        <f t="shared" ca="1" si="19"/>
        <v>Сигнал_03К_пульт</v>
      </c>
    </row>
    <row r="1217" spans="1:10" hidden="1" x14ac:dyDescent="0.2">
      <c r="A1217" s="98">
        <v>43509</v>
      </c>
      <c r="B1217" s="62" t="s">
        <v>1994</v>
      </c>
      <c r="C1217" s="62" t="s">
        <v>663</v>
      </c>
      <c r="D1217" s="62" t="s">
        <v>40</v>
      </c>
      <c r="E1217" s="62" t="s">
        <v>1312</v>
      </c>
      <c r="F1217" s="101">
        <v>1</v>
      </c>
      <c r="G1217" s="100">
        <v>18865</v>
      </c>
      <c r="H1217" s="100">
        <v>18865</v>
      </c>
      <c r="I1217" s="1" t="str">
        <f t="shared" ca="1" si="19"/>
        <v>сигнал_02</v>
      </c>
    </row>
    <row r="1218" spans="1:10" hidden="1" x14ac:dyDescent="0.2">
      <c r="A1218" s="98">
        <v>43607</v>
      </c>
      <c r="B1218" s="62" t="s">
        <v>1198</v>
      </c>
      <c r="C1218" s="62" t="s">
        <v>654</v>
      </c>
      <c r="D1218" s="62" t="s">
        <v>32</v>
      </c>
      <c r="E1218" s="62" t="s">
        <v>1311</v>
      </c>
      <c r="F1218" s="101">
        <v>1</v>
      </c>
      <c r="G1218" s="100">
        <v>18840</v>
      </c>
      <c r="H1218" s="100">
        <v>18840</v>
      </c>
      <c r="I1218" s="1" t="str">
        <f t="shared" ca="1" si="19"/>
        <v>ремонт_прочие_услуги</v>
      </c>
    </row>
    <row r="1219" spans="1:10" x14ac:dyDescent="0.2">
      <c r="A1219" s="98">
        <v>43892</v>
      </c>
      <c r="B1219" s="62" t="s">
        <v>2443</v>
      </c>
      <c r="C1219" s="62" t="s">
        <v>637</v>
      </c>
      <c r="D1219" s="62" t="s">
        <v>45</v>
      </c>
      <c r="E1219" s="62" t="s">
        <v>1311</v>
      </c>
      <c r="F1219" s="101">
        <v>8</v>
      </c>
      <c r="G1219" s="100">
        <v>18624</v>
      </c>
      <c r="H1219" s="100">
        <v>18624</v>
      </c>
    </row>
    <row r="1220" spans="1:10" hidden="1" x14ac:dyDescent="0.2">
      <c r="A1220" s="98">
        <v>43664</v>
      </c>
      <c r="B1220" s="62" t="s">
        <v>1938</v>
      </c>
      <c r="C1220" s="62" t="s">
        <v>955</v>
      </c>
      <c r="D1220" s="62" t="s">
        <v>92</v>
      </c>
      <c r="E1220" s="62" t="s">
        <v>1313</v>
      </c>
      <c r="F1220" s="101">
        <v>2</v>
      </c>
      <c r="G1220" s="100">
        <v>17647.2</v>
      </c>
      <c r="H1220" s="100">
        <v>18576</v>
      </c>
      <c r="I1220" s="1" t="str">
        <f t="shared" ca="1" si="19"/>
        <v>Газтест_пульт</v>
      </c>
    </row>
    <row r="1221" spans="1:10" hidden="1" x14ac:dyDescent="0.2">
      <c r="A1221" s="98">
        <v>43780</v>
      </c>
      <c r="B1221" s="62" t="s">
        <v>1830</v>
      </c>
      <c r="C1221" s="62" t="s">
        <v>888</v>
      </c>
      <c r="D1221" s="62" t="s">
        <v>92</v>
      </c>
      <c r="E1221" s="62" t="s">
        <v>1311</v>
      </c>
      <c r="F1221" s="101">
        <v>2</v>
      </c>
      <c r="G1221" s="100">
        <v>18576</v>
      </c>
      <c r="H1221" s="100">
        <v>18576</v>
      </c>
      <c r="I1221" s="1" t="str">
        <f t="shared" ca="1" si="19"/>
        <v>Газтест_пульт</v>
      </c>
    </row>
    <row r="1222" spans="1:10" hidden="1" x14ac:dyDescent="0.2">
      <c r="A1222" s="98">
        <v>43809</v>
      </c>
      <c r="B1222" s="62" t="s">
        <v>1996</v>
      </c>
      <c r="C1222" s="62" t="s">
        <v>971</v>
      </c>
      <c r="D1222" s="62" t="s">
        <v>92</v>
      </c>
      <c r="E1222" s="62" t="s">
        <v>1311</v>
      </c>
      <c r="F1222" s="101">
        <v>2</v>
      </c>
      <c r="G1222" s="100">
        <v>17647.2</v>
      </c>
      <c r="H1222" s="100">
        <v>18576</v>
      </c>
      <c r="I1222" s="1" t="str">
        <f t="shared" ca="1" si="19"/>
        <v>Газтест_пульт</v>
      </c>
    </row>
    <row r="1223" spans="1:10" hidden="1" x14ac:dyDescent="0.2">
      <c r="A1223" s="98">
        <v>43549</v>
      </c>
      <c r="B1223" s="62" t="s">
        <v>1941</v>
      </c>
      <c r="C1223" s="62" t="s">
        <v>640</v>
      </c>
      <c r="D1223" s="62" t="s">
        <v>92</v>
      </c>
      <c r="E1223" s="62" t="s">
        <v>1311</v>
      </c>
      <c r="F1223" s="101">
        <v>2</v>
      </c>
      <c r="G1223" s="100">
        <v>18576</v>
      </c>
      <c r="H1223" s="100">
        <v>18576</v>
      </c>
      <c r="I1223" s="1" t="str">
        <f t="shared" ca="1" si="19"/>
        <v>Газтест_пульт</v>
      </c>
    </row>
    <row r="1224" spans="1:10" hidden="1" x14ac:dyDescent="0.2">
      <c r="A1224" s="98">
        <v>43539</v>
      </c>
      <c r="B1224" s="62" t="s">
        <v>1995</v>
      </c>
      <c r="C1224" s="62" t="s">
        <v>902</v>
      </c>
      <c r="D1224" s="62" t="s">
        <v>92</v>
      </c>
      <c r="E1224" s="62" t="s">
        <v>1313</v>
      </c>
      <c r="F1224" s="101">
        <v>2</v>
      </c>
      <c r="G1224" s="100">
        <v>18576</v>
      </c>
      <c r="H1224" s="100">
        <v>18576</v>
      </c>
      <c r="I1224" s="1" t="str">
        <f t="shared" ca="1" si="19"/>
        <v>Газтест_пульт</v>
      </c>
      <c r="J1224" s="18"/>
    </row>
    <row r="1225" spans="1:10" hidden="1" x14ac:dyDescent="0.2">
      <c r="A1225" s="98">
        <v>43543</v>
      </c>
      <c r="B1225" s="62" t="s">
        <v>1997</v>
      </c>
      <c r="C1225" s="62" t="s">
        <v>630</v>
      </c>
      <c r="D1225" s="62" t="s">
        <v>245</v>
      </c>
      <c r="E1225" s="62" t="s">
        <v>1312</v>
      </c>
      <c r="F1225" s="101">
        <v>1</v>
      </c>
      <c r="G1225" s="100">
        <v>18480</v>
      </c>
      <c r="H1225" s="100">
        <v>18480</v>
      </c>
      <c r="I1225" s="1" t="str">
        <f t="shared" ca="1" si="19"/>
        <v>ремонт_прочие_услуги</v>
      </c>
    </row>
    <row r="1226" spans="1:10" hidden="1" x14ac:dyDescent="0.2">
      <c r="A1226" s="98">
        <v>43521</v>
      </c>
      <c r="B1226" s="62" t="s">
        <v>1203</v>
      </c>
      <c r="C1226" s="62" t="s">
        <v>654</v>
      </c>
      <c r="D1226" s="62" t="s">
        <v>32</v>
      </c>
      <c r="E1226" s="62" t="s">
        <v>1311</v>
      </c>
      <c r="F1226" s="101">
        <v>1</v>
      </c>
      <c r="G1226" s="100">
        <v>18480</v>
      </c>
      <c r="H1226" s="100">
        <v>18480</v>
      </c>
      <c r="I1226" s="1" t="str">
        <f t="shared" ca="1" si="19"/>
        <v>ремонт_прочие_услуги</v>
      </c>
    </row>
    <row r="1227" spans="1:10" hidden="1" x14ac:dyDescent="0.2">
      <c r="A1227" s="98">
        <v>43809</v>
      </c>
      <c r="B1227" s="62" t="s">
        <v>1996</v>
      </c>
      <c r="C1227" s="62" t="s">
        <v>971</v>
      </c>
      <c r="D1227" s="62" t="s">
        <v>91</v>
      </c>
      <c r="E1227" s="62" t="s">
        <v>1311</v>
      </c>
      <c r="F1227" s="101">
        <v>4</v>
      </c>
      <c r="G1227" s="100">
        <v>17510.400000000001</v>
      </c>
      <c r="H1227" s="100">
        <v>18432</v>
      </c>
      <c r="I1227" s="1" t="str">
        <f t="shared" ca="1" si="19"/>
        <v>Газтест_датчики</v>
      </c>
      <c r="J1227" s="18"/>
    </row>
    <row r="1228" spans="1:10" hidden="1" x14ac:dyDescent="0.2">
      <c r="A1228" s="98">
        <v>43822</v>
      </c>
      <c r="B1228" s="62" t="s">
        <v>1999</v>
      </c>
      <c r="C1228" s="62" t="s">
        <v>1145</v>
      </c>
      <c r="D1228" s="62" t="s">
        <v>91</v>
      </c>
      <c r="E1228" s="62" t="s">
        <v>1312</v>
      </c>
      <c r="F1228" s="101">
        <v>4</v>
      </c>
      <c r="G1228" s="100">
        <v>18432</v>
      </c>
      <c r="H1228" s="100">
        <v>18432</v>
      </c>
      <c r="I1228" s="1" t="str">
        <f t="shared" ca="1" si="19"/>
        <v>Газтест_датчики</v>
      </c>
      <c r="J1228" s="18"/>
    </row>
    <row r="1229" spans="1:10" hidden="1" x14ac:dyDescent="0.2">
      <c r="A1229" s="98">
        <v>43780</v>
      </c>
      <c r="B1229" s="62" t="s">
        <v>1998</v>
      </c>
      <c r="C1229" s="62" t="s">
        <v>888</v>
      </c>
      <c r="D1229" s="62" t="s">
        <v>91</v>
      </c>
      <c r="E1229" s="62" t="s">
        <v>1311</v>
      </c>
      <c r="F1229" s="101">
        <v>4</v>
      </c>
      <c r="G1229" s="100">
        <v>18432</v>
      </c>
      <c r="H1229" s="100">
        <v>18432</v>
      </c>
      <c r="I1229" s="1" t="str">
        <f t="shared" ca="1" si="19"/>
        <v>Газтест_датчики</v>
      </c>
      <c r="J1229" s="18"/>
    </row>
    <row r="1230" spans="1:10" hidden="1" x14ac:dyDescent="0.2">
      <c r="A1230" s="98">
        <v>43528</v>
      </c>
      <c r="B1230" s="62" t="s">
        <v>2000</v>
      </c>
      <c r="C1230" s="62" t="s">
        <v>850</v>
      </c>
      <c r="D1230" s="62" t="s">
        <v>91</v>
      </c>
      <c r="E1230" s="62" t="s">
        <v>1313</v>
      </c>
      <c r="F1230" s="101">
        <v>4</v>
      </c>
      <c r="G1230" s="100">
        <v>18432</v>
      </c>
      <c r="H1230" s="100">
        <v>18432</v>
      </c>
      <c r="I1230" s="1" t="str">
        <f t="shared" ca="1" si="19"/>
        <v>Газтест_датчики</v>
      </c>
    </row>
    <row r="1231" spans="1:10" hidden="1" x14ac:dyDescent="0.2">
      <c r="A1231" s="98">
        <v>43544</v>
      </c>
      <c r="B1231" s="62" t="s">
        <v>2001</v>
      </c>
      <c r="C1231" s="62" t="s">
        <v>791</v>
      </c>
      <c r="D1231" s="62" t="s">
        <v>91</v>
      </c>
      <c r="E1231" s="62" t="s">
        <v>1313</v>
      </c>
      <c r="F1231" s="101">
        <v>4</v>
      </c>
      <c r="G1231" s="100">
        <v>18432</v>
      </c>
      <c r="H1231" s="100">
        <v>18432</v>
      </c>
      <c r="I1231" s="1" t="str">
        <f t="shared" ref="I1231:I1294" ca="1" si="20">IF(COUNTIF(INDIRECT(INDEX(моделиперечень,1)),D1231),INDEX(моделиперечень,1),
IF(COUNTIF(INDIRECT(INDEX(моделиперечень,2)),D1231),INDEX(моделиперечень,2),
IF(COUNTIF(INDIRECT(INDEX(моделиперечень,3)),D1231),INDEX(моделиперечень,3),
IF(COUNTIF(INDIRECT(INDEX(моделиперечень,4)),D1231),INDEX(моделиперечень,4),
IF(COUNTIF(INDIRECT(INDEX(моделиперечень,5)),D1231),INDEX(моделиперечень,5),
IF(COUNTIF(INDIRECT(INDEX(моделиперечень,6)),D1231),INDEX(моделиперечень,6),
IF(COUNTIF(INDIRECT(INDEX(моделиперечень,7)),D1231),INDEX(моделиперечень,7),
IF(COUNTIF(INDIRECT(INDEX(моделиперечень,8)),D1231),INDEX(моделиперечень,8),
IF(COUNTIF(INDIRECT(INDEX(моделиперечень,9)),D1231),INDEX(моделиперечень,9),
IF(COUNTIF(INDIRECT(INDEX(моделиперечень,10)),D1231),INDEX(моделиперечень,10),
IF(COUNTIF(INDIRECT(INDEX(моделиперечень,11)),D1231),INDEX(моделиперечень,11),
IF(COUNTIF(INDIRECT(INDEX(моделиперечень,12)),D1231),INDEX(моделиперечень,12),
IF(COUNTIF(INDIRECT(INDEX(моделиперечень,13)),D1231),INDEX(моделиперечень,13),
IF(COUNTIF(INDIRECT(INDEX(моделиперечень,14)),D1231),INDEX(моделиперечень,14),
IF(COUNTIF(INDIRECT(INDEX(моделиперечень,15)),D1231),INDEX(моделиперечень,15),
IF(COUNTIF(INDIRECT(INDEX(моделиперечень,16)),D1231),INDEX(моделиперечень,16),
IF(COUNTIF(INDIRECT(INDEX(моделиперечень,17)),D1231),INDEX(моделиперечень,17),
IF(COUNTIF(INDIRECT(INDEX(моделиперечень,18)),D1231),INDEX(моделиперечень,18),
IF(COUNTIF(INDIRECT(INDEX(моделиперечень,19)),D1231),INDEX(моделиперечень,19),
IF(COUNTIF(INDIRECT(INDEX(моделиперечень,20)),D1231),INDEX(моделиперечень,20),
IF(COUNTIF(INDIRECT(INDEX(моделиперечень,21)),D1231),INDEX(моделиперечень,21),
IF(COUNTIF(INDIRECT(INDEX(моделиперечень,22)),D1231),INDEX(моделиперечень,22),
IF(COUNTIF(INDIRECT(INDEX(моделиперечень,23)),D1231),INDEX(моделиперечень,23),
IF(COUNTIF(INDIRECT(INDEX(моделиперечень,24)),D1231),INDEX(моделиперечень,24),
IF(COUNTIF(INDIRECT(INDEX(моделиперечень,25)),D1231),INDEX(моделиперечень,25),
IF(COUNTIF(INDIRECT(INDEX(моделиперечень,26)),D1231),INDEX(моделиперечень,26),
IF(COUNTIF(INDIRECT(INDEX(моделиперечень_газ,1)),D1231),INDEX(моделиперечень_газ,1),
IF(COUNTIF(INDIRECT(INDEX(моделиперечень_газ,2)),D1231),INDEX(моделиперечень_газ,2),
IF(COUNTIF(INDIRECT(INDEX(моделиперечень_газ,3)),D1231),INDEX(моделиперечень_газ,3),
IF(COUNTIF(INDIRECT(INDEX(моделиперечень_газ,4)),D1231),INDEX(моделиперечень_газ,4),
IF(COUNTIF(INDIRECT(INDEX(моделиперечень_газ,5)),D1231),INDEX(моделиперечень_газ,5),
IF(COUNTIF(INDIRECT(INDEX(моделиперечень_газ,6)),D1231),INDEX(моделиперечень_газ,6),
IF(COUNTIF(INDIRECT(INDEX(моделиперечень_газ,7)),D1231),INDEX(моделиперечень_газ,7),
IF(COUNTIF(INDIRECT(INDEX(моделиперечень_газ,8)),D1231),INDEX(моделиперечень_газ,8),
IF(COUNTIF(INDIRECT(INDEX(моделиперечень_газ,9)),D1231),INDEX(моделиперечень_газ,9),
IF(COUNTIF(INDIRECT(INDEX(моделиперечень_газ,10)),D1231),INDEX(моделиперечень_газ,10),
IF(COUNTIF(INDIRECT(INDEX(моделиперечень_газ,11)),D1231),INDEX(моделиперечень_газ,11),
IF(COUNTIF(INDIRECT(INDEX(моделиперечень_газ,12)),D1231),INDEX(моделиперечень_газ,12),
IF(COUNTIF(INDIRECT(INDEX(моделиперечень_газ,13)),D1231),INDEX(моделиперечень_газ,13),
IF(COUNTIF(INDIRECT(INDEX(моделиперечень_газ,14)),D1231),INDEX(моделиперечень_газ,14),
IF(COUNTIF(INDIRECT(INDEX(моделиперечень_газ,15)),D1231),INDEX(моделиперечень_газ,15),
IF(COUNTIF(INDIRECT(INDEX(моделиперечень_газ,16)),D1231),INDEX(моделиперечень_газ,16),
IF(COUNTIF(INDIRECT(INDEX(моделиперечень_газ,17)),D1231),INDEX(моделиперечень_газ,17),
IF(COUNTIF(INDIRECT(INDEX(моделиперечень_газ,18)),D1231),INDEX(моделиперечень_газ,18),
IF(COUNTIF(INDIRECT(INDEX(моделиперечень_газ,19)),D1231),INDEX(моделиперечень_газ,19),
IF(COUNTIF(INDIRECT(INDEX(моделиперечень_газ,20)),D1231),INDEX(моделиперечень_газ,20),
IF(COUNTIF(INDIRECT(INDEX(моделиперечень_газ,21)),D1231),INDEX(моделиперечень_газ,21),
IF(COUNTIF(INDIRECT(INDEX(моделиперечень_газ,22)),D1231),INDEX(моделиперечень_газ,22),
IF(COUNTIF(INDIRECT(INDEX(моделиперечень_газ,23)),D1231),INDEX(моделиперечень_газ,23),
IF(COUNTIF(INDIRECT(INDEX(моделиперечень_газ,24)),D1231),INDEX(моделиперечень_газ,24),
IF(COUNTIF(INDIRECT(INDEX(моделиперечень_газ,25)),D1231),INDEX(моделиперечень_газ,25),
IF(COUNTIF(INDIRECT(INDEX(моделиперечень_газ,26)),D1231),INDEX(моделиперечень_газ,26),
IF(COUNTIF(INDIRECT(INDEX(моделиперечень_газ,27)),D1231),INDEX(моделиперечень_газ,27),
IF(COUNTIF(INDIRECT(INDEX(моделиперечень_газ,28)),D1231),INDEX(моделиперечень_газ,28),
IF(COUNTIF(INDIRECT(INDEX(моделиперечень_газ,29)),D1231),INDEX(моделиперечень_газ,29),
IF(COUNTIF(INDIRECT(INDEX(моделиперечень_газ,30)),D1231),INDEX(моделиперечень_газ,30),
IF(COUNTIF(INDIRECT(INDEX(моделиперечень_газ,31)),D1231),INDEX(моделиперечень_газ,31),
IF(COUNTIF(INDIRECT(INDEX(моделиперечень_газ,32)),D1231),INDEX(моделиперечень_газ,32),
IF(COUNTIF(INDIRECT(INDEX(моделиперечень_газ,33)),D1231),INDEX(моделиперечень_газ,33),
IF(COUNTIF(INDIRECT(INDEX(моделиперечень_газ,34)),D1231),INDEX(моделиперечень_газ,34),
IF(COUNTIF(INDIRECT(INDEX(моделиперечень_газ,35)),D1231),INDEX(моделиперечень_газ,35),
IF(COUNTIF(INDIRECT(INDEX(моделиперечень_газ,36)),D1231),INDEX(моделиперечень_газ,36),
"нет модели"))))))))))))))))))))))))))))))))))))))))))))))))))))))))))))))</f>
        <v>Газтест_датчики</v>
      </c>
    </row>
    <row r="1232" spans="1:10" hidden="1" x14ac:dyDescent="0.2">
      <c r="A1232" s="98">
        <v>43580</v>
      </c>
      <c r="B1232" s="62" t="s">
        <v>2003</v>
      </c>
      <c r="C1232" s="62" t="s">
        <v>941</v>
      </c>
      <c r="D1232" s="62" t="s">
        <v>91</v>
      </c>
      <c r="E1232" s="62" t="s">
        <v>1311</v>
      </c>
      <c r="F1232" s="101">
        <v>4</v>
      </c>
      <c r="G1232" s="100">
        <v>18432</v>
      </c>
      <c r="H1232" s="100">
        <v>18432</v>
      </c>
      <c r="I1232" s="1" t="str">
        <f t="shared" ca="1" si="20"/>
        <v>Газтест_датчики</v>
      </c>
    </row>
    <row r="1233" spans="1:10" hidden="1" x14ac:dyDescent="0.2">
      <c r="A1233" s="98">
        <v>43580</v>
      </c>
      <c r="B1233" s="62" t="s">
        <v>2002</v>
      </c>
      <c r="C1233" s="62" t="s">
        <v>941</v>
      </c>
      <c r="D1233" s="62" t="s">
        <v>91</v>
      </c>
      <c r="E1233" s="62" t="s">
        <v>1311</v>
      </c>
      <c r="F1233" s="101">
        <v>4</v>
      </c>
      <c r="G1233" s="100">
        <v>18432</v>
      </c>
      <c r="H1233" s="100">
        <v>18432</v>
      </c>
      <c r="I1233" s="1" t="str">
        <f t="shared" ca="1" si="20"/>
        <v>Газтест_датчики</v>
      </c>
    </row>
    <row r="1234" spans="1:10" hidden="1" x14ac:dyDescent="0.2">
      <c r="A1234" s="98">
        <v>43539</v>
      </c>
      <c r="B1234" s="62" t="s">
        <v>1995</v>
      </c>
      <c r="C1234" s="62" t="s">
        <v>902</v>
      </c>
      <c r="D1234" s="62" t="s">
        <v>91</v>
      </c>
      <c r="E1234" s="62" t="s">
        <v>1313</v>
      </c>
      <c r="F1234" s="101">
        <v>4</v>
      </c>
      <c r="G1234" s="100">
        <v>18432</v>
      </c>
      <c r="H1234" s="100">
        <v>18432</v>
      </c>
      <c r="I1234" s="1" t="str">
        <f t="shared" ca="1" si="20"/>
        <v>Газтест_датчики</v>
      </c>
    </row>
    <row r="1235" spans="1:10" hidden="1" x14ac:dyDescent="0.2">
      <c r="A1235" s="98">
        <v>43644</v>
      </c>
      <c r="B1235" s="62" t="s">
        <v>2004</v>
      </c>
      <c r="C1235" s="62" t="s">
        <v>914</v>
      </c>
      <c r="D1235" s="62" t="s">
        <v>91</v>
      </c>
      <c r="E1235" s="62" t="s">
        <v>1311</v>
      </c>
      <c r="F1235" s="101">
        <v>4</v>
      </c>
      <c r="G1235" s="100">
        <v>18432</v>
      </c>
      <c r="H1235" s="100">
        <v>18432</v>
      </c>
      <c r="I1235" s="1" t="str">
        <f t="shared" ca="1" si="20"/>
        <v>Газтест_датчики</v>
      </c>
    </row>
    <row r="1236" spans="1:10" hidden="1" x14ac:dyDescent="0.2">
      <c r="A1236" s="98">
        <v>43510</v>
      </c>
      <c r="B1236" s="62" t="s">
        <v>2005</v>
      </c>
      <c r="C1236" s="62" t="s">
        <v>901</v>
      </c>
      <c r="D1236" s="62" t="s">
        <v>10</v>
      </c>
      <c r="E1236" s="62" t="s">
        <v>1311</v>
      </c>
      <c r="F1236" s="101">
        <v>1</v>
      </c>
      <c r="G1236" s="100">
        <v>18282</v>
      </c>
      <c r="H1236" s="100">
        <v>18282</v>
      </c>
      <c r="I1236" s="1" t="str">
        <f t="shared" ca="1" si="20"/>
        <v>сигнал_03_электрохимия</v>
      </c>
    </row>
    <row r="1237" spans="1:10" hidden="1" x14ac:dyDescent="0.2">
      <c r="A1237" s="98">
        <v>43609</v>
      </c>
      <c r="B1237" s="62" t="s">
        <v>2006</v>
      </c>
      <c r="C1237" s="62" t="s">
        <v>814</v>
      </c>
      <c r="D1237" s="62" t="s">
        <v>46</v>
      </c>
      <c r="E1237" s="62" t="s">
        <v>1311</v>
      </c>
      <c r="F1237" s="99"/>
      <c r="G1237" s="100">
        <v>18252.96</v>
      </c>
      <c r="H1237" s="100">
        <v>18252.96</v>
      </c>
      <c r="I1237" s="1" t="str">
        <f t="shared" ca="1" si="20"/>
        <v>поверка_и_ремонт_газ</v>
      </c>
    </row>
    <row r="1238" spans="1:10" hidden="1" x14ac:dyDescent="0.2">
      <c r="A1238" s="98">
        <v>43824</v>
      </c>
      <c r="B1238" s="62" t="s">
        <v>2007</v>
      </c>
      <c r="C1238" s="62" t="s">
        <v>1096</v>
      </c>
      <c r="D1238" s="62" t="s">
        <v>349</v>
      </c>
      <c r="E1238" s="62" t="s">
        <v>1314</v>
      </c>
      <c r="F1238" s="101">
        <v>8</v>
      </c>
      <c r="G1238" s="100">
        <v>18240</v>
      </c>
      <c r="H1238" s="100">
        <v>18240</v>
      </c>
      <c r="I1238" s="1" t="str">
        <f t="shared" ca="1" si="20"/>
        <v>прочее_газ</v>
      </c>
    </row>
    <row r="1239" spans="1:10" hidden="1" x14ac:dyDescent="0.2">
      <c r="A1239" s="98">
        <v>43866</v>
      </c>
      <c r="B1239" s="62" t="s">
        <v>1408</v>
      </c>
      <c r="C1239" s="62" t="s">
        <v>654</v>
      </c>
      <c r="D1239" s="62" t="s">
        <v>32</v>
      </c>
      <c r="E1239" s="62" t="s">
        <v>1311</v>
      </c>
      <c r="F1239" s="101">
        <v>1</v>
      </c>
      <c r="G1239" s="100">
        <v>18240</v>
      </c>
      <c r="H1239" s="100">
        <v>18240</v>
      </c>
      <c r="I1239" s="1" t="str">
        <f t="shared" ca="1" si="20"/>
        <v>ремонт_прочие_услуги</v>
      </c>
    </row>
    <row r="1240" spans="1:10" hidden="1" x14ac:dyDescent="0.2">
      <c r="A1240" s="98">
        <v>43759</v>
      </c>
      <c r="B1240" s="62" t="s">
        <v>1751</v>
      </c>
      <c r="C1240" s="62" t="s">
        <v>777</v>
      </c>
      <c r="D1240" s="62" t="s">
        <v>12</v>
      </c>
      <c r="E1240" s="62" t="s">
        <v>1311</v>
      </c>
      <c r="F1240" s="101">
        <v>10</v>
      </c>
      <c r="G1240" s="100">
        <v>18144</v>
      </c>
      <c r="H1240" s="100">
        <v>18144</v>
      </c>
      <c r="I1240" s="1" t="str">
        <f t="shared" ca="1" si="20"/>
        <v>поверка_и_ремонт_газ</v>
      </c>
    </row>
    <row r="1241" spans="1:10" hidden="1" x14ac:dyDescent="0.2">
      <c r="A1241" s="98">
        <v>43481</v>
      </c>
      <c r="B1241" s="62" t="s">
        <v>1402</v>
      </c>
      <c r="C1241" s="62" t="s">
        <v>929</v>
      </c>
      <c r="D1241" s="62" t="s">
        <v>120</v>
      </c>
      <c r="E1241" s="62" t="s">
        <v>1316</v>
      </c>
      <c r="F1241" s="101">
        <v>40</v>
      </c>
      <c r="G1241" s="100">
        <v>18144</v>
      </c>
      <c r="H1241" s="100">
        <v>18144</v>
      </c>
      <c r="I1241" s="1" t="str">
        <f t="shared" ca="1" si="20"/>
        <v>нет модели</v>
      </c>
    </row>
    <row r="1242" spans="1:10" hidden="1" x14ac:dyDescent="0.2">
      <c r="A1242" s="98">
        <v>43593</v>
      </c>
      <c r="B1242" s="62" t="s">
        <v>1986</v>
      </c>
      <c r="C1242" s="62" t="s">
        <v>626</v>
      </c>
      <c r="D1242" s="62" t="s">
        <v>244</v>
      </c>
      <c r="E1242" s="62" t="s">
        <v>1311</v>
      </c>
      <c r="F1242" s="99"/>
      <c r="G1242" s="100">
        <v>18066</v>
      </c>
      <c r="H1242" s="100">
        <v>18066</v>
      </c>
      <c r="I1242" s="1" t="str">
        <f t="shared" ca="1" si="20"/>
        <v>поверка_и_ремонт_газ</v>
      </c>
    </row>
    <row r="1243" spans="1:10" x14ac:dyDescent="0.2">
      <c r="A1243" s="98">
        <v>43892</v>
      </c>
      <c r="B1243" s="62" t="s">
        <v>2443</v>
      </c>
      <c r="C1243" s="62" t="s">
        <v>637</v>
      </c>
      <c r="D1243" s="62" t="s">
        <v>78</v>
      </c>
      <c r="E1243" s="62" t="s">
        <v>1311</v>
      </c>
      <c r="F1243" s="101">
        <v>7</v>
      </c>
      <c r="G1243" s="100">
        <v>18060</v>
      </c>
      <c r="H1243" s="100">
        <v>18060</v>
      </c>
    </row>
    <row r="1244" spans="1:10" hidden="1" x14ac:dyDescent="0.2">
      <c r="A1244" s="98">
        <v>43712</v>
      </c>
      <c r="B1244" s="62" t="s">
        <v>2009</v>
      </c>
      <c r="C1244" s="62" t="s">
        <v>577</v>
      </c>
      <c r="D1244" s="62" t="s">
        <v>9</v>
      </c>
      <c r="E1244" s="62" t="s">
        <v>1311</v>
      </c>
      <c r="F1244" s="101">
        <v>10</v>
      </c>
      <c r="G1244" s="100">
        <v>18000</v>
      </c>
      <c r="H1244" s="100">
        <v>18000</v>
      </c>
      <c r="I1244" s="1" t="str">
        <f t="shared" ca="1" si="20"/>
        <v>прочее_газ</v>
      </c>
    </row>
    <row r="1245" spans="1:10" hidden="1" x14ac:dyDescent="0.2">
      <c r="A1245" s="98">
        <v>43662</v>
      </c>
      <c r="B1245" s="62" t="s">
        <v>2008</v>
      </c>
      <c r="C1245" s="62" t="s">
        <v>725</v>
      </c>
      <c r="D1245" s="62" t="s">
        <v>9</v>
      </c>
      <c r="E1245" s="62" t="s">
        <v>1311</v>
      </c>
      <c r="F1245" s="101">
        <v>10</v>
      </c>
      <c r="G1245" s="100">
        <v>18000</v>
      </c>
      <c r="H1245" s="100">
        <v>18000</v>
      </c>
      <c r="I1245" s="1" t="str">
        <f t="shared" ca="1" si="20"/>
        <v>прочее_газ</v>
      </c>
    </row>
    <row r="1246" spans="1:10" hidden="1" x14ac:dyDescent="0.2">
      <c r="A1246" s="98">
        <v>43514</v>
      </c>
      <c r="B1246" s="62" t="s">
        <v>1892</v>
      </c>
      <c r="C1246" s="62" t="s">
        <v>776</v>
      </c>
      <c r="D1246" s="62" t="s">
        <v>9</v>
      </c>
      <c r="E1246" s="62" t="s">
        <v>1311</v>
      </c>
      <c r="F1246" s="101">
        <v>10</v>
      </c>
      <c r="G1246" s="100">
        <v>18000</v>
      </c>
      <c r="H1246" s="100">
        <v>18000</v>
      </c>
      <c r="I1246" s="1" t="str">
        <f t="shared" ca="1" si="20"/>
        <v>прочее_газ</v>
      </c>
    </row>
    <row r="1247" spans="1:10" hidden="1" x14ac:dyDescent="0.2">
      <c r="A1247" s="98">
        <v>43598</v>
      </c>
      <c r="B1247" s="62" t="s">
        <v>1407</v>
      </c>
      <c r="C1247" s="62" t="s">
        <v>929</v>
      </c>
      <c r="D1247" s="62" t="s">
        <v>331</v>
      </c>
      <c r="E1247" s="62" t="s">
        <v>1316</v>
      </c>
      <c r="F1247" s="101">
        <v>100</v>
      </c>
      <c r="G1247" s="100">
        <v>18000</v>
      </c>
      <c r="H1247" s="100">
        <v>18000</v>
      </c>
      <c r="I1247" s="1" t="str">
        <f t="shared" ca="1" si="20"/>
        <v>Прочее</v>
      </c>
      <c r="J1247" s="18"/>
    </row>
    <row r="1248" spans="1:10" hidden="1" x14ac:dyDescent="0.2">
      <c r="A1248" s="98">
        <v>43598</v>
      </c>
      <c r="B1248" s="62" t="s">
        <v>1407</v>
      </c>
      <c r="C1248" s="62" t="s">
        <v>929</v>
      </c>
      <c r="D1248" s="62" t="s">
        <v>332</v>
      </c>
      <c r="E1248" s="62" t="s">
        <v>1316</v>
      </c>
      <c r="F1248" s="101">
        <v>100</v>
      </c>
      <c r="G1248" s="100">
        <v>18000</v>
      </c>
      <c r="H1248" s="100">
        <v>18000</v>
      </c>
      <c r="I1248" s="1" t="str">
        <f t="shared" ca="1" si="20"/>
        <v>Прочее</v>
      </c>
    </row>
    <row r="1249" spans="1:10" hidden="1" x14ac:dyDescent="0.2">
      <c r="A1249" s="98">
        <v>43521</v>
      </c>
      <c r="B1249" s="62" t="s">
        <v>2010</v>
      </c>
      <c r="C1249" s="62" t="s">
        <v>752</v>
      </c>
      <c r="D1249" s="62" t="s">
        <v>74</v>
      </c>
      <c r="E1249" s="62" t="s">
        <v>1313</v>
      </c>
      <c r="F1249" s="101">
        <v>1</v>
      </c>
      <c r="G1249" s="100">
        <v>17928</v>
      </c>
      <c r="H1249" s="100">
        <v>17928</v>
      </c>
      <c r="I1249" s="1" t="str">
        <f t="shared" ca="1" si="20"/>
        <v>сигнал_03_ПП_фланец</v>
      </c>
    </row>
    <row r="1250" spans="1:10" hidden="1" x14ac:dyDescent="0.2">
      <c r="A1250" s="98">
        <v>43627</v>
      </c>
      <c r="B1250" s="62" t="s">
        <v>1617</v>
      </c>
      <c r="C1250" s="62" t="s">
        <v>933</v>
      </c>
      <c r="D1250" s="62" t="s">
        <v>40</v>
      </c>
      <c r="E1250" s="62" t="s">
        <v>1313</v>
      </c>
      <c r="F1250" s="101">
        <v>1</v>
      </c>
      <c r="G1250" s="100">
        <v>17892</v>
      </c>
      <c r="H1250" s="100">
        <v>17892</v>
      </c>
      <c r="I1250" s="1" t="str">
        <f t="shared" ca="1" si="20"/>
        <v>сигнал_02</v>
      </c>
    </row>
    <row r="1251" spans="1:10" hidden="1" x14ac:dyDescent="0.2">
      <c r="A1251" s="98">
        <v>43620</v>
      </c>
      <c r="B1251" s="62" t="s">
        <v>2011</v>
      </c>
      <c r="C1251" s="62" t="s">
        <v>933</v>
      </c>
      <c r="D1251" s="62" t="s">
        <v>21</v>
      </c>
      <c r="E1251" s="62" t="s">
        <v>1313</v>
      </c>
      <c r="F1251" s="101">
        <v>1</v>
      </c>
      <c r="G1251" s="100">
        <v>17892</v>
      </c>
      <c r="H1251" s="100">
        <v>17892</v>
      </c>
      <c r="I1251" s="1" t="str">
        <f t="shared" ca="1" si="20"/>
        <v>сигнал_02</v>
      </c>
    </row>
    <row r="1252" spans="1:10" hidden="1" x14ac:dyDescent="0.2">
      <c r="A1252" s="98">
        <v>43825</v>
      </c>
      <c r="B1252" s="62" t="s">
        <v>2012</v>
      </c>
      <c r="C1252" s="62" t="s">
        <v>933</v>
      </c>
      <c r="D1252" s="62" t="s">
        <v>21</v>
      </c>
      <c r="E1252" s="62" t="s">
        <v>1311</v>
      </c>
      <c r="F1252" s="101">
        <v>1</v>
      </c>
      <c r="G1252" s="100">
        <v>17892</v>
      </c>
      <c r="H1252" s="100">
        <v>17892</v>
      </c>
      <c r="I1252" s="1" t="str">
        <f t="shared" ca="1" si="20"/>
        <v>сигнал_02</v>
      </c>
    </row>
    <row r="1253" spans="1:10" hidden="1" x14ac:dyDescent="0.2">
      <c r="A1253" s="98">
        <v>43634</v>
      </c>
      <c r="B1253" s="62" t="s">
        <v>2013</v>
      </c>
      <c r="C1253" s="62" t="s">
        <v>933</v>
      </c>
      <c r="D1253" s="62" t="s">
        <v>247</v>
      </c>
      <c r="E1253" s="62" t="s">
        <v>1313</v>
      </c>
      <c r="F1253" s="101">
        <v>1</v>
      </c>
      <c r="G1253" s="100">
        <v>17892</v>
      </c>
      <c r="H1253" s="100">
        <v>17892</v>
      </c>
      <c r="I1253" s="1" t="str">
        <f t="shared" ca="1" si="20"/>
        <v>сигнал_02</v>
      </c>
    </row>
    <row r="1254" spans="1:10" hidden="1" x14ac:dyDescent="0.2">
      <c r="A1254" s="98">
        <v>43825</v>
      </c>
      <c r="B1254" s="62" t="s">
        <v>2012</v>
      </c>
      <c r="C1254" s="62" t="s">
        <v>933</v>
      </c>
      <c r="D1254" s="62" t="s">
        <v>247</v>
      </c>
      <c r="E1254" s="62" t="s">
        <v>1311</v>
      </c>
      <c r="F1254" s="101">
        <v>1</v>
      </c>
      <c r="G1254" s="100">
        <v>17892</v>
      </c>
      <c r="H1254" s="100">
        <v>17892</v>
      </c>
      <c r="I1254" s="1" t="str">
        <f t="shared" ca="1" si="20"/>
        <v>сигнал_02</v>
      </c>
    </row>
    <row r="1255" spans="1:10" hidden="1" x14ac:dyDescent="0.2">
      <c r="A1255" s="98">
        <v>43839</v>
      </c>
      <c r="B1255" s="62" t="s">
        <v>1572</v>
      </c>
      <c r="C1255" s="62" t="s">
        <v>933</v>
      </c>
      <c r="D1255" s="62" t="s">
        <v>247</v>
      </c>
      <c r="E1255" s="62" t="s">
        <v>1311</v>
      </c>
      <c r="F1255" s="101">
        <v>1</v>
      </c>
      <c r="G1255" s="100">
        <v>17892</v>
      </c>
      <c r="H1255" s="100">
        <v>17892</v>
      </c>
      <c r="I1255" s="1" t="str">
        <f t="shared" ca="1" si="20"/>
        <v>сигнал_02</v>
      </c>
    </row>
    <row r="1256" spans="1:10" hidden="1" x14ac:dyDescent="0.2">
      <c r="A1256" s="98">
        <v>43811</v>
      </c>
      <c r="B1256" s="62" t="s">
        <v>1725</v>
      </c>
      <c r="C1256" s="62" t="s">
        <v>933</v>
      </c>
      <c r="D1256" s="62" t="s">
        <v>247</v>
      </c>
      <c r="E1256" s="62" t="s">
        <v>1311</v>
      </c>
      <c r="F1256" s="101">
        <v>1</v>
      </c>
      <c r="G1256" s="100">
        <v>17892</v>
      </c>
      <c r="H1256" s="100">
        <v>17892</v>
      </c>
      <c r="I1256" s="1" t="str">
        <f t="shared" ca="1" si="20"/>
        <v>сигнал_02</v>
      </c>
    </row>
    <row r="1257" spans="1:10" hidden="1" x14ac:dyDescent="0.2">
      <c r="A1257" s="98">
        <v>43649</v>
      </c>
      <c r="B1257" s="62" t="s">
        <v>1604</v>
      </c>
      <c r="C1257" s="62" t="s">
        <v>842</v>
      </c>
      <c r="D1257" s="62" t="s">
        <v>12</v>
      </c>
      <c r="E1257" s="62" t="s">
        <v>1311</v>
      </c>
      <c r="F1257" s="101">
        <v>10</v>
      </c>
      <c r="G1257" s="100">
        <v>17640</v>
      </c>
      <c r="H1257" s="100">
        <v>17640</v>
      </c>
      <c r="I1257" s="1" t="str">
        <f t="shared" ca="1" si="20"/>
        <v>поверка_и_ремонт_газ</v>
      </c>
      <c r="J1257" s="18"/>
    </row>
    <row r="1258" spans="1:10" hidden="1" x14ac:dyDescent="0.2">
      <c r="A1258" s="98">
        <v>43481</v>
      </c>
      <c r="B1258" s="62" t="s">
        <v>1402</v>
      </c>
      <c r="C1258" s="62" t="s">
        <v>929</v>
      </c>
      <c r="D1258" s="62" t="s">
        <v>158</v>
      </c>
      <c r="E1258" s="62" t="s">
        <v>1316</v>
      </c>
      <c r="F1258" s="101">
        <v>40</v>
      </c>
      <c r="G1258" s="100">
        <v>17520</v>
      </c>
      <c r="H1258" s="100">
        <v>17520</v>
      </c>
      <c r="I1258" s="1" t="str">
        <f t="shared" ca="1" si="20"/>
        <v>нет модели</v>
      </c>
      <c r="J1258" s="18"/>
    </row>
    <row r="1259" spans="1:10" hidden="1" x14ac:dyDescent="0.2">
      <c r="A1259" s="98">
        <v>43606</v>
      </c>
      <c r="B1259" s="62" t="s">
        <v>1782</v>
      </c>
      <c r="C1259" s="62" t="s">
        <v>810</v>
      </c>
      <c r="D1259" s="62" t="s">
        <v>248</v>
      </c>
      <c r="E1259" s="62" t="s">
        <v>1311</v>
      </c>
      <c r="F1259" s="101">
        <v>3</v>
      </c>
      <c r="G1259" s="100">
        <v>17460</v>
      </c>
      <c r="H1259" s="100">
        <v>17460</v>
      </c>
      <c r="I1259" s="1" t="str">
        <f t="shared" ca="1" si="20"/>
        <v>Сигнал_03К_датчики</v>
      </c>
    </row>
    <row r="1260" spans="1:10" hidden="1" x14ac:dyDescent="0.2">
      <c r="A1260" s="98">
        <v>43495</v>
      </c>
      <c r="B1260" s="62" t="s">
        <v>1404</v>
      </c>
      <c r="C1260" s="62" t="s">
        <v>929</v>
      </c>
      <c r="D1260" s="62" t="s">
        <v>144</v>
      </c>
      <c r="E1260" s="62" t="s">
        <v>1316</v>
      </c>
      <c r="F1260" s="101">
        <v>120</v>
      </c>
      <c r="G1260" s="100">
        <v>17424</v>
      </c>
      <c r="H1260" s="100">
        <v>17424</v>
      </c>
      <c r="I1260" s="1" t="str">
        <f t="shared" ca="1" si="20"/>
        <v>нет модели</v>
      </c>
    </row>
    <row r="1261" spans="1:10" hidden="1" x14ac:dyDescent="0.2">
      <c r="A1261" s="98">
        <v>43656</v>
      </c>
      <c r="B1261" s="62" t="s">
        <v>2014</v>
      </c>
      <c r="C1261" s="62" t="s">
        <v>749</v>
      </c>
      <c r="D1261" s="62" t="s">
        <v>16</v>
      </c>
      <c r="E1261" s="62" t="s">
        <v>1311</v>
      </c>
      <c r="F1261" s="101">
        <v>9</v>
      </c>
      <c r="G1261" s="100">
        <v>17280</v>
      </c>
      <c r="H1261" s="100">
        <v>17280</v>
      </c>
      <c r="I1261" s="1" t="str">
        <f t="shared" ca="1" si="20"/>
        <v>поверка_и_ремонт_газ</v>
      </c>
    </row>
    <row r="1262" spans="1:10" hidden="1" x14ac:dyDescent="0.2">
      <c r="A1262" s="98">
        <v>43630</v>
      </c>
      <c r="B1262" s="62" t="s">
        <v>2015</v>
      </c>
      <c r="C1262" s="62" t="s">
        <v>587</v>
      </c>
      <c r="D1262" s="62" t="s">
        <v>78</v>
      </c>
      <c r="E1262" s="62" t="s">
        <v>1311</v>
      </c>
      <c r="F1262" s="101">
        <v>9</v>
      </c>
      <c r="G1262" s="100">
        <v>17280</v>
      </c>
      <c r="H1262" s="100">
        <v>17280</v>
      </c>
      <c r="I1262" s="1" t="str">
        <f t="shared" ca="1" si="20"/>
        <v>поверка_и_ремонт_газ</v>
      </c>
      <c r="J1262" s="18"/>
    </row>
    <row r="1263" spans="1:10" hidden="1" x14ac:dyDescent="0.2">
      <c r="A1263" s="98">
        <v>43619</v>
      </c>
      <c r="B1263" s="62" t="s">
        <v>1851</v>
      </c>
      <c r="C1263" s="62" t="s">
        <v>634</v>
      </c>
      <c r="D1263" s="62" t="s">
        <v>350</v>
      </c>
      <c r="E1263" s="62" t="s">
        <v>1311</v>
      </c>
      <c r="F1263" s="101">
        <v>1</v>
      </c>
      <c r="G1263" s="100">
        <v>16143.54</v>
      </c>
      <c r="H1263" s="100">
        <v>16993.2</v>
      </c>
      <c r="I1263" s="1" t="str">
        <f t="shared" ca="1" si="20"/>
        <v>сигнал_022_датчики</v>
      </c>
      <c r="J1263" s="18"/>
    </row>
    <row r="1264" spans="1:10" hidden="1" x14ac:dyDescent="0.2">
      <c r="A1264" s="98">
        <v>43606</v>
      </c>
      <c r="B1264" s="62" t="s">
        <v>1855</v>
      </c>
      <c r="C1264" s="62" t="s">
        <v>777</v>
      </c>
      <c r="D1264" s="62" t="s">
        <v>12</v>
      </c>
      <c r="E1264" s="62" t="s">
        <v>1311</v>
      </c>
      <c r="F1264" s="101">
        <v>1</v>
      </c>
      <c r="G1264" s="100">
        <v>16932</v>
      </c>
      <c r="H1264" s="100">
        <v>16932</v>
      </c>
      <c r="I1264" s="1" t="str">
        <f t="shared" ca="1" si="20"/>
        <v>поверка_и_ремонт_газ</v>
      </c>
    </row>
    <row r="1265" spans="1:10" x14ac:dyDescent="0.2">
      <c r="A1265" s="98">
        <v>43909</v>
      </c>
      <c r="B1265" s="62" t="s">
        <v>2516</v>
      </c>
      <c r="C1265" s="62" t="s">
        <v>1374</v>
      </c>
      <c r="D1265" s="62" t="s">
        <v>45</v>
      </c>
      <c r="E1265" s="62" t="s">
        <v>1311</v>
      </c>
      <c r="F1265" s="101">
        <v>8</v>
      </c>
      <c r="G1265" s="100">
        <v>16896</v>
      </c>
      <c r="H1265" s="100">
        <v>16896</v>
      </c>
    </row>
    <row r="1266" spans="1:10" hidden="1" x14ac:dyDescent="0.2">
      <c r="A1266" s="98">
        <v>43788</v>
      </c>
      <c r="B1266" s="62" t="s">
        <v>1623</v>
      </c>
      <c r="C1266" s="62" t="s">
        <v>959</v>
      </c>
      <c r="D1266" s="62" t="s">
        <v>81</v>
      </c>
      <c r="E1266" s="62" t="s">
        <v>1311</v>
      </c>
      <c r="F1266" s="101">
        <v>2</v>
      </c>
      <c r="G1266" s="100">
        <v>16896</v>
      </c>
      <c r="H1266" s="100">
        <v>16896</v>
      </c>
      <c r="I1266" s="1" t="str">
        <f t="shared" ca="1" si="20"/>
        <v>сигнал_022_датчики</v>
      </c>
    </row>
    <row r="1267" spans="1:10" hidden="1" x14ac:dyDescent="0.2">
      <c r="A1267" s="98">
        <v>43517</v>
      </c>
      <c r="B1267" s="62" t="s">
        <v>1405</v>
      </c>
      <c r="C1267" s="62" t="s">
        <v>929</v>
      </c>
      <c r="D1267" s="62" t="s">
        <v>133</v>
      </c>
      <c r="E1267" s="62" t="s">
        <v>1316</v>
      </c>
      <c r="F1267" s="101">
        <v>160</v>
      </c>
      <c r="G1267" s="100">
        <v>16704</v>
      </c>
      <c r="H1267" s="100">
        <v>16704</v>
      </c>
      <c r="I1267" s="1" t="str">
        <f t="shared" ca="1" si="20"/>
        <v>нет модели</v>
      </c>
    </row>
    <row r="1268" spans="1:10" hidden="1" x14ac:dyDescent="0.2">
      <c r="A1268" s="98">
        <v>43566</v>
      </c>
      <c r="B1268" s="62" t="s">
        <v>1403</v>
      </c>
      <c r="C1268" s="62" t="s">
        <v>929</v>
      </c>
      <c r="D1268" s="62" t="s">
        <v>294</v>
      </c>
      <c r="E1268" s="62" t="s">
        <v>1316</v>
      </c>
      <c r="F1268" s="101">
        <v>160</v>
      </c>
      <c r="G1268" s="100">
        <v>16608</v>
      </c>
      <c r="H1268" s="100">
        <v>16608</v>
      </c>
      <c r="I1268" s="1" t="str">
        <f t="shared" ca="1" si="20"/>
        <v>нет модели</v>
      </c>
    </row>
    <row r="1269" spans="1:10" x14ac:dyDescent="0.2">
      <c r="A1269" s="98">
        <v>43913</v>
      </c>
      <c r="B1269" s="62" t="s">
        <v>2503</v>
      </c>
      <c r="C1269" s="62" t="s">
        <v>2504</v>
      </c>
      <c r="D1269" s="62" t="s">
        <v>12</v>
      </c>
      <c r="E1269" s="62" t="s">
        <v>1311</v>
      </c>
      <c r="F1269" s="101">
        <v>8</v>
      </c>
      <c r="G1269" s="100">
        <v>16608</v>
      </c>
      <c r="H1269" s="100">
        <v>16608</v>
      </c>
      <c r="J1269" s="18"/>
    </row>
    <row r="1270" spans="1:10" hidden="1" x14ac:dyDescent="0.2">
      <c r="A1270" s="98">
        <v>43598</v>
      </c>
      <c r="B1270" s="62" t="s">
        <v>1396</v>
      </c>
      <c r="C1270" s="62" t="s">
        <v>929</v>
      </c>
      <c r="D1270" s="62" t="s">
        <v>337</v>
      </c>
      <c r="E1270" s="62" t="s">
        <v>1316</v>
      </c>
      <c r="F1270" s="101">
        <v>40</v>
      </c>
      <c r="G1270" s="100">
        <v>16560</v>
      </c>
      <c r="H1270" s="100">
        <v>16560</v>
      </c>
      <c r="I1270" s="1" t="str">
        <f t="shared" ca="1" si="20"/>
        <v>Прочее</v>
      </c>
    </row>
    <row r="1271" spans="1:10" hidden="1" x14ac:dyDescent="0.2">
      <c r="A1271" s="98">
        <v>43481</v>
      </c>
      <c r="B1271" s="62" t="s">
        <v>1402</v>
      </c>
      <c r="C1271" s="62" t="s">
        <v>929</v>
      </c>
      <c r="D1271" s="62" t="s">
        <v>111</v>
      </c>
      <c r="E1271" s="62" t="s">
        <v>1316</v>
      </c>
      <c r="F1271" s="101">
        <v>40</v>
      </c>
      <c r="G1271" s="100">
        <v>16560</v>
      </c>
      <c r="H1271" s="100">
        <v>16560</v>
      </c>
      <c r="I1271" s="1" t="str">
        <f t="shared" ca="1" si="20"/>
        <v>нет модели</v>
      </c>
      <c r="J1271" s="18"/>
    </row>
    <row r="1272" spans="1:10" hidden="1" x14ac:dyDescent="0.2">
      <c r="A1272" s="98">
        <v>43725</v>
      </c>
      <c r="B1272" s="62" t="s">
        <v>1448</v>
      </c>
      <c r="C1272" s="62" t="s">
        <v>749</v>
      </c>
      <c r="D1272" s="62" t="s">
        <v>258</v>
      </c>
      <c r="E1272" s="62" t="s">
        <v>1311</v>
      </c>
      <c r="F1272" s="101">
        <v>1</v>
      </c>
      <c r="G1272" s="100">
        <v>15714.9</v>
      </c>
      <c r="H1272" s="100">
        <v>16542</v>
      </c>
      <c r="I1272" s="1" t="str">
        <f t="shared" ca="1" si="20"/>
        <v>прочее_газ</v>
      </c>
      <c r="J1272" s="18"/>
    </row>
    <row r="1273" spans="1:10" hidden="1" x14ac:dyDescent="0.2">
      <c r="A1273" s="98">
        <v>43725</v>
      </c>
      <c r="B1273" s="62" t="s">
        <v>1447</v>
      </c>
      <c r="C1273" s="62" t="s">
        <v>749</v>
      </c>
      <c r="D1273" s="62" t="s">
        <v>258</v>
      </c>
      <c r="E1273" s="62" t="s">
        <v>1311</v>
      </c>
      <c r="F1273" s="101">
        <v>1</v>
      </c>
      <c r="G1273" s="100">
        <v>15714.9</v>
      </c>
      <c r="H1273" s="100">
        <v>16542</v>
      </c>
      <c r="I1273" s="1" t="str">
        <f t="shared" ca="1" si="20"/>
        <v>прочее_газ</v>
      </c>
    </row>
    <row r="1274" spans="1:10" hidden="1" x14ac:dyDescent="0.2">
      <c r="A1274" s="98">
        <v>43662</v>
      </c>
      <c r="B1274" s="62" t="s">
        <v>1814</v>
      </c>
      <c r="C1274" s="62" t="s">
        <v>807</v>
      </c>
      <c r="D1274" s="62" t="s">
        <v>74</v>
      </c>
      <c r="E1274" s="62" t="s">
        <v>1311</v>
      </c>
      <c r="F1274" s="101">
        <v>1</v>
      </c>
      <c r="G1274" s="100">
        <v>16368</v>
      </c>
      <c r="H1274" s="100">
        <v>16368</v>
      </c>
      <c r="I1274" s="1" t="str">
        <f t="shared" ca="1" si="20"/>
        <v>сигнал_03_ПП_фланец</v>
      </c>
    </row>
    <row r="1275" spans="1:10" hidden="1" x14ac:dyDescent="0.2">
      <c r="A1275" s="98">
        <v>43839</v>
      </c>
      <c r="B1275" s="62" t="s">
        <v>1817</v>
      </c>
      <c r="C1275" s="62" t="s">
        <v>578</v>
      </c>
      <c r="D1275" s="62" t="s">
        <v>74</v>
      </c>
      <c r="E1275" s="62" t="s">
        <v>1311</v>
      </c>
      <c r="F1275" s="101">
        <v>1</v>
      </c>
      <c r="G1275" s="100">
        <v>15549.6</v>
      </c>
      <c r="H1275" s="100">
        <v>16368</v>
      </c>
      <c r="I1275" s="1" t="str">
        <f t="shared" ca="1" si="20"/>
        <v>сигнал_03_ПП_фланец</v>
      </c>
      <c r="J1275" s="18"/>
    </row>
    <row r="1276" spans="1:10" hidden="1" x14ac:dyDescent="0.2">
      <c r="A1276" s="98">
        <v>43839</v>
      </c>
      <c r="B1276" s="62" t="s">
        <v>1817</v>
      </c>
      <c r="C1276" s="62" t="s">
        <v>578</v>
      </c>
      <c r="D1276" s="62" t="s">
        <v>251</v>
      </c>
      <c r="E1276" s="62" t="s">
        <v>1311</v>
      </c>
      <c r="F1276" s="101">
        <v>1</v>
      </c>
      <c r="G1276" s="100">
        <v>15549.6</v>
      </c>
      <c r="H1276" s="100">
        <v>16368</v>
      </c>
      <c r="I1276" s="1" t="str">
        <f t="shared" ca="1" si="20"/>
        <v>сигнал_03_ПП_фланец</v>
      </c>
    </row>
    <row r="1277" spans="1:10" hidden="1" x14ac:dyDescent="0.2">
      <c r="A1277" s="98">
        <v>43662</v>
      </c>
      <c r="B1277" s="62" t="s">
        <v>1814</v>
      </c>
      <c r="C1277" s="62" t="s">
        <v>807</v>
      </c>
      <c r="D1277" s="62" t="s">
        <v>251</v>
      </c>
      <c r="E1277" s="62" t="s">
        <v>1311</v>
      </c>
      <c r="F1277" s="101">
        <v>1</v>
      </c>
      <c r="G1277" s="100">
        <v>16368</v>
      </c>
      <c r="H1277" s="100">
        <v>16368</v>
      </c>
      <c r="I1277" s="1" t="str">
        <f t="shared" ca="1" si="20"/>
        <v>сигнал_03_ПП_фланец</v>
      </c>
    </row>
    <row r="1278" spans="1:10" hidden="1" x14ac:dyDescent="0.2">
      <c r="A1278" s="98">
        <v>43725</v>
      </c>
      <c r="B1278" s="62" t="s">
        <v>2016</v>
      </c>
      <c r="C1278" s="62" t="s">
        <v>998</v>
      </c>
      <c r="D1278" s="62" t="s">
        <v>74</v>
      </c>
      <c r="E1278" s="62" t="s">
        <v>1313</v>
      </c>
      <c r="F1278" s="101">
        <v>1</v>
      </c>
      <c r="G1278" s="100">
        <v>16368</v>
      </c>
      <c r="H1278" s="100">
        <v>16368</v>
      </c>
      <c r="I1278" s="1" t="str">
        <f t="shared" ca="1" si="20"/>
        <v>сигнал_03_ПП_фланец</v>
      </c>
    </row>
    <row r="1279" spans="1:10" hidden="1" x14ac:dyDescent="0.2">
      <c r="A1279" s="98">
        <v>43706</v>
      </c>
      <c r="B1279" s="62" t="s">
        <v>1800</v>
      </c>
      <c r="C1279" s="62" t="s">
        <v>835</v>
      </c>
      <c r="D1279" s="62" t="s">
        <v>251</v>
      </c>
      <c r="E1279" s="62" t="s">
        <v>1311</v>
      </c>
      <c r="F1279" s="101">
        <v>1</v>
      </c>
      <c r="G1279" s="100">
        <v>16368</v>
      </c>
      <c r="H1279" s="100">
        <v>16368</v>
      </c>
      <c r="I1279" s="1" t="str">
        <f t="shared" ca="1" si="20"/>
        <v>сигнал_03_ПП_фланец</v>
      </c>
    </row>
    <row r="1280" spans="1:10" hidden="1" x14ac:dyDescent="0.2">
      <c r="A1280" s="98">
        <v>43804</v>
      </c>
      <c r="B1280" s="62" t="s">
        <v>1792</v>
      </c>
      <c r="C1280" s="62" t="s">
        <v>1078</v>
      </c>
      <c r="D1280" s="62" t="s">
        <v>251</v>
      </c>
      <c r="E1280" s="62" t="s">
        <v>1311</v>
      </c>
      <c r="F1280" s="101">
        <v>1</v>
      </c>
      <c r="G1280" s="100">
        <v>16368</v>
      </c>
      <c r="H1280" s="100">
        <v>16368</v>
      </c>
      <c r="I1280" s="1" t="str">
        <f t="shared" ca="1" si="20"/>
        <v>сигнал_03_ПП_фланец</v>
      </c>
    </row>
    <row r="1281" spans="1:10" hidden="1" x14ac:dyDescent="0.2">
      <c r="A1281" s="98">
        <v>43801</v>
      </c>
      <c r="B1281" s="62" t="s">
        <v>2017</v>
      </c>
      <c r="C1281" s="62" t="s">
        <v>756</v>
      </c>
      <c r="D1281" s="62" t="s">
        <v>9</v>
      </c>
      <c r="E1281" s="62" t="s">
        <v>1314</v>
      </c>
      <c r="F1281" s="101">
        <v>9</v>
      </c>
      <c r="G1281" s="100">
        <v>16200</v>
      </c>
      <c r="H1281" s="100">
        <v>16200</v>
      </c>
      <c r="I1281" s="1" t="str">
        <f t="shared" ca="1" si="20"/>
        <v>прочее_газ</v>
      </c>
      <c r="J1281" s="18"/>
    </row>
    <row r="1282" spans="1:10" hidden="1" x14ac:dyDescent="0.2">
      <c r="A1282" s="98">
        <v>43866</v>
      </c>
      <c r="B1282" s="62" t="s">
        <v>1409</v>
      </c>
      <c r="C1282" s="62" t="s">
        <v>654</v>
      </c>
      <c r="D1282" s="62" t="s">
        <v>32</v>
      </c>
      <c r="E1282" s="62" t="s">
        <v>1311</v>
      </c>
      <c r="F1282" s="101">
        <v>1</v>
      </c>
      <c r="G1282" s="100">
        <v>16200</v>
      </c>
      <c r="H1282" s="100">
        <v>16200</v>
      </c>
      <c r="I1282" s="1" t="str">
        <f t="shared" ca="1" si="20"/>
        <v>ремонт_прочие_услуги</v>
      </c>
      <c r="J1282" s="18"/>
    </row>
    <row r="1283" spans="1:10" hidden="1" x14ac:dyDescent="0.2">
      <c r="A1283" s="98">
        <v>43850</v>
      </c>
      <c r="B1283" s="62" t="s">
        <v>2018</v>
      </c>
      <c r="C1283" s="62" t="s">
        <v>1305</v>
      </c>
      <c r="D1283" s="62" t="s">
        <v>253</v>
      </c>
      <c r="E1283" s="62" t="s">
        <v>1318</v>
      </c>
      <c r="F1283" s="101">
        <v>1</v>
      </c>
      <c r="G1283" s="100">
        <v>16155.6</v>
      </c>
      <c r="H1283" s="100">
        <v>16155.6</v>
      </c>
      <c r="I1283" s="1" t="str">
        <f t="shared" ca="1" si="20"/>
        <v>ЧК_10</v>
      </c>
    </row>
    <row r="1284" spans="1:10" hidden="1" x14ac:dyDescent="0.2">
      <c r="A1284" s="98">
        <v>43871</v>
      </c>
      <c r="B1284" s="62" t="s">
        <v>2019</v>
      </c>
      <c r="C1284" s="62" t="s">
        <v>1372</v>
      </c>
      <c r="D1284" s="62" t="s">
        <v>253</v>
      </c>
      <c r="E1284" s="62" t="s">
        <v>1373</v>
      </c>
      <c r="F1284" s="101">
        <v>1</v>
      </c>
      <c r="G1284" s="100">
        <v>16155.6</v>
      </c>
      <c r="H1284" s="100">
        <v>16155.6</v>
      </c>
      <c r="I1284" s="1" t="str">
        <f t="shared" ca="1" si="20"/>
        <v>ЧК_10</v>
      </c>
    </row>
    <row r="1285" spans="1:10" hidden="1" x14ac:dyDescent="0.2">
      <c r="A1285" s="98">
        <v>43871</v>
      </c>
      <c r="B1285" s="62" t="s">
        <v>2020</v>
      </c>
      <c r="C1285" s="62" t="s">
        <v>1372</v>
      </c>
      <c r="D1285" s="62" t="s">
        <v>253</v>
      </c>
      <c r="E1285" s="62" t="s">
        <v>1373</v>
      </c>
      <c r="F1285" s="101">
        <v>1</v>
      </c>
      <c r="G1285" s="100">
        <v>16155.6</v>
      </c>
      <c r="H1285" s="100">
        <v>16155.6</v>
      </c>
      <c r="I1285" s="1" t="str">
        <f t="shared" ca="1" si="20"/>
        <v>ЧК_10</v>
      </c>
    </row>
    <row r="1286" spans="1:10" x14ac:dyDescent="0.2">
      <c r="A1286" s="98">
        <v>43915</v>
      </c>
      <c r="B1286" s="62" t="s">
        <v>2543</v>
      </c>
      <c r="C1286" s="62" t="s">
        <v>2544</v>
      </c>
      <c r="D1286" s="62" t="s">
        <v>253</v>
      </c>
      <c r="E1286" s="62" t="s">
        <v>1311</v>
      </c>
      <c r="F1286" s="101">
        <v>1</v>
      </c>
      <c r="G1286" s="100">
        <v>16155.6</v>
      </c>
      <c r="H1286" s="100">
        <v>16155.6</v>
      </c>
    </row>
    <row r="1287" spans="1:10" x14ac:dyDescent="0.2">
      <c r="A1287" s="98">
        <v>43893</v>
      </c>
      <c r="B1287" s="62" t="s">
        <v>2439</v>
      </c>
      <c r="C1287" s="62" t="s">
        <v>736</v>
      </c>
      <c r="D1287" s="62" t="s">
        <v>248</v>
      </c>
      <c r="E1287" s="62" t="s">
        <v>1318</v>
      </c>
      <c r="F1287" s="101">
        <v>3</v>
      </c>
      <c r="G1287" s="100">
        <v>15204.75</v>
      </c>
      <c r="H1287" s="100">
        <v>16005</v>
      </c>
    </row>
    <row r="1288" spans="1:10" hidden="1" x14ac:dyDescent="0.2">
      <c r="A1288" s="98">
        <v>43522</v>
      </c>
      <c r="B1288" s="62" t="s">
        <v>2021</v>
      </c>
      <c r="C1288" s="62" t="s">
        <v>821</v>
      </c>
      <c r="D1288" s="62" t="s">
        <v>87</v>
      </c>
      <c r="E1288" s="62" t="s">
        <v>1315</v>
      </c>
      <c r="F1288" s="101">
        <v>8</v>
      </c>
      <c r="G1288" s="100">
        <v>16000</v>
      </c>
      <c r="H1288" s="100">
        <v>16000</v>
      </c>
      <c r="I1288" s="1" t="str">
        <f t="shared" ca="1" si="20"/>
        <v>Прочее</v>
      </c>
    </row>
    <row r="1289" spans="1:10" hidden="1" x14ac:dyDescent="0.2">
      <c r="A1289" s="98">
        <v>43824</v>
      </c>
      <c r="B1289" s="62" t="s">
        <v>1848</v>
      </c>
      <c r="C1289" s="62" t="s">
        <v>777</v>
      </c>
      <c r="D1289" s="62" t="s">
        <v>12</v>
      </c>
      <c r="E1289" s="62" t="s">
        <v>1311</v>
      </c>
      <c r="F1289" s="101">
        <v>9</v>
      </c>
      <c r="G1289" s="100">
        <v>15876</v>
      </c>
      <c r="H1289" s="100">
        <v>15876</v>
      </c>
      <c r="I1289" s="1" t="str">
        <f t="shared" ca="1" si="20"/>
        <v>поверка_и_ремонт_газ</v>
      </c>
    </row>
    <row r="1290" spans="1:10" hidden="1" x14ac:dyDescent="0.2">
      <c r="A1290" s="98">
        <v>43573</v>
      </c>
      <c r="B1290" s="62" t="s">
        <v>1528</v>
      </c>
      <c r="C1290" s="62" t="s">
        <v>920</v>
      </c>
      <c r="D1290" s="62" t="s">
        <v>53</v>
      </c>
      <c r="E1290" s="62" t="s">
        <v>1313</v>
      </c>
      <c r="F1290" s="101">
        <v>4</v>
      </c>
      <c r="G1290" s="100">
        <v>15840</v>
      </c>
      <c r="H1290" s="100">
        <v>15840</v>
      </c>
      <c r="I1290" s="1" t="str">
        <f t="shared" ca="1" si="20"/>
        <v>Прочее</v>
      </c>
    </row>
    <row r="1291" spans="1:10" hidden="1" x14ac:dyDescent="0.2">
      <c r="A1291" s="98">
        <v>43619</v>
      </c>
      <c r="B1291" s="62" t="s">
        <v>1844</v>
      </c>
      <c r="C1291" s="62" t="s">
        <v>634</v>
      </c>
      <c r="D1291" s="62" t="s">
        <v>48</v>
      </c>
      <c r="E1291" s="62" t="s">
        <v>1311</v>
      </c>
      <c r="F1291" s="101">
        <v>1</v>
      </c>
      <c r="G1291" s="100">
        <v>14820</v>
      </c>
      <c r="H1291" s="100">
        <v>15600</v>
      </c>
      <c r="I1291" s="1" t="str">
        <f t="shared" ca="1" si="20"/>
        <v>сигнал_022_датчики</v>
      </c>
    </row>
    <row r="1292" spans="1:10" hidden="1" x14ac:dyDescent="0.2">
      <c r="A1292" s="98">
        <v>43502</v>
      </c>
      <c r="B1292" s="62" t="s">
        <v>1883</v>
      </c>
      <c r="C1292" s="62" t="s">
        <v>680</v>
      </c>
      <c r="D1292" s="62" t="s">
        <v>48</v>
      </c>
      <c r="E1292" s="62" t="s">
        <v>1313</v>
      </c>
      <c r="F1292" s="101">
        <v>1</v>
      </c>
      <c r="G1292" s="100">
        <v>15600</v>
      </c>
      <c r="H1292" s="100">
        <v>15600</v>
      </c>
      <c r="I1292" s="1" t="str">
        <f t="shared" ca="1" si="20"/>
        <v>сигнал_022_датчики</v>
      </c>
    </row>
    <row r="1293" spans="1:10" hidden="1" x14ac:dyDescent="0.2">
      <c r="A1293" s="98">
        <v>43794</v>
      </c>
      <c r="B1293" s="62" t="s">
        <v>1866</v>
      </c>
      <c r="C1293" s="62" t="s">
        <v>753</v>
      </c>
      <c r="D1293" s="62" t="s">
        <v>48</v>
      </c>
      <c r="E1293" s="62" t="s">
        <v>1311</v>
      </c>
      <c r="F1293" s="101">
        <v>1</v>
      </c>
      <c r="G1293" s="100">
        <v>15600</v>
      </c>
      <c r="H1293" s="100">
        <v>15600</v>
      </c>
      <c r="I1293" s="1" t="str">
        <f t="shared" ca="1" si="20"/>
        <v>сигнал_022_датчики</v>
      </c>
      <c r="J1293" s="18"/>
    </row>
    <row r="1294" spans="1:10" hidden="1" x14ac:dyDescent="0.2">
      <c r="A1294" s="98">
        <v>43661</v>
      </c>
      <c r="B1294" s="62" t="s">
        <v>2022</v>
      </c>
      <c r="C1294" s="62" t="s">
        <v>905</v>
      </c>
      <c r="D1294" s="62" t="s">
        <v>48</v>
      </c>
      <c r="E1294" s="62" t="s">
        <v>1312</v>
      </c>
      <c r="F1294" s="101">
        <v>1</v>
      </c>
      <c r="G1294" s="100">
        <v>15600</v>
      </c>
      <c r="H1294" s="100">
        <v>15600</v>
      </c>
      <c r="I1294" s="1" t="str">
        <f t="shared" ca="1" si="20"/>
        <v>сигнал_022_датчики</v>
      </c>
    </row>
    <row r="1295" spans="1:10" hidden="1" x14ac:dyDescent="0.2">
      <c r="A1295" s="98">
        <v>43720</v>
      </c>
      <c r="B1295" s="62" t="s">
        <v>1819</v>
      </c>
      <c r="C1295" s="62" t="s">
        <v>1011</v>
      </c>
      <c r="D1295" s="62" t="s">
        <v>264</v>
      </c>
      <c r="E1295" s="62" t="s">
        <v>1313</v>
      </c>
      <c r="F1295" s="101">
        <v>2</v>
      </c>
      <c r="G1295" s="100">
        <v>15552</v>
      </c>
      <c r="H1295" s="100">
        <v>15552</v>
      </c>
      <c r="I1295" s="1" t="str">
        <f t="shared" ref="I1295:I1340" ca="1" si="21">IF(COUNTIF(INDIRECT(INDEX(моделиперечень,1)),D1295),INDEX(моделиперечень,1),
IF(COUNTIF(INDIRECT(INDEX(моделиперечень,2)),D1295),INDEX(моделиперечень,2),
IF(COUNTIF(INDIRECT(INDEX(моделиперечень,3)),D1295),INDEX(моделиперечень,3),
IF(COUNTIF(INDIRECT(INDEX(моделиперечень,4)),D1295),INDEX(моделиперечень,4),
IF(COUNTIF(INDIRECT(INDEX(моделиперечень,5)),D1295),INDEX(моделиперечень,5),
IF(COUNTIF(INDIRECT(INDEX(моделиперечень,6)),D1295),INDEX(моделиперечень,6),
IF(COUNTIF(INDIRECT(INDEX(моделиперечень,7)),D1295),INDEX(моделиперечень,7),
IF(COUNTIF(INDIRECT(INDEX(моделиперечень,8)),D1295),INDEX(моделиперечень,8),
IF(COUNTIF(INDIRECT(INDEX(моделиперечень,9)),D1295),INDEX(моделиперечень,9),
IF(COUNTIF(INDIRECT(INDEX(моделиперечень,10)),D1295),INDEX(моделиперечень,10),
IF(COUNTIF(INDIRECT(INDEX(моделиперечень,11)),D1295),INDEX(моделиперечень,11),
IF(COUNTIF(INDIRECT(INDEX(моделиперечень,12)),D1295),INDEX(моделиперечень,12),
IF(COUNTIF(INDIRECT(INDEX(моделиперечень,13)),D1295),INDEX(моделиперечень,13),
IF(COUNTIF(INDIRECT(INDEX(моделиперечень,14)),D1295),INDEX(моделиперечень,14),
IF(COUNTIF(INDIRECT(INDEX(моделиперечень,15)),D1295),INDEX(моделиперечень,15),
IF(COUNTIF(INDIRECT(INDEX(моделиперечень,16)),D1295),INDEX(моделиперечень,16),
IF(COUNTIF(INDIRECT(INDEX(моделиперечень,17)),D1295),INDEX(моделиперечень,17),
IF(COUNTIF(INDIRECT(INDEX(моделиперечень,18)),D1295),INDEX(моделиперечень,18),
IF(COUNTIF(INDIRECT(INDEX(моделиперечень,19)),D1295),INDEX(моделиперечень,19),
IF(COUNTIF(INDIRECT(INDEX(моделиперечень,20)),D1295),INDEX(моделиперечень,20),
IF(COUNTIF(INDIRECT(INDEX(моделиперечень,21)),D1295),INDEX(моделиперечень,21),
IF(COUNTIF(INDIRECT(INDEX(моделиперечень,22)),D1295),INDEX(моделиперечень,22),
IF(COUNTIF(INDIRECT(INDEX(моделиперечень,23)),D1295),INDEX(моделиперечень,23),
IF(COUNTIF(INDIRECT(INDEX(моделиперечень,24)),D1295),INDEX(моделиперечень,24),
IF(COUNTIF(INDIRECT(INDEX(моделиперечень,25)),D1295),INDEX(моделиперечень,25),
IF(COUNTIF(INDIRECT(INDEX(моделиперечень,26)),D1295),INDEX(моделиперечень,26),
IF(COUNTIF(INDIRECT(INDEX(моделиперечень_газ,1)),D1295),INDEX(моделиперечень_газ,1),
IF(COUNTIF(INDIRECT(INDEX(моделиперечень_газ,2)),D1295),INDEX(моделиперечень_газ,2),
IF(COUNTIF(INDIRECT(INDEX(моделиперечень_газ,3)),D1295),INDEX(моделиперечень_газ,3),
IF(COUNTIF(INDIRECT(INDEX(моделиперечень_газ,4)),D1295),INDEX(моделиперечень_газ,4),
IF(COUNTIF(INDIRECT(INDEX(моделиперечень_газ,5)),D1295),INDEX(моделиперечень_газ,5),
IF(COUNTIF(INDIRECT(INDEX(моделиперечень_газ,6)),D1295),INDEX(моделиперечень_газ,6),
IF(COUNTIF(INDIRECT(INDEX(моделиперечень_газ,7)),D1295),INDEX(моделиперечень_газ,7),
IF(COUNTIF(INDIRECT(INDEX(моделиперечень_газ,8)),D1295),INDEX(моделиперечень_газ,8),
IF(COUNTIF(INDIRECT(INDEX(моделиперечень_газ,9)),D1295),INDEX(моделиперечень_газ,9),
IF(COUNTIF(INDIRECT(INDEX(моделиперечень_газ,10)),D1295),INDEX(моделиперечень_газ,10),
IF(COUNTIF(INDIRECT(INDEX(моделиперечень_газ,11)),D1295),INDEX(моделиперечень_газ,11),
IF(COUNTIF(INDIRECT(INDEX(моделиперечень_газ,12)),D1295),INDEX(моделиперечень_газ,12),
IF(COUNTIF(INDIRECT(INDEX(моделиперечень_газ,13)),D1295),INDEX(моделиперечень_газ,13),
IF(COUNTIF(INDIRECT(INDEX(моделиперечень_газ,14)),D1295),INDEX(моделиперечень_газ,14),
IF(COUNTIF(INDIRECT(INDEX(моделиперечень_газ,15)),D1295),INDEX(моделиперечень_газ,15),
IF(COUNTIF(INDIRECT(INDEX(моделиперечень_газ,16)),D1295),INDEX(моделиперечень_газ,16),
IF(COUNTIF(INDIRECT(INDEX(моделиперечень_газ,17)),D1295),INDEX(моделиперечень_газ,17),
IF(COUNTIF(INDIRECT(INDEX(моделиперечень_газ,18)),D1295),INDEX(моделиперечень_газ,18),
IF(COUNTIF(INDIRECT(INDEX(моделиперечень_газ,19)),D1295),INDEX(моделиперечень_газ,19),
IF(COUNTIF(INDIRECT(INDEX(моделиперечень_газ,20)),D1295),INDEX(моделиперечень_газ,20),
IF(COUNTIF(INDIRECT(INDEX(моделиперечень_газ,21)),D1295),INDEX(моделиперечень_газ,21),
IF(COUNTIF(INDIRECT(INDEX(моделиперечень_газ,22)),D1295),INDEX(моделиперечень_газ,22),
IF(COUNTIF(INDIRECT(INDEX(моделиперечень_газ,23)),D1295),INDEX(моделиперечень_газ,23),
IF(COUNTIF(INDIRECT(INDEX(моделиперечень_газ,24)),D1295),INDEX(моделиперечень_газ,24),
IF(COUNTIF(INDIRECT(INDEX(моделиперечень_газ,25)),D1295),INDEX(моделиперечень_газ,25),
IF(COUNTIF(INDIRECT(INDEX(моделиперечень_газ,26)),D1295),INDEX(моделиперечень_газ,26),
IF(COUNTIF(INDIRECT(INDEX(моделиперечень_газ,27)),D1295),INDEX(моделиперечень_газ,27),
IF(COUNTIF(INDIRECT(INDEX(моделиперечень_газ,28)),D1295),INDEX(моделиперечень_газ,28),
IF(COUNTIF(INDIRECT(INDEX(моделиперечень_газ,29)),D1295),INDEX(моделиперечень_газ,29),
IF(COUNTIF(INDIRECT(INDEX(моделиперечень_газ,30)),D1295),INDEX(моделиперечень_газ,30),
IF(COUNTIF(INDIRECT(INDEX(моделиперечень_газ,31)),D1295),INDEX(моделиперечень_газ,31),
IF(COUNTIF(INDIRECT(INDEX(моделиперечень_газ,32)),D1295),INDEX(моделиперечень_газ,32),
IF(COUNTIF(INDIRECT(INDEX(моделиперечень_газ,33)),D1295),INDEX(моделиперечень_газ,33),
IF(COUNTIF(INDIRECT(INDEX(моделиперечень_газ,34)),D1295),INDEX(моделиперечень_газ,34),
IF(COUNTIF(INDIRECT(INDEX(моделиперечень_газ,35)),D1295),INDEX(моделиперечень_газ,35),
IF(COUNTIF(INDIRECT(INDEX(моделиперечень_газ,36)),D1295),INDEX(моделиперечень_газ,36),
"нет модели"))))))))))))))))))))))))))))))))))))))))))))))))))))))))))))))</f>
        <v>Сигнал_03К_датчики</v>
      </c>
    </row>
    <row r="1296" spans="1:10" hidden="1" x14ac:dyDescent="0.2">
      <c r="A1296" s="98">
        <v>43726</v>
      </c>
      <c r="B1296" s="62" t="s">
        <v>1820</v>
      </c>
      <c r="C1296" s="62" t="s">
        <v>971</v>
      </c>
      <c r="D1296" s="62" t="s">
        <v>264</v>
      </c>
      <c r="E1296" s="62" t="s">
        <v>1311</v>
      </c>
      <c r="F1296" s="101">
        <v>2</v>
      </c>
      <c r="G1296" s="100">
        <v>14774.4</v>
      </c>
      <c r="H1296" s="100">
        <v>15552</v>
      </c>
      <c r="I1296" s="1" t="str">
        <f t="shared" ca="1" si="21"/>
        <v>Сигнал_03К_датчики</v>
      </c>
    </row>
    <row r="1297" spans="1:10" hidden="1" x14ac:dyDescent="0.2">
      <c r="A1297" s="98">
        <v>43839</v>
      </c>
      <c r="B1297" s="62" t="s">
        <v>1669</v>
      </c>
      <c r="C1297" s="62" t="s">
        <v>1306</v>
      </c>
      <c r="D1297" s="62" t="s">
        <v>433</v>
      </c>
      <c r="E1297" s="62" t="s">
        <v>1314</v>
      </c>
      <c r="F1297" s="101">
        <v>1</v>
      </c>
      <c r="G1297" s="100">
        <v>14671.8</v>
      </c>
      <c r="H1297" s="100">
        <v>15444</v>
      </c>
      <c r="I1297" s="1" t="str">
        <f t="shared" ca="1" si="21"/>
        <v>сигма_ПП_датчики_фланец</v>
      </c>
    </row>
    <row r="1298" spans="1:10" hidden="1" x14ac:dyDescent="0.2">
      <c r="A1298" s="98">
        <v>43634</v>
      </c>
      <c r="B1298" s="62" t="s">
        <v>2032</v>
      </c>
      <c r="C1298" s="62" t="s">
        <v>777</v>
      </c>
      <c r="D1298" s="62" t="s">
        <v>16</v>
      </c>
      <c r="E1298" s="62" t="s">
        <v>1313</v>
      </c>
      <c r="F1298" s="101">
        <v>8</v>
      </c>
      <c r="G1298" s="100">
        <v>15360</v>
      </c>
      <c r="H1298" s="100">
        <v>15360</v>
      </c>
      <c r="I1298" s="1" t="str">
        <f t="shared" ca="1" si="21"/>
        <v>поверка_и_ремонт_газ</v>
      </c>
    </row>
    <row r="1299" spans="1:10" hidden="1" x14ac:dyDescent="0.2">
      <c r="A1299" s="98">
        <v>43560</v>
      </c>
      <c r="B1299" s="62" t="s">
        <v>1734</v>
      </c>
      <c r="C1299" s="62" t="s">
        <v>777</v>
      </c>
      <c r="D1299" s="62" t="s">
        <v>16</v>
      </c>
      <c r="E1299" s="62" t="s">
        <v>1311</v>
      </c>
      <c r="F1299" s="101">
        <v>8</v>
      </c>
      <c r="G1299" s="100">
        <v>15360</v>
      </c>
      <c r="H1299" s="100">
        <v>15360</v>
      </c>
      <c r="I1299" s="1" t="str">
        <f t="shared" ca="1" si="21"/>
        <v>поверка_и_ремонт_газ</v>
      </c>
    </row>
    <row r="1300" spans="1:10" hidden="1" x14ac:dyDescent="0.2">
      <c r="A1300" s="98">
        <v>43538</v>
      </c>
      <c r="B1300" s="62" t="s">
        <v>1939</v>
      </c>
      <c r="C1300" s="62" t="s">
        <v>777</v>
      </c>
      <c r="D1300" s="62" t="s">
        <v>16</v>
      </c>
      <c r="E1300" s="62" t="s">
        <v>1311</v>
      </c>
      <c r="F1300" s="101">
        <v>8</v>
      </c>
      <c r="G1300" s="100">
        <v>15360</v>
      </c>
      <c r="H1300" s="100">
        <v>15360</v>
      </c>
      <c r="I1300" s="1" t="str">
        <f t="shared" ca="1" si="21"/>
        <v>поверка_и_ремонт_газ</v>
      </c>
    </row>
    <row r="1301" spans="1:10" hidden="1" x14ac:dyDescent="0.2">
      <c r="A1301" s="98">
        <v>43570</v>
      </c>
      <c r="B1301" s="62" t="s">
        <v>1206</v>
      </c>
      <c r="C1301" s="62" t="s">
        <v>654</v>
      </c>
      <c r="D1301" s="62" t="s">
        <v>32</v>
      </c>
      <c r="E1301" s="62" t="s">
        <v>1311</v>
      </c>
      <c r="F1301" s="101">
        <v>1</v>
      </c>
      <c r="G1301" s="100">
        <v>15360</v>
      </c>
      <c r="H1301" s="100">
        <v>15360</v>
      </c>
      <c r="I1301" s="1" t="str">
        <f t="shared" ca="1" si="21"/>
        <v>ремонт_прочие_услуги</v>
      </c>
    </row>
    <row r="1302" spans="1:10" hidden="1" x14ac:dyDescent="0.2">
      <c r="A1302" s="98">
        <v>43823</v>
      </c>
      <c r="B1302" s="62" t="s">
        <v>2024</v>
      </c>
      <c r="C1302" s="62" t="s">
        <v>1132</v>
      </c>
      <c r="D1302" s="62" t="s">
        <v>45</v>
      </c>
      <c r="E1302" s="62" t="s">
        <v>1311</v>
      </c>
      <c r="F1302" s="101">
        <v>8</v>
      </c>
      <c r="G1302" s="100">
        <v>15360</v>
      </c>
      <c r="H1302" s="100">
        <v>15360</v>
      </c>
      <c r="I1302" s="1" t="str">
        <f t="shared" ca="1" si="21"/>
        <v>поверка_и_ремонт_газ</v>
      </c>
    </row>
    <row r="1303" spans="1:10" hidden="1" x14ac:dyDescent="0.2">
      <c r="A1303" s="98">
        <v>43613</v>
      </c>
      <c r="B1303" s="62" t="s">
        <v>2023</v>
      </c>
      <c r="C1303" s="62" t="s">
        <v>1013</v>
      </c>
      <c r="D1303" s="62" t="s">
        <v>45</v>
      </c>
      <c r="E1303" s="62" t="s">
        <v>1311</v>
      </c>
      <c r="F1303" s="101">
        <v>8</v>
      </c>
      <c r="G1303" s="100">
        <v>15360</v>
      </c>
      <c r="H1303" s="100">
        <v>15360</v>
      </c>
      <c r="I1303" s="1" t="str">
        <f t="shared" ca="1" si="21"/>
        <v>поверка_и_ремонт_газ</v>
      </c>
    </row>
    <row r="1304" spans="1:10" hidden="1" x14ac:dyDescent="0.2">
      <c r="A1304" s="98">
        <v>43732</v>
      </c>
      <c r="B1304" s="62" t="s">
        <v>2025</v>
      </c>
      <c r="C1304" s="62" t="s">
        <v>793</v>
      </c>
      <c r="D1304" s="62" t="s">
        <v>45</v>
      </c>
      <c r="E1304" s="62" t="s">
        <v>1313</v>
      </c>
      <c r="F1304" s="101">
        <v>8</v>
      </c>
      <c r="G1304" s="100">
        <v>15360</v>
      </c>
      <c r="H1304" s="100">
        <v>15360</v>
      </c>
      <c r="I1304" s="1" t="str">
        <f t="shared" ca="1" si="21"/>
        <v>поверка_и_ремонт_газ</v>
      </c>
    </row>
    <row r="1305" spans="1:10" hidden="1" x14ac:dyDescent="0.2">
      <c r="A1305" s="98">
        <v>43697</v>
      </c>
      <c r="B1305" s="62" t="s">
        <v>2028</v>
      </c>
      <c r="C1305" s="62" t="s">
        <v>980</v>
      </c>
      <c r="D1305" s="62" t="s">
        <v>45</v>
      </c>
      <c r="E1305" s="62" t="s">
        <v>1311</v>
      </c>
      <c r="F1305" s="101">
        <v>8</v>
      </c>
      <c r="G1305" s="100">
        <v>15360</v>
      </c>
      <c r="H1305" s="100">
        <v>15360</v>
      </c>
      <c r="I1305" s="1" t="str">
        <f t="shared" ca="1" si="21"/>
        <v>поверка_и_ремонт_газ</v>
      </c>
    </row>
    <row r="1306" spans="1:10" hidden="1" x14ac:dyDescent="0.2">
      <c r="A1306" s="98">
        <v>43672</v>
      </c>
      <c r="B1306" s="62" t="s">
        <v>2026</v>
      </c>
      <c r="C1306" s="62" t="s">
        <v>857</v>
      </c>
      <c r="D1306" s="62" t="s">
        <v>45</v>
      </c>
      <c r="E1306" s="62" t="s">
        <v>1311</v>
      </c>
      <c r="F1306" s="101">
        <v>8</v>
      </c>
      <c r="G1306" s="100">
        <v>15360</v>
      </c>
      <c r="H1306" s="100">
        <v>15360</v>
      </c>
      <c r="I1306" s="1" t="str">
        <f t="shared" ca="1" si="21"/>
        <v>поверка_и_ремонт_газ</v>
      </c>
    </row>
    <row r="1307" spans="1:10" hidden="1" x14ac:dyDescent="0.2">
      <c r="A1307" s="98">
        <v>43494</v>
      </c>
      <c r="B1307" s="62" t="s">
        <v>2030</v>
      </c>
      <c r="C1307" s="62" t="s">
        <v>777</v>
      </c>
      <c r="D1307" s="62" t="s">
        <v>45</v>
      </c>
      <c r="E1307" s="62" t="s">
        <v>1311</v>
      </c>
      <c r="F1307" s="101">
        <v>8</v>
      </c>
      <c r="G1307" s="100">
        <v>15360</v>
      </c>
      <c r="H1307" s="100">
        <v>15360</v>
      </c>
      <c r="I1307" s="1" t="str">
        <f t="shared" ca="1" si="21"/>
        <v>поверка_и_ремонт_газ</v>
      </c>
      <c r="J1307" s="18"/>
    </row>
    <row r="1308" spans="1:10" hidden="1" x14ac:dyDescent="0.2">
      <c r="A1308" s="98">
        <v>43494</v>
      </c>
      <c r="B1308" s="62" t="s">
        <v>2031</v>
      </c>
      <c r="C1308" s="62" t="s">
        <v>840</v>
      </c>
      <c r="D1308" s="62" t="s">
        <v>45</v>
      </c>
      <c r="E1308" s="62" t="s">
        <v>1311</v>
      </c>
      <c r="F1308" s="101">
        <v>8</v>
      </c>
      <c r="G1308" s="100">
        <v>15360</v>
      </c>
      <c r="H1308" s="100">
        <v>15360</v>
      </c>
      <c r="I1308" s="1" t="str">
        <f t="shared" ca="1" si="21"/>
        <v>поверка_и_ремонт_газ</v>
      </c>
    </row>
    <row r="1309" spans="1:10" hidden="1" x14ac:dyDescent="0.2">
      <c r="A1309" s="98">
        <v>43648</v>
      </c>
      <c r="B1309" s="62" t="s">
        <v>2027</v>
      </c>
      <c r="C1309" s="62" t="s">
        <v>987</v>
      </c>
      <c r="D1309" s="62" t="s">
        <v>45</v>
      </c>
      <c r="E1309" s="62" t="s">
        <v>1311</v>
      </c>
      <c r="F1309" s="101">
        <v>8</v>
      </c>
      <c r="G1309" s="100">
        <v>15360</v>
      </c>
      <c r="H1309" s="100">
        <v>15360</v>
      </c>
      <c r="I1309" s="1" t="str">
        <f t="shared" ca="1" si="21"/>
        <v>поверка_и_ремонт_газ</v>
      </c>
    </row>
    <row r="1310" spans="1:10" hidden="1" x14ac:dyDescent="0.2">
      <c r="A1310" s="98">
        <v>43712</v>
      </c>
      <c r="B1310" s="62" t="s">
        <v>2029</v>
      </c>
      <c r="C1310" s="62" t="s">
        <v>843</v>
      </c>
      <c r="D1310" s="62" t="s">
        <v>45</v>
      </c>
      <c r="E1310" s="62" t="s">
        <v>1311</v>
      </c>
      <c r="F1310" s="101">
        <v>8</v>
      </c>
      <c r="G1310" s="100">
        <v>15360</v>
      </c>
      <c r="H1310" s="100">
        <v>15360</v>
      </c>
      <c r="I1310" s="1" t="str">
        <f t="shared" ca="1" si="21"/>
        <v>поверка_и_ремонт_газ</v>
      </c>
      <c r="J1310" s="18"/>
    </row>
    <row r="1311" spans="1:10" hidden="1" x14ac:dyDescent="0.2">
      <c r="A1311" s="98">
        <v>43566</v>
      </c>
      <c r="B1311" s="62" t="s">
        <v>2033</v>
      </c>
      <c r="C1311" s="62" t="s">
        <v>760</v>
      </c>
      <c r="D1311" s="62" t="s">
        <v>46</v>
      </c>
      <c r="E1311" s="62" t="s">
        <v>1311</v>
      </c>
      <c r="F1311" s="99"/>
      <c r="G1311" s="100">
        <v>15336</v>
      </c>
      <c r="H1311" s="100">
        <v>15336</v>
      </c>
      <c r="I1311" s="1" t="str">
        <f t="shared" ca="1" si="21"/>
        <v>поверка_и_ремонт_газ</v>
      </c>
    </row>
    <row r="1312" spans="1:10" hidden="1" x14ac:dyDescent="0.2">
      <c r="A1312" s="98">
        <v>43619</v>
      </c>
      <c r="B1312" s="62" t="s">
        <v>1851</v>
      </c>
      <c r="C1312" s="62" t="s">
        <v>634</v>
      </c>
      <c r="D1312" s="62" t="s">
        <v>259</v>
      </c>
      <c r="E1312" s="62" t="s">
        <v>1311</v>
      </c>
      <c r="F1312" s="101">
        <v>1</v>
      </c>
      <c r="G1312" s="100">
        <v>14395.92</v>
      </c>
      <c r="H1312" s="100">
        <v>15153.6</v>
      </c>
      <c r="I1312" s="1" t="str">
        <f t="shared" ca="1" si="21"/>
        <v>сигнал_022_датчики</v>
      </c>
    </row>
    <row r="1313" spans="1:9" hidden="1" x14ac:dyDescent="0.2">
      <c r="A1313" s="98">
        <v>43619</v>
      </c>
      <c r="B1313" s="62" t="s">
        <v>1844</v>
      </c>
      <c r="C1313" s="62" t="s">
        <v>634</v>
      </c>
      <c r="D1313" s="62" t="s">
        <v>352</v>
      </c>
      <c r="E1313" s="62" t="s">
        <v>1311</v>
      </c>
      <c r="F1313" s="101">
        <v>1</v>
      </c>
      <c r="G1313" s="100">
        <v>14395.92</v>
      </c>
      <c r="H1313" s="100">
        <v>15153.6</v>
      </c>
      <c r="I1313" s="1" t="str">
        <f t="shared" ca="1" si="21"/>
        <v>сигнал_022_датчики</v>
      </c>
    </row>
    <row r="1314" spans="1:9" hidden="1" x14ac:dyDescent="0.2">
      <c r="A1314" s="98">
        <v>43543</v>
      </c>
      <c r="B1314" s="62" t="s">
        <v>1682</v>
      </c>
      <c r="C1314" s="62" t="s">
        <v>906</v>
      </c>
      <c r="D1314" s="62" t="s">
        <v>12</v>
      </c>
      <c r="E1314" s="62" t="s">
        <v>1311</v>
      </c>
      <c r="F1314" s="101">
        <v>8</v>
      </c>
      <c r="G1314" s="100">
        <v>15120</v>
      </c>
      <c r="H1314" s="100">
        <v>15120</v>
      </c>
      <c r="I1314" s="1" t="str">
        <f t="shared" ca="1" si="21"/>
        <v>поверка_и_ремонт_газ</v>
      </c>
    </row>
    <row r="1315" spans="1:9" hidden="1" x14ac:dyDescent="0.2">
      <c r="A1315" s="98">
        <v>43515</v>
      </c>
      <c r="B1315" s="62" t="s">
        <v>2034</v>
      </c>
      <c r="C1315" s="62" t="s">
        <v>789</v>
      </c>
      <c r="D1315" s="62" t="s">
        <v>15</v>
      </c>
      <c r="E1315" s="62" t="s">
        <v>1311</v>
      </c>
      <c r="F1315" s="101">
        <v>1</v>
      </c>
      <c r="G1315" s="100">
        <v>15090</v>
      </c>
      <c r="H1315" s="100">
        <v>15090</v>
      </c>
      <c r="I1315" s="1" t="str">
        <f t="shared" ca="1" si="21"/>
        <v>сигнал_03_ТКС</v>
      </c>
    </row>
    <row r="1316" spans="1:9" hidden="1" x14ac:dyDescent="0.2">
      <c r="A1316" s="98">
        <v>43754</v>
      </c>
      <c r="B1316" s="62" t="s">
        <v>2035</v>
      </c>
      <c r="C1316" s="62" t="s">
        <v>724</v>
      </c>
      <c r="D1316" s="62" t="s">
        <v>70</v>
      </c>
      <c r="E1316" s="62" t="s">
        <v>1311</v>
      </c>
      <c r="F1316" s="101">
        <v>1</v>
      </c>
      <c r="G1316" s="100">
        <v>15036</v>
      </c>
      <c r="H1316" s="100">
        <v>15036</v>
      </c>
      <c r="I1316" s="1" t="str">
        <f t="shared" ca="1" si="21"/>
        <v>Сигнал_03К_пульт</v>
      </c>
    </row>
    <row r="1317" spans="1:9" hidden="1" x14ac:dyDescent="0.2">
      <c r="A1317" s="98">
        <v>43712</v>
      </c>
      <c r="B1317" s="62" t="s">
        <v>2009</v>
      </c>
      <c r="C1317" s="62" t="s">
        <v>577</v>
      </c>
      <c r="D1317" s="62" t="s">
        <v>1325</v>
      </c>
      <c r="E1317" s="62" t="s">
        <v>1311</v>
      </c>
      <c r="F1317" s="101">
        <v>10</v>
      </c>
      <c r="G1317" s="100">
        <v>15000</v>
      </c>
      <c r="H1317" s="100">
        <v>15000</v>
      </c>
      <c r="I1317" s="1" t="str">
        <f t="shared" ca="1" si="21"/>
        <v>прочее_газ</v>
      </c>
    </row>
    <row r="1318" spans="1:9" hidden="1" x14ac:dyDescent="0.2">
      <c r="A1318" s="98">
        <v>43571</v>
      </c>
      <c r="B1318" s="62" t="s">
        <v>2036</v>
      </c>
      <c r="C1318" s="62" t="s">
        <v>973</v>
      </c>
      <c r="D1318" s="62" t="s">
        <v>299</v>
      </c>
      <c r="E1318" s="62" t="s">
        <v>1311</v>
      </c>
      <c r="F1318" s="101">
        <v>5</v>
      </c>
      <c r="G1318" s="100">
        <v>15000</v>
      </c>
      <c r="H1318" s="100">
        <v>15000</v>
      </c>
      <c r="I1318" s="1" t="str">
        <f t="shared" ca="1" si="21"/>
        <v>прочее_газ</v>
      </c>
    </row>
    <row r="1319" spans="1:9" hidden="1" x14ac:dyDescent="0.2">
      <c r="A1319" s="98">
        <v>43886</v>
      </c>
      <c r="B1319" s="62" t="s">
        <v>2400</v>
      </c>
      <c r="C1319" s="62" t="s">
        <v>568</v>
      </c>
      <c r="D1319" s="62" t="s">
        <v>5</v>
      </c>
      <c r="E1319" s="62" t="s">
        <v>1311</v>
      </c>
      <c r="F1319" s="101">
        <v>1</v>
      </c>
      <c r="G1319" s="100">
        <v>14883.6</v>
      </c>
      <c r="H1319" s="100">
        <v>14883.6</v>
      </c>
      <c r="I1319" s="1" t="str">
        <f t="shared" ca="1" si="21"/>
        <v>сигнал_03_ТКС</v>
      </c>
    </row>
    <row r="1320" spans="1:9" hidden="1" x14ac:dyDescent="0.2">
      <c r="A1320" s="98">
        <v>43886</v>
      </c>
      <c r="B1320" s="62" t="s">
        <v>2401</v>
      </c>
      <c r="C1320" s="62" t="s">
        <v>578</v>
      </c>
      <c r="D1320" s="62" t="s">
        <v>27</v>
      </c>
      <c r="E1320" s="62" t="s">
        <v>1311</v>
      </c>
      <c r="F1320" s="101">
        <v>1</v>
      </c>
      <c r="G1320" s="100">
        <v>14139.42</v>
      </c>
      <c r="H1320" s="100">
        <v>14883.6</v>
      </c>
      <c r="I1320" s="1" t="str">
        <f t="shared" ca="1" si="21"/>
        <v>сигнал_03_ТКС</v>
      </c>
    </row>
    <row r="1321" spans="1:9" x14ac:dyDescent="0.2">
      <c r="A1321" s="98">
        <v>43900</v>
      </c>
      <c r="B1321" s="62" t="s">
        <v>2472</v>
      </c>
      <c r="C1321" s="62" t="s">
        <v>2473</v>
      </c>
      <c r="D1321" s="62" t="s">
        <v>5</v>
      </c>
      <c r="E1321" s="62" t="s">
        <v>1311</v>
      </c>
      <c r="F1321" s="101">
        <v>2</v>
      </c>
      <c r="G1321" s="100">
        <v>29767.200000000001</v>
      </c>
      <c r="H1321" s="100">
        <v>29767.200000000001</v>
      </c>
    </row>
    <row r="1322" spans="1:9" hidden="1" x14ac:dyDescent="0.2">
      <c r="A1322" s="98">
        <v>43858</v>
      </c>
      <c r="B1322" s="62" t="s">
        <v>1753</v>
      </c>
      <c r="C1322" s="62" t="s">
        <v>1326</v>
      </c>
      <c r="D1322" s="62" t="s">
        <v>27</v>
      </c>
      <c r="E1322" s="62" t="s">
        <v>1318</v>
      </c>
      <c r="F1322" s="101">
        <v>1</v>
      </c>
      <c r="G1322" s="100">
        <v>14139.42</v>
      </c>
      <c r="H1322" s="100">
        <v>14883.6</v>
      </c>
      <c r="I1322" s="1" t="str">
        <f t="shared" ca="1" si="21"/>
        <v>сигнал_03_ТКС</v>
      </c>
    </row>
    <row r="1323" spans="1:9" x14ac:dyDescent="0.2">
      <c r="A1323" s="98">
        <v>43902</v>
      </c>
      <c r="B1323" s="62" t="s">
        <v>2484</v>
      </c>
      <c r="C1323" s="62" t="s">
        <v>777</v>
      </c>
      <c r="D1323" s="62" t="s">
        <v>45</v>
      </c>
      <c r="E1323" s="62" t="s">
        <v>1311</v>
      </c>
      <c r="F1323" s="101">
        <v>7</v>
      </c>
      <c r="G1323" s="100">
        <v>14784</v>
      </c>
      <c r="H1323" s="100">
        <v>14784</v>
      </c>
    </row>
    <row r="1324" spans="1:9" hidden="1" x14ac:dyDescent="0.2">
      <c r="A1324" s="98">
        <v>43860</v>
      </c>
      <c r="B1324" s="62" t="s">
        <v>2037</v>
      </c>
      <c r="C1324" s="62" t="s">
        <v>777</v>
      </c>
      <c r="D1324" s="62" t="s">
        <v>45</v>
      </c>
      <c r="E1324" s="62" t="s">
        <v>1311</v>
      </c>
      <c r="F1324" s="101">
        <v>7</v>
      </c>
      <c r="G1324" s="100">
        <v>14784</v>
      </c>
      <c r="H1324" s="100">
        <v>14784</v>
      </c>
      <c r="I1324" s="1" t="str">
        <f t="shared" ca="1" si="21"/>
        <v>поверка_и_ремонт_газ</v>
      </c>
    </row>
    <row r="1325" spans="1:9" hidden="1" x14ac:dyDescent="0.2">
      <c r="A1325" s="98">
        <v>43543</v>
      </c>
      <c r="B1325" s="62" t="s">
        <v>2038</v>
      </c>
      <c r="C1325" s="62" t="s">
        <v>752</v>
      </c>
      <c r="D1325" s="62" t="s">
        <v>2</v>
      </c>
      <c r="E1325" s="62" t="s">
        <v>1313</v>
      </c>
      <c r="F1325" s="101">
        <v>1</v>
      </c>
      <c r="G1325" s="100">
        <v>14760</v>
      </c>
      <c r="H1325" s="100">
        <v>14760</v>
      </c>
      <c r="I1325" s="1" t="str">
        <f t="shared" ca="1" si="21"/>
        <v>сигма_ТКС_датчики</v>
      </c>
    </row>
    <row r="1326" spans="1:9" hidden="1" x14ac:dyDescent="0.2">
      <c r="A1326" s="98">
        <v>43509</v>
      </c>
      <c r="B1326" s="62" t="s">
        <v>1155</v>
      </c>
      <c r="C1326" s="62" t="s">
        <v>654</v>
      </c>
      <c r="D1326" s="62" t="s">
        <v>30</v>
      </c>
      <c r="E1326" s="62" t="s">
        <v>1311</v>
      </c>
      <c r="F1326" s="101">
        <v>2</v>
      </c>
      <c r="G1326" s="100">
        <v>11799</v>
      </c>
      <c r="H1326" s="100">
        <v>14748.74</v>
      </c>
      <c r="I1326" s="1" t="str">
        <f t="shared" ca="1" si="21"/>
        <v>Прочее</v>
      </c>
    </row>
    <row r="1327" spans="1:9" hidden="1" x14ac:dyDescent="0.2">
      <c r="A1327" s="98">
        <v>43669</v>
      </c>
      <c r="B1327" s="62" t="s">
        <v>2039</v>
      </c>
      <c r="C1327" s="62" t="s">
        <v>790</v>
      </c>
      <c r="D1327" s="62" t="s">
        <v>3</v>
      </c>
      <c r="E1327" s="62" t="s">
        <v>1313</v>
      </c>
      <c r="F1327" s="101">
        <v>1</v>
      </c>
      <c r="G1327" s="100">
        <v>14730</v>
      </c>
      <c r="H1327" s="100">
        <v>14730</v>
      </c>
      <c r="I1327" s="1" t="str">
        <f t="shared" ca="1" si="21"/>
        <v>сигнал_03_ТКС</v>
      </c>
    </row>
    <row r="1328" spans="1:9" hidden="1" x14ac:dyDescent="0.2">
      <c r="A1328" s="98">
        <v>43669</v>
      </c>
      <c r="B1328" s="62" t="s">
        <v>2039</v>
      </c>
      <c r="C1328" s="62" t="s">
        <v>790</v>
      </c>
      <c r="D1328" s="62" t="s">
        <v>27</v>
      </c>
      <c r="E1328" s="62" t="s">
        <v>1313</v>
      </c>
      <c r="F1328" s="101">
        <v>1</v>
      </c>
      <c r="G1328" s="100">
        <v>14730</v>
      </c>
      <c r="H1328" s="100">
        <v>14730</v>
      </c>
      <c r="I1328" s="1" t="str">
        <f t="shared" ca="1" si="21"/>
        <v>сигнал_03_ТКС</v>
      </c>
    </row>
    <row r="1329" spans="1:10" hidden="1" x14ac:dyDescent="0.2">
      <c r="A1329" s="98">
        <v>43551</v>
      </c>
      <c r="B1329" s="62" t="s">
        <v>2040</v>
      </c>
      <c r="C1329" s="62" t="s">
        <v>608</v>
      </c>
      <c r="D1329" s="62" t="s">
        <v>253</v>
      </c>
      <c r="E1329" s="62" t="s">
        <v>1313</v>
      </c>
      <c r="F1329" s="101">
        <v>1</v>
      </c>
      <c r="G1329" s="100">
        <v>14686.8</v>
      </c>
      <c r="H1329" s="100">
        <v>14686.8</v>
      </c>
      <c r="I1329" s="1" t="str">
        <f t="shared" ca="1" si="21"/>
        <v>ЧК_10</v>
      </c>
    </row>
    <row r="1330" spans="1:10" hidden="1" x14ac:dyDescent="0.2">
      <c r="A1330" s="98">
        <v>43627</v>
      </c>
      <c r="B1330" s="62" t="s">
        <v>1891</v>
      </c>
      <c r="C1330" s="62" t="s">
        <v>748</v>
      </c>
      <c r="D1330" s="62" t="s">
        <v>253</v>
      </c>
      <c r="E1330" s="62" t="s">
        <v>1313</v>
      </c>
      <c r="F1330" s="101">
        <v>1</v>
      </c>
      <c r="G1330" s="100">
        <v>14686.8</v>
      </c>
      <c r="H1330" s="100">
        <v>14686.8</v>
      </c>
      <c r="I1330" s="1" t="str">
        <f t="shared" ca="1" si="21"/>
        <v>ЧК_10</v>
      </c>
    </row>
    <row r="1331" spans="1:10" hidden="1" x14ac:dyDescent="0.2">
      <c r="A1331" s="98">
        <v>43809</v>
      </c>
      <c r="B1331" s="62" t="s">
        <v>2041</v>
      </c>
      <c r="C1331" s="62" t="s">
        <v>1111</v>
      </c>
      <c r="D1331" s="62" t="s">
        <v>253</v>
      </c>
      <c r="E1331" s="62" t="s">
        <v>1314</v>
      </c>
      <c r="F1331" s="101">
        <v>1</v>
      </c>
      <c r="G1331" s="100">
        <v>14686.8</v>
      </c>
      <c r="H1331" s="100">
        <v>14686.8</v>
      </c>
      <c r="I1331" s="1" t="str">
        <f t="shared" ca="1" si="21"/>
        <v>ЧК_10</v>
      </c>
    </row>
    <row r="1332" spans="1:10" hidden="1" x14ac:dyDescent="0.2">
      <c r="A1332" s="98">
        <v>43775</v>
      </c>
      <c r="B1332" s="62" t="s">
        <v>2042</v>
      </c>
      <c r="C1332" s="62" t="s">
        <v>682</v>
      </c>
      <c r="D1332" s="62" t="s">
        <v>253</v>
      </c>
      <c r="E1332" s="62" t="s">
        <v>1314</v>
      </c>
      <c r="F1332" s="101">
        <v>1</v>
      </c>
      <c r="G1332" s="100">
        <v>14686.8</v>
      </c>
      <c r="H1332" s="100">
        <v>14686.8</v>
      </c>
      <c r="I1332" s="1" t="str">
        <f t="shared" ca="1" si="21"/>
        <v>ЧК_10</v>
      </c>
    </row>
    <row r="1333" spans="1:10" hidden="1" x14ac:dyDescent="0.2">
      <c r="A1333" s="98">
        <v>43726</v>
      </c>
      <c r="B1333" s="62" t="s">
        <v>2044</v>
      </c>
      <c r="C1333" s="62" t="s">
        <v>860</v>
      </c>
      <c r="D1333" s="62" t="s">
        <v>253</v>
      </c>
      <c r="E1333" s="62" t="s">
        <v>1311</v>
      </c>
      <c r="F1333" s="101">
        <v>1</v>
      </c>
      <c r="G1333" s="100">
        <v>14686.8</v>
      </c>
      <c r="H1333" s="100">
        <v>14686.8</v>
      </c>
      <c r="I1333" s="1" t="str">
        <f t="shared" ca="1" si="21"/>
        <v>ЧК_10</v>
      </c>
    </row>
    <row r="1334" spans="1:10" hidden="1" x14ac:dyDescent="0.2">
      <c r="A1334" s="98">
        <v>43725</v>
      </c>
      <c r="B1334" s="62" t="s">
        <v>2045</v>
      </c>
      <c r="C1334" s="62" t="s">
        <v>605</v>
      </c>
      <c r="D1334" s="62" t="s">
        <v>253</v>
      </c>
      <c r="E1334" s="62" t="s">
        <v>1311</v>
      </c>
      <c r="F1334" s="101">
        <v>1</v>
      </c>
      <c r="G1334" s="100">
        <v>14686.8</v>
      </c>
      <c r="H1334" s="100">
        <v>14686.8</v>
      </c>
      <c r="I1334" s="1" t="str">
        <f t="shared" ca="1" si="21"/>
        <v>ЧК_10</v>
      </c>
    </row>
    <row r="1335" spans="1:10" hidden="1" x14ac:dyDescent="0.2">
      <c r="A1335" s="98">
        <v>43706</v>
      </c>
      <c r="B1335" s="62" t="s">
        <v>2046</v>
      </c>
      <c r="C1335" s="62" t="s">
        <v>744</v>
      </c>
      <c r="D1335" s="62" t="s">
        <v>253</v>
      </c>
      <c r="E1335" s="62" t="s">
        <v>1313</v>
      </c>
      <c r="F1335" s="101">
        <v>1</v>
      </c>
      <c r="G1335" s="100">
        <v>14686.8</v>
      </c>
      <c r="H1335" s="100">
        <v>14686.8</v>
      </c>
      <c r="I1335" s="1" t="str">
        <f t="shared" ca="1" si="21"/>
        <v>ЧК_10</v>
      </c>
    </row>
    <row r="1336" spans="1:10" hidden="1" x14ac:dyDescent="0.2">
      <c r="A1336" s="98">
        <v>43690</v>
      </c>
      <c r="B1336" s="62" t="s">
        <v>2043</v>
      </c>
      <c r="C1336" s="62" t="s">
        <v>639</v>
      </c>
      <c r="D1336" s="62" t="s">
        <v>253</v>
      </c>
      <c r="E1336" s="62" t="s">
        <v>1313</v>
      </c>
      <c r="F1336" s="101">
        <v>1</v>
      </c>
      <c r="G1336" s="100">
        <v>14686.8</v>
      </c>
      <c r="H1336" s="100">
        <v>14686.8</v>
      </c>
      <c r="I1336" s="1" t="str">
        <f t="shared" ca="1" si="21"/>
        <v>ЧК_10</v>
      </c>
    </row>
    <row r="1337" spans="1:10" hidden="1" x14ac:dyDescent="0.2">
      <c r="A1337" s="98">
        <v>43886</v>
      </c>
      <c r="B1337" s="62" t="s">
        <v>2402</v>
      </c>
      <c r="C1337" s="62" t="s">
        <v>2392</v>
      </c>
      <c r="D1337" s="62" t="s">
        <v>507</v>
      </c>
      <c r="E1337" s="62" t="s">
        <v>1318</v>
      </c>
      <c r="F1337" s="101">
        <v>1</v>
      </c>
      <c r="G1337" s="100">
        <v>14520</v>
      </c>
      <c r="H1337" s="100">
        <v>14520</v>
      </c>
      <c r="I1337" s="1" t="str">
        <f t="shared" ca="1" si="21"/>
        <v>сигма_ТКС_датчики</v>
      </c>
    </row>
    <row r="1338" spans="1:10" x14ac:dyDescent="0.2">
      <c r="A1338" s="98">
        <v>43900</v>
      </c>
      <c r="B1338" s="62" t="s">
        <v>2469</v>
      </c>
      <c r="C1338" s="62" t="s">
        <v>2369</v>
      </c>
      <c r="D1338" s="62" t="s">
        <v>507</v>
      </c>
      <c r="E1338" s="62" t="s">
        <v>1312</v>
      </c>
      <c r="F1338" s="101">
        <v>4</v>
      </c>
      <c r="G1338" s="100">
        <v>56337.599999999999</v>
      </c>
      <c r="H1338" s="100">
        <v>58080</v>
      </c>
    </row>
    <row r="1339" spans="1:10" x14ac:dyDescent="0.2">
      <c r="A1339" s="98">
        <v>43893</v>
      </c>
      <c r="B1339" s="62" t="s">
        <v>2444</v>
      </c>
      <c r="C1339" s="62" t="s">
        <v>2445</v>
      </c>
      <c r="D1339" s="62" t="s">
        <v>6</v>
      </c>
      <c r="E1339" s="62" t="s">
        <v>1318</v>
      </c>
      <c r="F1339" s="101">
        <v>1</v>
      </c>
      <c r="G1339" s="100">
        <v>14520</v>
      </c>
      <c r="H1339" s="100">
        <v>14520</v>
      </c>
    </row>
    <row r="1340" spans="1:10" x14ac:dyDescent="0.2">
      <c r="A1340" s="98">
        <v>43892</v>
      </c>
      <c r="B1340" s="62" t="s">
        <v>2441</v>
      </c>
      <c r="C1340" s="62" t="s">
        <v>2442</v>
      </c>
      <c r="D1340" s="62" t="s">
        <v>507</v>
      </c>
      <c r="E1340" s="62" t="s">
        <v>1311</v>
      </c>
      <c r="F1340" s="101">
        <v>2</v>
      </c>
      <c r="G1340" s="100">
        <v>29040</v>
      </c>
      <c r="H1340" s="100">
        <v>29040</v>
      </c>
      <c r="J1340" s="18"/>
    </row>
    <row r="1341" spans="1:10" hidden="1" x14ac:dyDescent="0.2">
      <c r="A1341" s="98">
        <v>43874</v>
      </c>
      <c r="B1341" s="62" t="s">
        <v>1636</v>
      </c>
      <c r="C1341" s="62" t="s">
        <v>1380</v>
      </c>
      <c r="D1341" s="62" t="s">
        <v>6</v>
      </c>
      <c r="E1341" s="62" t="s">
        <v>1311</v>
      </c>
      <c r="F1341" s="101">
        <v>1</v>
      </c>
      <c r="G1341" s="100">
        <v>14520</v>
      </c>
      <c r="H1341" s="100">
        <v>14520</v>
      </c>
      <c r="I1341" s="1" t="str">
        <f t="shared" ref="I1341:I1345" ca="1" si="22">IF(COUNTIF(INDIRECT(INDEX(моделиперечень,1)),D1341),INDEX(моделиперечень,1),
IF(COUNTIF(INDIRECT(INDEX(моделиперечень,2)),D1341),INDEX(моделиперечень,2),
IF(COUNTIF(INDIRECT(INDEX(моделиперечень,3)),D1341),INDEX(моделиперечень,3),
IF(COUNTIF(INDIRECT(INDEX(моделиперечень,4)),D1341),INDEX(моделиперечень,4),
IF(COUNTIF(INDIRECT(INDEX(моделиперечень,5)),D1341),INDEX(моделиперечень,5),
IF(COUNTIF(INDIRECT(INDEX(моделиперечень,6)),D1341),INDEX(моделиперечень,6),
IF(COUNTIF(INDIRECT(INDEX(моделиперечень,7)),D1341),INDEX(моделиперечень,7),
IF(COUNTIF(INDIRECT(INDEX(моделиперечень,8)),D1341),INDEX(моделиперечень,8),
IF(COUNTIF(INDIRECT(INDEX(моделиперечень,9)),D1341),INDEX(моделиперечень,9),
IF(COUNTIF(INDIRECT(INDEX(моделиперечень,10)),D1341),INDEX(моделиперечень,10),
IF(COUNTIF(INDIRECT(INDEX(моделиперечень,11)),D1341),INDEX(моделиперечень,11),
IF(COUNTIF(INDIRECT(INDEX(моделиперечень,12)),D1341),INDEX(моделиперечень,12),
IF(COUNTIF(INDIRECT(INDEX(моделиперечень,13)),D1341),INDEX(моделиперечень,13),
IF(COUNTIF(INDIRECT(INDEX(моделиперечень,14)),D1341),INDEX(моделиперечень,14),
IF(COUNTIF(INDIRECT(INDEX(моделиперечень,15)),D1341),INDEX(моделиперечень,15),
IF(COUNTIF(INDIRECT(INDEX(моделиперечень,16)),D1341),INDEX(моделиперечень,16),
IF(COUNTIF(INDIRECT(INDEX(моделиперечень,17)),D1341),INDEX(моделиперечень,17),
IF(COUNTIF(INDIRECT(INDEX(моделиперечень,18)),D1341),INDEX(моделиперечень,18),
IF(COUNTIF(INDIRECT(INDEX(моделиперечень,19)),D1341),INDEX(моделиперечень,19),
IF(COUNTIF(INDIRECT(INDEX(моделиперечень,20)),D1341),INDEX(моделиперечень,20),
IF(COUNTIF(INDIRECT(INDEX(моделиперечень,21)),D1341),INDEX(моделиперечень,21),
IF(COUNTIF(INDIRECT(INDEX(моделиперечень,22)),D1341),INDEX(моделиперечень,22),
IF(COUNTIF(INDIRECT(INDEX(моделиперечень,23)),D1341),INDEX(моделиперечень,23),
IF(COUNTIF(INDIRECT(INDEX(моделиперечень,24)),D1341),INDEX(моделиперечень,24),
IF(COUNTIF(INDIRECT(INDEX(моделиперечень,25)),D1341),INDEX(моделиперечень,25),
IF(COUNTIF(INDIRECT(INDEX(моделиперечень,26)),D1341),INDEX(моделиперечень,26),
IF(COUNTIF(INDIRECT(INDEX(моделиперечень_газ,1)),D1341),INDEX(моделиперечень_газ,1),
IF(COUNTIF(INDIRECT(INDEX(моделиперечень_газ,2)),D1341),INDEX(моделиперечень_газ,2),
IF(COUNTIF(INDIRECT(INDEX(моделиперечень_газ,3)),D1341),INDEX(моделиперечень_газ,3),
IF(COUNTIF(INDIRECT(INDEX(моделиперечень_газ,4)),D1341),INDEX(моделиперечень_газ,4),
IF(COUNTIF(INDIRECT(INDEX(моделиперечень_газ,5)),D1341),INDEX(моделиперечень_газ,5),
IF(COUNTIF(INDIRECT(INDEX(моделиперечень_газ,6)),D1341),INDEX(моделиперечень_газ,6),
IF(COUNTIF(INDIRECT(INDEX(моделиперечень_газ,7)),D1341),INDEX(моделиперечень_газ,7),
IF(COUNTIF(INDIRECT(INDEX(моделиперечень_газ,8)),D1341),INDEX(моделиперечень_газ,8),
IF(COUNTIF(INDIRECT(INDEX(моделиперечень_газ,9)),D1341),INDEX(моделиперечень_газ,9),
IF(COUNTIF(INDIRECT(INDEX(моделиперечень_газ,10)),D1341),INDEX(моделиперечень_газ,10),
IF(COUNTIF(INDIRECT(INDEX(моделиперечень_газ,11)),D1341),INDEX(моделиперечень_газ,11),
IF(COUNTIF(INDIRECT(INDEX(моделиперечень_газ,12)),D1341),INDEX(моделиперечень_газ,12),
IF(COUNTIF(INDIRECT(INDEX(моделиперечень_газ,13)),D1341),INDEX(моделиперечень_газ,13),
IF(COUNTIF(INDIRECT(INDEX(моделиперечень_газ,14)),D1341),INDEX(моделиперечень_газ,14),
IF(COUNTIF(INDIRECT(INDEX(моделиперечень_газ,15)),D1341),INDEX(моделиперечень_газ,15),
IF(COUNTIF(INDIRECT(INDEX(моделиперечень_газ,16)),D1341),INDEX(моделиперечень_газ,16),
IF(COUNTIF(INDIRECT(INDEX(моделиперечень_газ,17)),D1341),INDEX(моделиперечень_газ,17),
IF(COUNTIF(INDIRECT(INDEX(моделиперечень_газ,18)),D1341),INDEX(моделиперечень_газ,18),
IF(COUNTIF(INDIRECT(INDEX(моделиперечень_газ,19)),D1341),INDEX(моделиперечень_газ,19),
IF(COUNTIF(INDIRECT(INDEX(моделиперечень_газ,20)),D1341),INDEX(моделиперечень_газ,20),
IF(COUNTIF(INDIRECT(INDEX(моделиперечень_газ,21)),D1341),INDEX(моделиперечень_газ,21),
IF(COUNTIF(INDIRECT(INDEX(моделиперечень_газ,22)),D1341),INDEX(моделиперечень_газ,22),
IF(COUNTIF(INDIRECT(INDEX(моделиперечень_газ,23)),D1341),INDEX(моделиперечень_газ,23),
IF(COUNTIF(INDIRECT(INDEX(моделиперечень_газ,24)),D1341),INDEX(моделиперечень_газ,24),
IF(COUNTIF(INDIRECT(INDEX(моделиперечень_газ,25)),D1341),INDEX(моделиперечень_газ,25),
IF(COUNTIF(INDIRECT(INDEX(моделиперечень_газ,26)),D1341),INDEX(моделиперечень_газ,26),
IF(COUNTIF(INDIRECT(INDEX(моделиперечень_газ,27)),D1341),INDEX(моделиперечень_газ,27),
IF(COUNTIF(INDIRECT(INDEX(моделиперечень_газ,28)),D1341),INDEX(моделиперечень_газ,28),
IF(COUNTIF(INDIRECT(INDEX(моделиперечень_газ,29)),D1341),INDEX(моделиперечень_газ,29),
IF(COUNTIF(INDIRECT(INDEX(моделиперечень_газ,30)),D1341),INDEX(моделиперечень_газ,30),
IF(COUNTIF(INDIRECT(INDEX(моделиперечень_газ,31)),D1341),INDEX(моделиперечень_газ,31),
IF(COUNTIF(INDIRECT(INDEX(моделиперечень_газ,32)),D1341),INDEX(моделиперечень_газ,32),
IF(COUNTIF(INDIRECT(INDEX(моделиперечень_газ,33)),D1341),INDEX(моделиперечень_газ,33),
IF(COUNTIF(INDIRECT(INDEX(моделиперечень_газ,34)),D1341),INDEX(моделиперечень_газ,34),
IF(COUNTIF(INDIRECT(INDEX(моделиперечень_газ,35)),D1341),INDEX(моделиперечень_газ,35),
IF(COUNTIF(INDIRECT(INDEX(моделиперечень_газ,36)),D1341),INDEX(моделиперечень_газ,36),
"нет модели"))))))))))))))))))))))))))))))))))))))))))))))))))))))))))))))</f>
        <v>сигма_ТКС_датчики</v>
      </c>
    </row>
    <row r="1342" spans="1:10" hidden="1" x14ac:dyDescent="0.2">
      <c r="A1342" s="98">
        <v>43872</v>
      </c>
      <c r="B1342" s="62" t="s">
        <v>1747</v>
      </c>
      <c r="C1342" s="62" t="s">
        <v>1365</v>
      </c>
      <c r="D1342" s="62" t="s">
        <v>273</v>
      </c>
      <c r="E1342" s="62" t="s">
        <v>1318</v>
      </c>
      <c r="F1342" s="101">
        <v>1</v>
      </c>
      <c r="G1342" s="100">
        <v>14520</v>
      </c>
      <c r="H1342" s="100">
        <v>14520</v>
      </c>
      <c r="I1342" s="1" t="str">
        <f t="shared" ca="1" si="22"/>
        <v>сигма_ТКС_датчики</v>
      </c>
      <c r="J1342" s="18"/>
    </row>
    <row r="1343" spans="1:10" hidden="1" x14ac:dyDescent="0.2">
      <c r="A1343" s="98">
        <v>43754</v>
      </c>
      <c r="B1343" s="62" t="s">
        <v>2047</v>
      </c>
      <c r="C1343" s="62" t="s">
        <v>845</v>
      </c>
      <c r="D1343" s="62" t="s">
        <v>241</v>
      </c>
      <c r="E1343" s="62" t="s">
        <v>1311</v>
      </c>
      <c r="F1343" s="101">
        <v>1</v>
      </c>
      <c r="G1343" s="100">
        <v>14400</v>
      </c>
      <c r="H1343" s="100">
        <v>14400</v>
      </c>
      <c r="I1343" s="1" t="str">
        <f t="shared" ca="1" si="22"/>
        <v>сигнал_03_электрохимия</v>
      </c>
    </row>
    <row r="1344" spans="1:10" hidden="1" x14ac:dyDescent="0.2">
      <c r="A1344" s="98">
        <v>43810</v>
      </c>
      <c r="B1344" s="62" t="s">
        <v>2048</v>
      </c>
      <c r="C1344" s="62" t="s">
        <v>1118</v>
      </c>
      <c r="D1344" s="62" t="s">
        <v>245</v>
      </c>
      <c r="E1344" s="62" t="s">
        <v>1312</v>
      </c>
      <c r="F1344" s="101">
        <v>1</v>
      </c>
      <c r="G1344" s="100">
        <v>14400</v>
      </c>
      <c r="H1344" s="100">
        <v>14400</v>
      </c>
      <c r="I1344" s="1" t="str">
        <f t="shared" ca="1" si="22"/>
        <v>ремонт_прочие_услуги</v>
      </c>
    </row>
    <row r="1345" spans="1:9" hidden="1" x14ac:dyDescent="0.2">
      <c r="A1345" s="98">
        <v>43822</v>
      </c>
      <c r="B1345" s="62" t="s">
        <v>1429</v>
      </c>
      <c r="C1345" s="62" t="s">
        <v>1130</v>
      </c>
      <c r="D1345" s="62" t="s">
        <v>59</v>
      </c>
      <c r="E1345" s="62" t="s">
        <v>1314</v>
      </c>
      <c r="F1345" s="101">
        <v>4</v>
      </c>
      <c r="G1345" s="100">
        <v>12960</v>
      </c>
      <c r="H1345" s="100">
        <v>14400</v>
      </c>
      <c r="I1345" s="1" t="str">
        <f t="shared" ca="1" si="22"/>
        <v>Прочее</v>
      </c>
    </row>
    <row r="1346" spans="1:9" hidden="1" x14ac:dyDescent="0.2">
      <c r="A1346" s="98">
        <v>43495</v>
      </c>
      <c r="B1346" s="62" t="s">
        <v>1404</v>
      </c>
      <c r="C1346" s="62" t="s">
        <v>929</v>
      </c>
      <c r="D1346" s="62" t="s">
        <v>125</v>
      </c>
      <c r="E1346" s="62" t="s">
        <v>1316</v>
      </c>
      <c r="F1346" s="101">
        <v>80</v>
      </c>
      <c r="G1346" s="100">
        <v>14400</v>
      </c>
      <c r="H1346" s="100">
        <v>14400</v>
      </c>
      <c r="I1346" s="1" t="str">
        <f t="shared" ref="I1346:I1409" ca="1" si="23">IF(COUNTIF(INDIRECT(INDEX(моделиперечень,1)),D1346),INDEX(моделиперечень,1),
IF(COUNTIF(INDIRECT(INDEX(моделиперечень,2)),D1346),INDEX(моделиперечень,2),
IF(COUNTIF(INDIRECT(INDEX(моделиперечень,3)),D1346),INDEX(моделиперечень,3),
IF(COUNTIF(INDIRECT(INDEX(моделиперечень,4)),D1346),INDEX(моделиперечень,4),
IF(COUNTIF(INDIRECT(INDEX(моделиперечень,5)),D1346),INDEX(моделиперечень,5),
IF(COUNTIF(INDIRECT(INDEX(моделиперечень,6)),D1346),INDEX(моделиперечень,6),
IF(COUNTIF(INDIRECT(INDEX(моделиперечень,7)),D1346),INDEX(моделиперечень,7),
IF(COUNTIF(INDIRECT(INDEX(моделиперечень,8)),D1346),INDEX(моделиперечень,8),
IF(COUNTIF(INDIRECT(INDEX(моделиперечень,9)),D1346),INDEX(моделиперечень,9),
IF(COUNTIF(INDIRECT(INDEX(моделиперечень,10)),D1346),INDEX(моделиперечень,10),
IF(COUNTIF(INDIRECT(INDEX(моделиперечень,11)),D1346),INDEX(моделиперечень,11),
IF(COUNTIF(INDIRECT(INDEX(моделиперечень,12)),D1346),INDEX(моделиперечень,12),
IF(COUNTIF(INDIRECT(INDEX(моделиперечень,13)),D1346),INDEX(моделиперечень,13),
IF(COUNTIF(INDIRECT(INDEX(моделиперечень,14)),D1346),INDEX(моделиперечень,14),
IF(COUNTIF(INDIRECT(INDEX(моделиперечень,15)),D1346),INDEX(моделиперечень,15),
IF(COUNTIF(INDIRECT(INDEX(моделиперечень,16)),D1346),INDEX(моделиперечень,16),
IF(COUNTIF(INDIRECT(INDEX(моделиперечень,17)),D1346),INDEX(моделиперечень,17),
IF(COUNTIF(INDIRECT(INDEX(моделиперечень,18)),D1346),INDEX(моделиперечень,18),
IF(COUNTIF(INDIRECT(INDEX(моделиперечень,19)),D1346),INDEX(моделиперечень,19),
IF(COUNTIF(INDIRECT(INDEX(моделиперечень,20)),D1346),INDEX(моделиперечень,20),
IF(COUNTIF(INDIRECT(INDEX(моделиперечень,21)),D1346),INDEX(моделиперечень,21),
IF(COUNTIF(INDIRECT(INDEX(моделиперечень,22)),D1346),INDEX(моделиперечень,22),
IF(COUNTIF(INDIRECT(INDEX(моделиперечень,23)),D1346),INDEX(моделиперечень,23),
IF(COUNTIF(INDIRECT(INDEX(моделиперечень,24)),D1346),INDEX(моделиперечень,24),
IF(COUNTIF(INDIRECT(INDEX(моделиперечень,25)),D1346),INDEX(моделиперечень,25),
IF(COUNTIF(INDIRECT(INDEX(моделиперечень,26)),D1346),INDEX(моделиперечень,26),
IF(COUNTIF(INDIRECT(INDEX(моделиперечень_газ,1)),D1346),INDEX(моделиперечень_газ,1),
IF(COUNTIF(INDIRECT(INDEX(моделиперечень_газ,2)),D1346),INDEX(моделиперечень_газ,2),
IF(COUNTIF(INDIRECT(INDEX(моделиперечень_газ,3)),D1346),INDEX(моделиперечень_газ,3),
IF(COUNTIF(INDIRECT(INDEX(моделиперечень_газ,4)),D1346),INDEX(моделиперечень_газ,4),
IF(COUNTIF(INDIRECT(INDEX(моделиперечень_газ,5)),D1346),INDEX(моделиперечень_газ,5),
IF(COUNTIF(INDIRECT(INDEX(моделиперечень_газ,6)),D1346),INDEX(моделиперечень_газ,6),
IF(COUNTIF(INDIRECT(INDEX(моделиперечень_газ,7)),D1346),INDEX(моделиперечень_газ,7),
IF(COUNTIF(INDIRECT(INDEX(моделиперечень_газ,8)),D1346),INDEX(моделиперечень_газ,8),
IF(COUNTIF(INDIRECT(INDEX(моделиперечень_газ,9)),D1346),INDEX(моделиперечень_газ,9),
IF(COUNTIF(INDIRECT(INDEX(моделиперечень_газ,10)),D1346),INDEX(моделиперечень_газ,10),
IF(COUNTIF(INDIRECT(INDEX(моделиперечень_газ,11)),D1346),INDEX(моделиперечень_газ,11),
IF(COUNTIF(INDIRECT(INDEX(моделиперечень_газ,12)),D1346),INDEX(моделиперечень_газ,12),
IF(COUNTIF(INDIRECT(INDEX(моделиперечень_газ,13)),D1346),INDEX(моделиперечень_газ,13),
IF(COUNTIF(INDIRECT(INDEX(моделиперечень_газ,14)),D1346),INDEX(моделиперечень_газ,14),
IF(COUNTIF(INDIRECT(INDEX(моделиперечень_газ,15)),D1346),INDEX(моделиперечень_газ,15),
IF(COUNTIF(INDIRECT(INDEX(моделиперечень_газ,16)),D1346),INDEX(моделиперечень_газ,16),
IF(COUNTIF(INDIRECT(INDEX(моделиперечень_газ,17)),D1346),INDEX(моделиперечень_газ,17),
IF(COUNTIF(INDIRECT(INDEX(моделиперечень_газ,18)),D1346),INDEX(моделиперечень_газ,18),
IF(COUNTIF(INDIRECT(INDEX(моделиперечень_газ,19)),D1346),INDEX(моделиперечень_газ,19),
IF(COUNTIF(INDIRECT(INDEX(моделиперечень_газ,20)),D1346),INDEX(моделиперечень_газ,20),
IF(COUNTIF(INDIRECT(INDEX(моделиперечень_газ,21)),D1346),INDEX(моделиперечень_газ,21),
IF(COUNTIF(INDIRECT(INDEX(моделиперечень_газ,22)),D1346),INDEX(моделиперечень_газ,22),
IF(COUNTIF(INDIRECT(INDEX(моделиперечень_газ,23)),D1346),INDEX(моделиперечень_газ,23),
IF(COUNTIF(INDIRECT(INDEX(моделиперечень_газ,24)),D1346),INDEX(моделиперечень_газ,24),
IF(COUNTIF(INDIRECT(INDEX(моделиперечень_газ,25)),D1346),INDEX(моделиперечень_газ,25),
IF(COUNTIF(INDIRECT(INDEX(моделиперечень_газ,26)),D1346),INDEX(моделиперечень_газ,26),
IF(COUNTIF(INDIRECT(INDEX(моделиперечень_газ,27)),D1346),INDEX(моделиперечень_газ,27),
IF(COUNTIF(INDIRECT(INDEX(моделиперечень_газ,28)),D1346),INDEX(моделиперечень_газ,28),
IF(COUNTIF(INDIRECT(INDEX(моделиперечень_газ,29)),D1346),INDEX(моделиперечень_газ,29),
IF(COUNTIF(INDIRECT(INDEX(моделиперечень_газ,30)),D1346),INDEX(моделиперечень_газ,30),
IF(COUNTIF(INDIRECT(INDEX(моделиперечень_газ,31)),D1346),INDEX(моделиперечень_газ,31),
IF(COUNTIF(INDIRECT(INDEX(моделиперечень_газ,32)),D1346),INDEX(моделиперечень_газ,32),
IF(COUNTIF(INDIRECT(INDEX(моделиперечень_газ,33)),D1346),INDEX(моделиперечень_газ,33),
IF(COUNTIF(INDIRECT(INDEX(моделиперечень_газ,34)),D1346),INDEX(моделиперечень_газ,34),
IF(COUNTIF(INDIRECT(INDEX(моделиперечень_газ,35)),D1346),INDEX(моделиперечень_газ,35),
IF(COUNTIF(INDIRECT(INDEX(моделиперечень_газ,36)),D1346),INDEX(моделиперечень_газ,36),
"нет модели"))))))))))))))))))))))))))))))))))))))))))))))))))))))))))))))</f>
        <v>нет модели</v>
      </c>
    </row>
    <row r="1347" spans="1:9" hidden="1" x14ac:dyDescent="0.2">
      <c r="A1347" s="98">
        <v>43580</v>
      </c>
      <c r="B1347" s="62" t="s">
        <v>1843</v>
      </c>
      <c r="C1347" s="62" t="s">
        <v>1015</v>
      </c>
      <c r="D1347" s="62" t="s">
        <v>309</v>
      </c>
      <c r="E1347" s="62" t="s">
        <v>1313</v>
      </c>
      <c r="F1347" s="101">
        <v>1</v>
      </c>
      <c r="G1347" s="100">
        <v>14161.2</v>
      </c>
      <c r="H1347" s="100">
        <v>14161.2</v>
      </c>
      <c r="I1347" s="1" t="str">
        <f t="shared" ca="1" si="23"/>
        <v>сигнал_022_датчики</v>
      </c>
    </row>
    <row r="1348" spans="1:9" hidden="1" x14ac:dyDescent="0.2">
      <c r="A1348" s="98">
        <v>43642</v>
      </c>
      <c r="B1348" s="62" t="s">
        <v>1218</v>
      </c>
      <c r="C1348" s="62" t="s">
        <v>654</v>
      </c>
      <c r="D1348" s="62" t="s">
        <v>34</v>
      </c>
      <c r="E1348" s="62" t="s">
        <v>1311</v>
      </c>
      <c r="F1348" s="101">
        <v>1</v>
      </c>
      <c r="G1348" s="100">
        <v>14160</v>
      </c>
      <c r="H1348" s="100">
        <v>14160</v>
      </c>
      <c r="I1348" s="1" t="str">
        <f t="shared" ca="1" si="23"/>
        <v>ремонт_прочие_услуги</v>
      </c>
    </row>
    <row r="1349" spans="1:9" hidden="1" x14ac:dyDescent="0.2">
      <c r="A1349" s="98">
        <v>43560</v>
      </c>
      <c r="B1349" s="62" t="s">
        <v>1734</v>
      </c>
      <c r="C1349" s="62" t="s">
        <v>777</v>
      </c>
      <c r="D1349" s="62" t="s">
        <v>12</v>
      </c>
      <c r="E1349" s="62" t="s">
        <v>1311</v>
      </c>
      <c r="F1349" s="101">
        <v>8</v>
      </c>
      <c r="G1349" s="100">
        <v>14112</v>
      </c>
      <c r="H1349" s="100">
        <v>14112</v>
      </c>
      <c r="I1349" s="1" t="str">
        <f t="shared" ca="1" si="23"/>
        <v>поверка_и_ремонт_газ</v>
      </c>
    </row>
    <row r="1350" spans="1:9" hidden="1" x14ac:dyDescent="0.2">
      <c r="A1350" s="98">
        <v>43619</v>
      </c>
      <c r="B1350" s="62" t="s">
        <v>1851</v>
      </c>
      <c r="C1350" s="62" t="s">
        <v>634</v>
      </c>
      <c r="D1350" s="62" t="s">
        <v>351</v>
      </c>
      <c r="E1350" s="62" t="s">
        <v>1311</v>
      </c>
      <c r="F1350" s="101">
        <v>1</v>
      </c>
      <c r="G1350" s="100">
        <v>13342.56</v>
      </c>
      <c r="H1350" s="100">
        <v>14044.8</v>
      </c>
      <c r="I1350" s="1" t="str">
        <f t="shared" ca="1" si="23"/>
        <v>сигнал_022_датчики</v>
      </c>
    </row>
    <row r="1351" spans="1:9" x14ac:dyDescent="0.2">
      <c r="A1351" s="98">
        <v>43895</v>
      </c>
      <c r="B1351" s="62" t="s">
        <v>2446</v>
      </c>
      <c r="C1351" s="62" t="s">
        <v>777</v>
      </c>
      <c r="D1351" s="62" t="s">
        <v>45</v>
      </c>
      <c r="E1351" s="62" t="s">
        <v>1311</v>
      </c>
      <c r="F1351" s="101">
        <v>6</v>
      </c>
      <c r="G1351" s="100">
        <v>13968</v>
      </c>
      <c r="H1351" s="100">
        <v>13968</v>
      </c>
    </row>
    <row r="1352" spans="1:9" hidden="1" x14ac:dyDescent="0.2">
      <c r="A1352" s="98">
        <v>43881</v>
      </c>
      <c r="B1352" s="62" t="s">
        <v>2376</v>
      </c>
      <c r="C1352" s="62" t="s">
        <v>654</v>
      </c>
      <c r="D1352" s="62" t="s">
        <v>2377</v>
      </c>
      <c r="E1352" s="62" t="s">
        <v>1311</v>
      </c>
      <c r="F1352" s="101">
        <v>1</v>
      </c>
      <c r="G1352" s="100">
        <v>13920</v>
      </c>
      <c r="H1352" s="100">
        <v>13920</v>
      </c>
      <c r="I1352" s="1" t="str">
        <f t="shared" ca="1" si="23"/>
        <v>ремонт_прочие_услуги</v>
      </c>
    </row>
    <row r="1353" spans="1:9" x14ac:dyDescent="0.2">
      <c r="A1353" s="98">
        <v>43906</v>
      </c>
      <c r="B1353" s="62" t="s">
        <v>2517</v>
      </c>
      <c r="C1353" s="62" t="s">
        <v>2518</v>
      </c>
      <c r="D1353" s="62" t="s">
        <v>45</v>
      </c>
      <c r="E1353" s="62" t="s">
        <v>1311</v>
      </c>
      <c r="F1353" s="101">
        <v>5</v>
      </c>
      <c r="G1353" s="100">
        <v>13860</v>
      </c>
      <c r="H1353" s="100">
        <v>13860</v>
      </c>
    </row>
    <row r="1354" spans="1:9" hidden="1" x14ac:dyDescent="0.2">
      <c r="A1354" s="98">
        <v>43824</v>
      </c>
      <c r="B1354" s="62" t="s">
        <v>2050</v>
      </c>
      <c r="C1354" s="62" t="s">
        <v>1129</v>
      </c>
      <c r="D1354" s="62" t="s">
        <v>91</v>
      </c>
      <c r="E1354" s="62" t="s">
        <v>1314</v>
      </c>
      <c r="F1354" s="101">
        <v>3</v>
      </c>
      <c r="G1354" s="100">
        <v>13824</v>
      </c>
      <c r="H1354" s="100">
        <v>13824</v>
      </c>
      <c r="I1354" s="1" t="str">
        <f t="shared" ca="1" si="23"/>
        <v>Газтест_датчики</v>
      </c>
    </row>
    <row r="1355" spans="1:9" hidden="1" x14ac:dyDescent="0.2">
      <c r="A1355" s="98">
        <v>43805</v>
      </c>
      <c r="B1355" s="62" t="s">
        <v>2051</v>
      </c>
      <c r="C1355" s="62" t="s">
        <v>902</v>
      </c>
      <c r="D1355" s="62" t="s">
        <v>91</v>
      </c>
      <c r="E1355" s="62" t="s">
        <v>1314</v>
      </c>
      <c r="F1355" s="101">
        <v>3</v>
      </c>
      <c r="G1355" s="100">
        <v>13824</v>
      </c>
      <c r="H1355" s="100">
        <v>13824</v>
      </c>
      <c r="I1355" s="1" t="str">
        <f t="shared" ca="1" si="23"/>
        <v>Газтест_датчики</v>
      </c>
    </row>
    <row r="1356" spans="1:9" hidden="1" x14ac:dyDescent="0.2">
      <c r="A1356" s="98">
        <v>43747</v>
      </c>
      <c r="B1356" s="62" t="s">
        <v>2052</v>
      </c>
      <c r="C1356" s="62" t="s">
        <v>901</v>
      </c>
      <c r="D1356" s="62" t="s">
        <v>91</v>
      </c>
      <c r="E1356" s="62" t="s">
        <v>1313</v>
      </c>
      <c r="F1356" s="101">
        <v>3</v>
      </c>
      <c r="G1356" s="100">
        <v>13824</v>
      </c>
      <c r="H1356" s="100">
        <v>13824</v>
      </c>
      <c r="I1356" s="1" t="str">
        <f t="shared" ca="1" si="23"/>
        <v>Газтест_датчики</v>
      </c>
    </row>
    <row r="1357" spans="1:9" hidden="1" x14ac:dyDescent="0.2">
      <c r="A1357" s="98">
        <v>43657</v>
      </c>
      <c r="B1357" s="62" t="s">
        <v>2049</v>
      </c>
      <c r="C1357" s="62" t="s">
        <v>634</v>
      </c>
      <c r="D1357" s="62" t="s">
        <v>91</v>
      </c>
      <c r="E1357" s="62" t="s">
        <v>1311</v>
      </c>
      <c r="F1357" s="101">
        <v>3</v>
      </c>
      <c r="G1357" s="100">
        <v>13132.8</v>
      </c>
      <c r="H1357" s="100">
        <v>13824</v>
      </c>
      <c r="I1357" s="1" t="str">
        <f t="shared" ca="1" si="23"/>
        <v>Газтест_датчики</v>
      </c>
    </row>
    <row r="1358" spans="1:9" hidden="1" x14ac:dyDescent="0.2">
      <c r="A1358" s="98">
        <v>43619</v>
      </c>
      <c r="B1358" s="62" t="s">
        <v>1488</v>
      </c>
      <c r="C1358" s="62" t="s">
        <v>920</v>
      </c>
      <c r="D1358" s="62" t="s">
        <v>49</v>
      </c>
      <c r="E1358" s="62" t="s">
        <v>1313</v>
      </c>
      <c r="F1358" s="101">
        <v>5</v>
      </c>
      <c r="G1358" s="100">
        <v>13800</v>
      </c>
      <c r="H1358" s="100">
        <v>13800</v>
      </c>
      <c r="I1358" s="1" t="str">
        <f t="shared" ca="1" si="23"/>
        <v>прочее_газ</v>
      </c>
    </row>
    <row r="1359" spans="1:9" hidden="1" x14ac:dyDescent="0.2">
      <c r="A1359" s="98">
        <v>43768</v>
      </c>
      <c r="B1359" s="62" t="s">
        <v>2053</v>
      </c>
      <c r="C1359" s="62" t="s">
        <v>977</v>
      </c>
      <c r="D1359" s="62" t="s">
        <v>32</v>
      </c>
      <c r="E1359" s="62" t="s">
        <v>1311</v>
      </c>
      <c r="F1359" s="101">
        <v>1</v>
      </c>
      <c r="G1359" s="100">
        <v>13800</v>
      </c>
      <c r="H1359" s="100">
        <v>13800</v>
      </c>
      <c r="I1359" s="1" t="str">
        <f t="shared" ca="1" si="23"/>
        <v>ремонт_прочие_услуги</v>
      </c>
    </row>
    <row r="1360" spans="1:9" hidden="1" x14ac:dyDescent="0.2">
      <c r="A1360" s="98">
        <v>43654</v>
      </c>
      <c r="B1360" s="62" t="s">
        <v>1788</v>
      </c>
      <c r="C1360" s="62" t="s">
        <v>692</v>
      </c>
      <c r="D1360" s="62" t="s">
        <v>380</v>
      </c>
      <c r="E1360" s="62" t="s">
        <v>1313</v>
      </c>
      <c r="F1360" s="101">
        <v>1</v>
      </c>
      <c r="G1360" s="100">
        <v>13794</v>
      </c>
      <c r="H1360" s="100">
        <v>13794</v>
      </c>
      <c r="I1360" s="1" t="str">
        <f t="shared" ca="1" si="23"/>
        <v>сигнал_03_электрохимия</v>
      </c>
    </row>
    <row r="1361" spans="1:10" hidden="1" x14ac:dyDescent="0.2">
      <c r="A1361" s="98">
        <v>43871</v>
      </c>
      <c r="B1361" s="62" t="s">
        <v>2054</v>
      </c>
      <c r="C1361" s="62" t="s">
        <v>796</v>
      </c>
      <c r="D1361" s="62" t="s">
        <v>428</v>
      </c>
      <c r="E1361" s="62" t="s">
        <v>1318</v>
      </c>
      <c r="F1361" s="101">
        <v>1</v>
      </c>
      <c r="G1361" s="100">
        <v>12414.6</v>
      </c>
      <c r="H1361" s="100">
        <v>13794</v>
      </c>
      <c r="I1361" s="1" t="str">
        <f t="shared" ca="1" si="23"/>
        <v>сигнал_03_электрохимия</v>
      </c>
    </row>
    <row r="1362" spans="1:10" hidden="1" x14ac:dyDescent="0.2">
      <c r="A1362" s="98">
        <v>43790</v>
      </c>
      <c r="B1362" s="62" t="s">
        <v>2056</v>
      </c>
      <c r="C1362" s="62" t="s">
        <v>691</v>
      </c>
      <c r="D1362" s="62" t="s">
        <v>349</v>
      </c>
      <c r="E1362" s="62" t="s">
        <v>1313</v>
      </c>
      <c r="F1362" s="101">
        <v>6</v>
      </c>
      <c r="G1362" s="100">
        <v>13680</v>
      </c>
      <c r="H1362" s="100">
        <v>13680</v>
      </c>
      <c r="I1362" s="1" t="str">
        <f t="shared" ca="1" si="23"/>
        <v>прочее_газ</v>
      </c>
    </row>
    <row r="1363" spans="1:10" hidden="1" x14ac:dyDescent="0.2">
      <c r="A1363" s="98">
        <v>43552</v>
      </c>
      <c r="B1363" s="62" t="s">
        <v>2055</v>
      </c>
      <c r="C1363" s="62" t="s">
        <v>693</v>
      </c>
      <c r="D1363" s="62" t="s">
        <v>349</v>
      </c>
      <c r="E1363" s="62" t="s">
        <v>1313</v>
      </c>
      <c r="F1363" s="101">
        <v>6</v>
      </c>
      <c r="G1363" s="100">
        <v>13680</v>
      </c>
      <c r="H1363" s="100">
        <v>13680</v>
      </c>
      <c r="I1363" s="1" t="str">
        <f t="shared" ca="1" si="23"/>
        <v>прочее_газ</v>
      </c>
    </row>
    <row r="1364" spans="1:10" hidden="1" x14ac:dyDescent="0.2">
      <c r="A1364" s="98">
        <v>43689</v>
      </c>
      <c r="B1364" s="62" t="s">
        <v>1594</v>
      </c>
      <c r="C1364" s="62" t="s">
        <v>1007</v>
      </c>
      <c r="D1364" s="62" t="s">
        <v>12</v>
      </c>
      <c r="E1364" s="62" t="s">
        <v>1313</v>
      </c>
      <c r="F1364" s="101">
        <v>6</v>
      </c>
      <c r="G1364" s="100">
        <v>13608</v>
      </c>
      <c r="H1364" s="100">
        <v>13608</v>
      </c>
      <c r="I1364" s="1" t="str">
        <f t="shared" ca="1" si="23"/>
        <v>поверка_и_ремонт_газ</v>
      </c>
    </row>
    <row r="1365" spans="1:10" hidden="1" x14ac:dyDescent="0.2">
      <c r="A1365" s="98">
        <v>43495</v>
      </c>
      <c r="B1365" s="62" t="s">
        <v>1404</v>
      </c>
      <c r="C1365" s="62" t="s">
        <v>929</v>
      </c>
      <c r="D1365" s="62" t="s">
        <v>147</v>
      </c>
      <c r="E1365" s="62" t="s">
        <v>1316</v>
      </c>
      <c r="F1365" s="101">
        <v>40</v>
      </c>
      <c r="G1365" s="100">
        <v>13536</v>
      </c>
      <c r="H1365" s="100">
        <v>13536</v>
      </c>
      <c r="I1365" s="1" t="str">
        <f t="shared" ca="1" si="23"/>
        <v>нет модели</v>
      </c>
    </row>
    <row r="1366" spans="1:10" hidden="1" x14ac:dyDescent="0.2">
      <c r="A1366" s="98">
        <v>43753</v>
      </c>
      <c r="B1366" s="62" t="s">
        <v>2057</v>
      </c>
      <c r="C1366" s="62" t="s">
        <v>844</v>
      </c>
      <c r="D1366" s="62" t="s">
        <v>89</v>
      </c>
      <c r="E1366" s="62" t="s">
        <v>1311</v>
      </c>
      <c r="F1366" s="101">
        <v>1</v>
      </c>
      <c r="G1366" s="100">
        <v>13530</v>
      </c>
      <c r="H1366" s="100">
        <v>13530</v>
      </c>
      <c r="I1366" s="1" t="str">
        <f t="shared" ca="1" si="23"/>
        <v>сигнал_03_ТКС</v>
      </c>
    </row>
    <row r="1367" spans="1:10" hidden="1" x14ac:dyDescent="0.2">
      <c r="A1367" s="98">
        <v>43689</v>
      </c>
      <c r="B1367" s="62" t="s">
        <v>1970</v>
      </c>
      <c r="C1367" s="62" t="s">
        <v>749</v>
      </c>
      <c r="D1367" s="62" t="s">
        <v>5</v>
      </c>
      <c r="E1367" s="62" t="s">
        <v>1311</v>
      </c>
      <c r="F1367" s="101">
        <v>1</v>
      </c>
      <c r="G1367" s="100">
        <v>13530</v>
      </c>
      <c r="H1367" s="100">
        <v>13530</v>
      </c>
      <c r="I1367" s="1" t="str">
        <f t="shared" ca="1" si="23"/>
        <v>сигнал_03_ТКС</v>
      </c>
      <c r="J1367" s="18"/>
    </row>
    <row r="1368" spans="1:10" hidden="1" x14ac:dyDescent="0.2">
      <c r="A1368" s="98">
        <v>43768</v>
      </c>
      <c r="B1368" s="62" t="s">
        <v>2060</v>
      </c>
      <c r="C1368" s="62" t="s">
        <v>971</v>
      </c>
      <c r="D1368" s="62" t="s">
        <v>5</v>
      </c>
      <c r="E1368" s="62" t="s">
        <v>1311</v>
      </c>
      <c r="F1368" s="101">
        <v>1</v>
      </c>
      <c r="G1368" s="100">
        <v>12853.5</v>
      </c>
      <c r="H1368" s="100">
        <v>13530</v>
      </c>
      <c r="I1368" s="1" t="str">
        <f t="shared" ca="1" si="23"/>
        <v>сигнал_03_ТКС</v>
      </c>
    </row>
    <row r="1369" spans="1:10" hidden="1" x14ac:dyDescent="0.2">
      <c r="A1369" s="98">
        <v>43777</v>
      </c>
      <c r="B1369" s="62" t="s">
        <v>2058</v>
      </c>
      <c r="C1369" s="62" t="s">
        <v>971</v>
      </c>
      <c r="D1369" s="62" t="s">
        <v>5</v>
      </c>
      <c r="E1369" s="62" t="s">
        <v>1311</v>
      </c>
      <c r="F1369" s="101">
        <v>1</v>
      </c>
      <c r="G1369" s="100">
        <v>12853.5</v>
      </c>
      <c r="H1369" s="100">
        <v>13530</v>
      </c>
      <c r="I1369" s="1" t="str">
        <f t="shared" ca="1" si="23"/>
        <v>сигнал_03_ТКС</v>
      </c>
    </row>
    <row r="1370" spans="1:10" hidden="1" x14ac:dyDescent="0.2">
      <c r="A1370" s="98">
        <v>43641</v>
      </c>
      <c r="B1370" s="62" t="s">
        <v>2065</v>
      </c>
      <c r="C1370" s="62" t="s">
        <v>832</v>
      </c>
      <c r="D1370" s="62" t="s">
        <v>5</v>
      </c>
      <c r="E1370" s="62" t="s">
        <v>1311</v>
      </c>
      <c r="F1370" s="101">
        <v>1</v>
      </c>
      <c r="G1370" s="100">
        <v>13530</v>
      </c>
      <c r="H1370" s="100">
        <v>13530</v>
      </c>
      <c r="I1370" s="1" t="str">
        <f t="shared" ca="1" si="23"/>
        <v>сигнал_03_ТКС</v>
      </c>
    </row>
    <row r="1371" spans="1:10" hidden="1" x14ac:dyDescent="0.2">
      <c r="A1371" s="98">
        <v>43654</v>
      </c>
      <c r="B1371" s="62" t="s">
        <v>1788</v>
      </c>
      <c r="C1371" s="62" t="s">
        <v>692</v>
      </c>
      <c r="D1371" s="62" t="s">
        <v>5</v>
      </c>
      <c r="E1371" s="62" t="s">
        <v>1313</v>
      </c>
      <c r="F1371" s="101">
        <v>1</v>
      </c>
      <c r="G1371" s="100">
        <v>13530</v>
      </c>
      <c r="H1371" s="100">
        <v>13530</v>
      </c>
      <c r="I1371" s="1" t="str">
        <f t="shared" ca="1" si="23"/>
        <v>сигнал_03_ТКС</v>
      </c>
    </row>
    <row r="1372" spans="1:10" hidden="1" x14ac:dyDescent="0.2">
      <c r="A1372" s="98">
        <v>43718</v>
      </c>
      <c r="B1372" s="62" t="s">
        <v>2059</v>
      </c>
      <c r="C1372" s="62" t="s">
        <v>901</v>
      </c>
      <c r="D1372" s="62" t="s">
        <v>5</v>
      </c>
      <c r="E1372" s="62" t="s">
        <v>1313</v>
      </c>
      <c r="F1372" s="101">
        <v>1</v>
      </c>
      <c r="G1372" s="100">
        <v>13530</v>
      </c>
      <c r="H1372" s="100">
        <v>13530</v>
      </c>
      <c r="I1372" s="1" t="str">
        <f t="shared" ca="1" si="23"/>
        <v>сигнал_03_ТКС</v>
      </c>
    </row>
    <row r="1373" spans="1:10" hidden="1" x14ac:dyDescent="0.2">
      <c r="A1373" s="98">
        <v>43662</v>
      </c>
      <c r="B1373" s="62" t="s">
        <v>2064</v>
      </c>
      <c r="C1373" s="62" t="s">
        <v>649</v>
      </c>
      <c r="D1373" s="62" t="s">
        <v>5</v>
      </c>
      <c r="E1373" s="62" t="s">
        <v>1313</v>
      </c>
      <c r="F1373" s="101">
        <v>1</v>
      </c>
      <c r="G1373" s="100">
        <v>13530</v>
      </c>
      <c r="H1373" s="100">
        <v>13530</v>
      </c>
      <c r="I1373" s="1" t="str">
        <f t="shared" ca="1" si="23"/>
        <v>сигнал_03_ТКС</v>
      </c>
    </row>
    <row r="1374" spans="1:10" hidden="1" x14ac:dyDescent="0.2">
      <c r="A1374" s="98">
        <v>43494</v>
      </c>
      <c r="B1374" s="62" t="s">
        <v>2063</v>
      </c>
      <c r="C1374" s="62" t="s">
        <v>649</v>
      </c>
      <c r="D1374" s="62" t="s">
        <v>5</v>
      </c>
      <c r="E1374" s="62" t="s">
        <v>1313</v>
      </c>
      <c r="F1374" s="101">
        <v>1</v>
      </c>
      <c r="G1374" s="100">
        <v>13530</v>
      </c>
      <c r="H1374" s="100">
        <v>13530</v>
      </c>
      <c r="I1374" s="1" t="str">
        <f t="shared" ca="1" si="23"/>
        <v>сигнал_03_ТКС</v>
      </c>
    </row>
    <row r="1375" spans="1:10" hidden="1" x14ac:dyDescent="0.2">
      <c r="A1375" s="98">
        <v>43683</v>
      </c>
      <c r="B1375" s="62" t="s">
        <v>1795</v>
      </c>
      <c r="C1375" s="62" t="s">
        <v>586</v>
      </c>
      <c r="D1375" s="62" t="s">
        <v>3</v>
      </c>
      <c r="E1375" s="62" t="s">
        <v>1311</v>
      </c>
      <c r="F1375" s="101">
        <v>1</v>
      </c>
      <c r="G1375" s="100">
        <v>13530</v>
      </c>
      <c r="H1375" s="100">
        <v>13530</v>
      </c>
      <c r="I1375" s="1" t="str">
        <f t="shared" ca="1" si="23"/>
        <v>сигнал_03_ТКС</v>
      </c>
    </row>
    <row r="1376" spans="1:10" hidden="1" x14ac:dyDescent="0.2">
      <c r="A1376" s="98">
        <v>43501</v>
      </c>
      <c r="B1376" s="62" t="s">
        <v>1718</v>
      </c>
      <c r="C1376" s="62" t="s">
        <v>557</v>
      </c>
      <c r="D1376" s="62" t="s">
        <v>3</v>
      </c>
      <c r="E1376" s="62" t="s">
        <v>1311</v>
      </c>
      <c r="F1376" s="101">
        <v>1</v>
      </c>
      <c r="G1376" s="100">
        <v>13530</v>
      </c>
      <c r="H1376" s="100">
        <v>13530</v>
      </c>
      <c r="I1376" s="1" t="str">
        <f t="shared" ca="1" si="23"/>
        <v>сигнал_03_ТКС</v>
      </c>
    </row>
    <row r="1377" spans="1:10" hidden="1" x14ac:dyDescent="0.2">
      <c r="A1377" s="98">
        <v>43620</v>
      </c>
      <c r="B1377" s="62" t="s">
        <v>2066</v>
      </c>
      <c r="C1377" s="62" t="s">
        <v>815</v>
      </c>
      <c r="D1377" s="62" t="s">
        <v>3</v>
      </c>
      <c r="E1377" s="62" t="s">
        <v>1313</v>
      </c>
      <c r="F1377" s="101">
        <v>1</v>
      </c>
      <c r="G1377" s="100">
        <v>13530</v>
      </c>
      <c r="H1377" s="100">
        <v>13530</v>
      </c>
      <c r="I1377" s="1" t="str">
        <f t="shared" ca="1" si="23"/>
        <v>сигнал_03_ТКС</v>
      </c>
    </row>
    <row r="1378" spans="1:10" hidden="1" x14ac:dyDescent="0.2">
      <c r="A1378" s="98">
        <v>43801</v>
      </c>
      <c r="B1378" s="62" t="s">
        <v>1803</v>
      </c>
      <c r="C1378" s="62" t="s">
        <v>1073</v>
      </c>
      <c r="D1378" s="62" t="s">
        <v>27</v>
      </c>
      <c r="E1378" s="62" t="s">
        <v>1311</v>
      </c>
      <c r="F1378" s="101">
        <v>1</v>
      </c>
      <c r="G1378" s="100">
        <v>13530</v>
      </c>
      <c r="H1378" s="100">
        <v>13530</v>
      </c>
      <c r="I1378" s="1" t="str">
        <f t="shared" ca="1" si="23"/>
        <v>сигнал_03_ТКС</v>
      </c>
    </row>
    <row r="1379" spans="1:10" hidden="1" x14ac:dyDescent="0.2">
      <c r="A1379" s="98">
        <v>43801</v>
      </c>
      <c r="B1379" s="62" t="s">
        <v>1767</v>
      </c>
      <c r="C1379" s="62" t="s">
        <v>780</v>
      </c>
      <c r="D1379" s="62" t="s">
        <v>27</v>
      </c>
      <c r="E1379" s="62" t="s">
        <v>1311</v>
      </c>
      <c r="F1379" s="101">
        <v>1</v>
      </c>
      <c r="G1379" s="100">
        <v>13530</v>
      </c>
      <c r="H1379" s="100">
        <v>13530</v>
      </c>
      <c r="I1379" s="1" t="str">
        <f t="shared" ca="1" si="23"/>
        <v>сигнал_03_ТКС</v>
      </c>
    </row>
    <row r="1380" spans="1:10" hidden="1" x14ac:dyDescent="0.2">
      <c r="A1380" s="98">
        <v>43781</v>
      </c>
      <c r="B1380" s="62" t="s">
        <v>2068</v>
      </c>
      <c r="C1380" s="62" t="s">
        <v>578</v>
      </c>
      <c r="D1380" s="62" t="s">
        <v>27</v>
      </c>
      <c r="E1380" s="62" t="s">
        <v>1311</v>
      </c>
      <c r="F1380" s="101">
        <v>1</v>
      </c>
      <c r="G1380" s="100">
        <v>12853.5</v>
      </c>
      <c r="H1380" s="100">
        <v>13530</v>
      </c>
      <c r="I1380" s="1" t="str">
        <f t="shared" ca="1" si="23"/>
        <v>сигнал_03_ТКС</v>
      </c>
    </row>
    <row r="1381" spans="1:10" hidden="1" x14ac:dyDescent="0.2">
      <c r="A1381" s="98">
        <v>43850</v>
      </c>
      <c r="B1381" s="62" t="s">
        <v>2067</v>
      </c>
      <c r="C1381" s="62" t="s">
        <v>1266</v>
      </c>
      <c r="D1381" s="62" t="s">
        <v>27</v>
      </c>
      <c r="E1381" s="62" t="s">
        <v>1311</v>
      </c>
      <c r="F1381" s="101">
        <v>1</v>
      </c>
      <c r="G1381" s="100">
        <v>13530</v>
      </c>
      <c r="H1381" s="100">
        <v>13530</v>
      </c>
      <c r="I1381" s="1" t="str">
        <f t="shared" ca="1" si="23"/>
        <v>сигнал_03_ТКС</v>
      </c>
    </row>
    <row r="1382" spans="1:10" hidden="1" x14ac:dyDescent="0.2">
      <c r="A1382" s="98">
        <v>43726</v>
      </c>
      <c r="B1382" s="62" t="s">
        <v>1802</v>
      </c>
      <c r="C1382" s="62" t="s">
        <v>1010</v>
      </c>
      <c r="D1382" s="62" t="s">
        <v>27</v>
      </c>
      <c r="E1382" s="62" t="s">
        <v>1313</v>
      </c>
      <c r="F1382" s="101">
        <v>1</v>
      </c>
      <c r="G1382" s="100">
        <v>13530</v>
      </c>
      <c r="H1382" s="100">
        <v>13530</v>
      </c>
      <c r="I1382" s="1" t="str">
        <f t="shared" ca="1" si="23"/>
        <v>сигнал_03_ТКС</v>
      </c>
    </row>
    <row r="1383" spans="1:10" hidden="1" x14ac:dyDescent="0.2">
      <c r="A1383" s="98">
        <v>43634</v>
      </c>
      <c r="B1383" s="62" t="s">
        <v>2061</v>
      </c>
      <c r="C1383" s="62" t="s">
        <v>662</v>
      </c>
      <c r="D1383" s="62" t="s">
        <v>27</v>
      </c>
      <c r="E1383" s="62" t="s">
        <v>1313</v>
      </c>
      <c r="F1383" s="101">
        <v>1</v>
      </c>
      <c r="G1383" s="100">
        <v>13530</v>
      </c>
      <c r="H1383" s="100">
        <v>13530</v>
      </c>
      <c r="I1383" s="1" t="str">
        <f t="shared" ca="1" si="23"/>
        <v>сигнал_03_ТКС</v>
      </c>
    </row>
    <row r="1384" spans="1:10" hidden="1" x14ac:dyDescent="0.2">
      <c r="A1384" s="98">
        <v>43760</v>
      </c>
      <c r="B1384" s="62" t="s">
        <v>1766</v>
      </c>
      <c r="C1384" s="62" t="s">
        <v>776</v>
      </c>
      <c r="D1384" s="62" t="s">
        <v>27</v>
      </c>
      <c r="E1384" s="62" t="s">
        <v>1311</v>
      </c>
      <c r="F1384" s="101">
        <v>1</v>
      </c>
      <c r="G1384" s="100">
        <v>13530</v>
      </c>
      <c r="H1384" s="100">
        <v>13530</v>
      </c>
      <c r="I1384" s="1" t="str">
        <f t="shared" ca="1" si="23"/>
        <v>сигнал_03_ТКС</v>
      </c>
    </row>
    <row r="1385" spans="1:10" hidden="1" x14ac:dyDescent="0.2">
      <c r="A1385" s="98">
        <v>43760</v>
      </c>
      <c r="B1385" s="62" t="s">
        <v>1749</v>
      </c>
      <c r="C1385" s="62" t="s">
        <v>828</v>
      </c>
      <c r="D1385" s="62" t="s">
        <v>27</v>
      </c>
      <c r="E1385" s="62" t="s">
        <v>1311</v>
      </c>
      <c r="F1385" s="101">
        <v>1</v>
      </c>
      <c r="G1385" s="100">
        <v>13530</v>
      </c>
      <c r="H1385" s="100">
        <v>13530</v>
      </c>
      <c r="I1385" s="1" t="str">
        <f t="shared" ca="1" si="23"/>
        <v>сигнал_03_ТКС</v>
      </c>
    </row>
    <row r="1386" spans="1:10" hidden="1" x14ac:dyDescent="0.2">
      <c r="A1386" s="98">
        <v>43571</v>
      </c>
      <c r="B1386" s="62" t="s">
        <v>1810</v>
      </c>
      <c r="C1386" s="62" t="s">
        <v>913</v>
      </c>
      <c r="D1386" s="62" t="s">
        <v>27</v>
      </c>
      <c r="E1386" s="62" t="s">
        <v>1311</v>
      </c>
      <c r="F1386" s="101">
        <v>1</v>
      </c>
      <c r="G1386" s="100">
        <v>13530</v>
      </c>
      <c r="H1386" s="100">
        <v>13530</v>
      </c>
      <c r="I1386" s="1" t="str">
        <f t="shared" ca="1" si="23"/>
        <v>сигнал_03_ТКС</v>
      </c>
    </row>
    <row r="1387" spans="1:10" hidden="1" x14ac:dyDescent="0.2">
      <c r="A1387" s="98">
        <v>43578</v>
      </c>
      <c r="B1387" s="62" t="s">
        <v>1811</v>
      </c>
      <c r="C1387" s="62" t="s">
        <v>730</v>
      </c>
      <c r="D1387" s="62" t="s">
        <v>15</v>
      </c>
      <c r="E1387" s="62" t="s">
        <v>1311</v>
      </c>
      <c r="F1387" s="101">
        <v>1</v>
      </c>
      <c r="G1387" s="100">
        <v>13530</v>
      </c>
      <c r="H1387" s="100">
        <v>13530</v>
      </c>
      <c r="I1387" s="1" t="str">
        <f t="shared" ca="1" si="23"/>
        <v>сигнал_03_ТКС</v>
      </c>
    </row>
    <row r="1388" spans="1:10" hidden="1" x14ac:dyDescent="0.2">
      <c r="A1388" s="98">
        <v>43654</v>
      </c>
      <c r="B1388" s="62" t="s">
        <v>1788</v>
      </c>
      <c r="C1388" s="62" t="s">
        <v>692</v>
      </c>
      <c r="D1388" s="62" t="s">
        <v>15</v>
      </c>
      <c r="E1388" s="62" t="s">
        <v>1313</v>
      </c>
      <c r="F1388" s="101">
        <v>1</v>
      </c>
      <c r="G1388" s="100">
        <v>13530</v>
      </c>
      <c r="H1388" s="100">
        <v>13530</v>
      </c>
      <c r="I1388" s="1" t="str">
        <f t="shared" ca="1" si="23"/>
        <v>сигнал_03_ТКС</v>
      </c>
    </row>
    <row r="1389" spans="1:10" hidden="1" x14ac:dyDescent="0.2">
      <c r="A1389" s="98">
        <v>43781</v>
      </c>
      <c r="B1389" s="62" t="s">
        <v>2062</v>
      </c>
      <c r="C1389" s="62" t="s">
        <v>578</v>
      </c>
      <c r="D1389" s="62" t="s">
        <v>15</v>
      </c>
      <c r="E1389" s="62" t="s">
        <v>1311</v>
      </c>
      <c r="F1389" s="101">
        <v>1</v>
      </c>
      <c r="G1389" s="100">
        <v>12853.5</v>
      </c>
      <c r="H1389" s="100">
        <v>13530</v>
      </c>
      <c r="I1389" s="1" t="str">
        <f t="shared" ca="1" si="23"/>
        <v>сигнал_03_ТКС</v>
      </c>
    </row>
    <row r="1390" spans="1:10" hidden="1" x14ac:dyDescent="0.2">
      <c r="A1390" s="98">
        <v>43545</v>
      </c>
      <c r="B1390" s="62" t="s">
        <v>2069</v>
      </c>
      <c r="C1390" s="62" t="s">
        <v>911</v>
      </c>
      <c r="D1390" s="62" t="s">
        <v>278</v>
      </c>
      <c r="E1390" s="62" t="s">
        <v>1313</v>
      </c>
      <c r="F1390" s="101">
        <v>1</v>
      </c>
      <c r="G1390" s="100">
        <v>13530</v>
      </c>
      <c r="H1390" s="100">
        <v>13530</v>
      </c>
      <c r="I1390" s="1" t="str">
        <f t="shared" ca="1" si="23"/>
        <v>сигнал_03_ТКС</v>
      </c>
    </row>
    <row r="1391" spans="1:10" hidden="1" x14ac:dyDescent="0.2">
      <c r="A1391" s="98">
        <v>43571</v>
      </c>
      <c r="B1391" s="62" t="s">
        <v>1739</v>
      </c>
      <c r="C1391" s="62" t="s">
        <v>714</v>
      </c>
      <c r="D1391" s="62" t="s">
        <v>68</v>
      </c>
      <c r="E1391" s="62" t="s">
        <v>1313</v>
      </c>
      <c r="F1391" s="101">
        <v>25</v>
      </c>
      <c r="G1391" s="100">
        <v>13500</v>
      </c>
      <c r="H1391" s="100">
        <v>13500</v>
      </c>
      <c r="I1391" s="1" t="str">
        <f t="shared" ca="1" si="23"/>
        <v>прочее_газ</v>
      </c>
      <c r="J1391" s="18"/>
    </row>
    <row r="1392" spans="1:10" hidden="1" x14ac:dyDescent="0.2">
      <c r="A1392" s="98">
        <v>43809</v>
      </c>
      <c r="B1392" s="62" t="s">
        <v>1919</v>
      </c>
      <c r="C1392" s="62" t="s">
        <v>578</v>
      </c>
      <c r="D1392" s="62" t="s">
        <v>70</v>
      </c>
      <c r="E1392" s="62" t="s">
        <v>1311</v>
      </c>
      <c r="F1392" s="101">
        <v>1</v>
      </c>
      <c r="G1392" s="100">
        <v>12802.2</v>
      </c>
      <c r="H1392" s="100">
        <v>13476</v>
      </c>
      <c r="I1392" s="1" t="str">
        <f t="shared" ca="1" si="23"/>
        <v>Сигнал_03К_пульт</v>
      </c>
      <c r="J1392" s="18"/>
    </row>
    <row r="1393" spans="1:10" hidden="1" x14ac:dyDescent="0.2">
      <c r="A1393" s="98">
        <v>43648</v>
      </c>
      <c r="B1393" s="62" t="s">
        <v>1455</v>
      </c>
      <c r="C1393" s="62" t="s">
        <v>862</v>
      </c>
      <c r="D1393" s="62" t="s">
        <v>70</v>
      </c>
      <c r="E1393" s="62" t="s">
        <v>1313</v>
      </c>
      <c r="F1393" s="101">
        <v>1</v>
      </c>
      <c r="G1393" s="100">
        <v>13206.48</v>
      </c>
      <c r="H1393" s="100">
        <v>13476</v>
      </c>
      <c r="I1393" s="1" t="str">
        <f t="shared" ca="1" si="23"/>
        <v>Сигнал_03К_пульт</v>
      </c>
    </row>
    <row r="1394" spans="1:10" hidden="1" x14ac:dyDescent="0.2">
      <c r="A1394" s="98">
        <v>43542</v>
      </c>
      <c r="B1394" s="62" t="s">
        <v>2070</v>
      </c>
      <c r="C1394" s="62" t="s">
        <v>787</v>
      </c>
      <c r="D1394" s="62" t="s">
        <v>70</v>
      </c>
      <c r="E1394" s="62" t="s">
        <v>1311</v>
      </c>
      <c r="F1394" s="101">
        <v>1</v>
      </c>
      <c r="G1394" s="100">
        <v>13476</v>
      </c>
      <c r="H1394" s="100">
        <v>13476</v>
      </c>
      <c r="I1394" s="1" t="str">
        <f t="shared" ca="1" si="23"/>
        <v>Сигнал_03К_пульт</v>
      </c>
    </row>
    <row r="1395" spans="1:10" hidden="1" x14ac:dyDescent="0.2">
      <c r="A1395" s="98">
        <v>43858</v>
      </c>
      <c r="B1395" s="62" t="s">
        <v>1495</v>
      </c>
      <c r="C1395" s="62" t="s">
        <v>1329</v>
      </c>
      <c r="D1395" s="62" t="s">
        <v>70</v>
      </c>
      <c r="E1395" s="62" t="s">
        <v>1311</v>
      </c>
      <c r="F1395" s="101">
        <v>1</v>
      </c>
      <c r="G1395" s="100">
        <v>12802.2</v>
      </c>
      <c r="H1395" s="100">
        <v>13476</v>
      </c>
      <c r="I1395" s="1" t="str">
        <f t="shared" ca="1" si="23"/>
        <v>Сигнал_03К_пульт</v>
      </c>
    </row>
    <row r="1396" spans="1:10" hidden="1" x14ac:dyDescent="0.2">
      <c r="A1396" s="98">
        <v>43697</v>
      </c>
      <c r="B1396" s="62" t="s">
        <v>2071</v>
      </c>
      <c r="C1396" s="62" t="s">
        <v>788</v>
      </c>
      <c r="D1396" s="62" t="s">
        <v>70</v>
      </c>
      <c r="E1396" s="62" t="s">
        <v>1313</v>
      </c>
      <c r="F1396" s="101">
        <v>1</v>
      </c>
      <c r="G1396" s="100">
        <v>13476</v>
      </c>
      <c r="H1396" s="100">
        <v>13476</v>
      </c>
      <c r="I1396" s="1" t="str">
        <f t="shared" ca="1" si="23"/>
        <v>Сигнал_03К_пульт</v>
      </c>
    </row>
    <row r="1397" spans="1:10" hidden="1" x14ac:dyDescent="0.2">
      <c r="A1397" s="98">
        <v>43703</v>
      </c>
      <c r="B1397" s="62" t="s">
        <v>2073</v>
      </c>
      <c r="C1397" s="62" t="s">
        <v>596</v>
      </c>
      <c r="D1397" s="62" t="s">
        <v>70</v>
      </c>
      <c r="E1397" s="62" t="s">
        <v>1313</v>
      </c>
      <c r="F1397" s="101">
        <v>1</v>
      </c>
      <c r="G1397" s="100">
        <v>13476</v>
      </c>
      <c r="H1397" s="100">
        <v>13476</v>
      </c>
      <c r="I1397" s="1" t="str">
        <f t="shared" ca="1" si="23"/>
        <v>Сигнал_03К_пульт</v>
      </c>
    </row>
    <row r="1398" spans="1:10" hidden="1" x14ac:dyDescent="0.2">
      <c r="A1398" s="98">
        <v>43684</v>
      </c>
      <c r="B1398" s="62" t="s">
        <v>2072</v>
      </c>
      <c r="C1398" s="62" t="s">
        <v>634</v>
      </c>
      <c r="D1398" s="62" t="s">
        <v>70</v>
      </c>
      <c r="E1398" s="62" t="s">
        <v>1311</v>
      </c>
      <c r="F1398" s="101">
        <v>1</v>
      </c>
      <c r="G1398" s="100">
        <v>12802.2</v>
      </c>
      <c r="H1398" s="100">
        <v>13476</v>
      </c>
      <c r="I1398" s="1" t="str">
        <f t="shared" ca="1" si="23"/>
        <v>Сигнал_03К_пульт</v>
      </c>
    </row>
    <row r="1399" spans="1:10" hidden="1" x14ac:dyDescent="0.2">
      <c r="A1399" s="98">
        <v>43668</v>
      </c>
      <c r="B1399" s="62" t="s">
        <v>2074</v>
      </c>
      <c r="C1399" s="62" t="s">
        <v>838</v>
      </c>
      <c r="D1399" s="62" t="s">
        <v>70</v>
      </c>
      <c r="E1399" s="62" t="s">
        <v>1311</v>
      </c>
      <c r="F1399" s="101">
        <v>1</v>
      </c>
      <c r="G1399" s="100">
        <v>13476</v>
      </c>
      <c r="H1399" s="100">
        <v>13476</v>
      </c>
      <c r="I1399" s="1" t="str">
        <f t="shared" ca="1" si="23"/>
        <v>Сигнал_03К_пульт</v>
      </c>
    </row>
    <row r="1400" spans="1:10" x14ac:dyDescent="0.2">
      <c r="A1400" s="98">
        <v>43902</v>
      </c>
      <c r="B1400" s="62" t="s">
        <v>2487</v>
      </c>
      <c r="C1400" s="62" t="s">
        <v>2488</v>
      </c>
      <c r="D1400" s="62" t="s">
        <v>253</v>
      </c>
      <c r="E1400" s="62" t="s">
        <v>1311</v>
      </c>
      <c r="F1400" s="101">
        <v>1</v>
      </c>
      <c r="G1400" s="100">
        <v>13463</v>
      </c>
      <c r="H1400" s="100">
        <v>13463</v>
      </c>
    </row>
    <row r="1401" spans="1:10" hidden="1" x14ac:dyDescent="0.2">
      <c r="A1401" s="98">
        <v>43613</v>
      </c>
      <c r="B1401" s="62" t="s">
        <v>2075</v>
      </c>
      <c r="C1401" s="62" t="s">
        <v>764</v>
      </c>
      <c r="D1401" s="62" t="s">
        <v>23</v>
      </c>
      <c r="E1401" s="62" t="s">
        <v>1311</v>
      </c>
      <c r="F1401" s="99"/>
      <c r="G1401" s="100">
        <v>13456.32</v>
      </c>
      <c r="H1401" s="100">
        <v>13456.32</v>
      </c>
      <c r="I1401" s="1" t="str">
        <f t="shared" ca="1" si="23"/>
        <v>поверка_и_ремонт_газ</v>
      </c>
    </row>
    <row r="1402" spans="1:10" hidden="1" x14ac:dyDescent="0.2">
      <c r="A1402" s="98">
        <v>43613</v>
      </c>
      <c r="B1402" s="62" t="s">
        <v>1754</v>
      </c>
      <c r="C1402" s="62" t="s">
        <v>994</v>
      </c>
      <c r="D1402" s="62" t="s">
        <v>16</v>
      </c>
      <c r="E1402" s="62" t="s">
        <v>1311</v>
      </c>
      <c r="F1402" s="101">
        <v>7</v>
      </c>
      <c r="G1402" s="100">
        <v>13440</v>
      </c>
      <c r="H1402" s="100">
        <v>13440</v>
      </c>
      <c r="I1402" s="1" t="str">
        <f t="shared" ca="1" si="23"/>
        <v>поверка_и_ремонт_газ</v>
      </c>
    </row>
    <row r="1403" spans="1:10" hidden="1" x14ac:dyDescent="0.2">
      <c r="A1403" s="98">
        <v>43733</v>
      </c>
      <c r="B1403" s="62" t="s">
        <v>2076</v>
      </c>
      <c r="C1403" s="62" t="s">
        <v>638</v>
      </c>
      <c r="D1403" s="62" t="s">
        <v>16</v>
      </c>
      <c r="E1403" s="62" t="s">
        <v>1313</v>
      </c>
      <c r="F1403" s="101">
        <v>7</v>
      </c>
      <c r="G1403" s="100">
        <v>13440</v>
      </c>
      <c r="H1403" s="100">
        <v>13440</v>
      </c>
      <c r="I1403" s="1" t="str">
        <f t="shared" ca="1" si="23"/>
        <v>поверка_и_ремонт_газ</v>
      </c>
      <c r="J1403" s="18"/>
    </row>
    <row r="1404" spans="1:10" hidden="1" x14ac:dyDescent="0.2">
      <c r="A1404" s="98">
        <v>43564</v>
      </c>
      <c r="B1404" s="62" t="s">
        <v>2078</v>
      </c>
      <c r="C1404" s="62" t="s">
        <v>637</v>
      </c>
      <c r="D1404" s="62" t="s">
        <v>78</v>
      </c>
      <c r="E1404" s="62" t="s">
        <v>1311</v>
      </c>
      <c r="F1404" s="101">
        <v>7</v>
      </c>
      <c r="G1404" s="100">
        <v>13440</v>
      </c>
      <c r="H1404" s="100">
        <v>13440</v>
      </c>
      <c r="I1404" s="1" t="str">
        <f t="shared" ca="1" si="23"/>
        <v>поверка_и_ремонт_газ</v>
      </c>
    </row>
    <row r="1405" spans="1:10" hidden="1" x14ac:dyDescent="0.2">
      <c r="A1405" s="98">
        <v>43663</v>
      </c>
      <c r="B1405" s="62" t="s">
        <v>2079</v>
      </c>
      <c r="C1405" s="62" t="s">
        <v>749</v>
      </c>
      <c r="D1405" s="62" t="s">
        <v>45</v>
      </c>
      <c r="E1405" s="62" t="s">
        <v>1311</v>
      </c>
      <c r="F1405" s="101">
        <v>7</v>
      </c>
      <c r="G1405" s="100">
        <v>13440</v>
      </c>
      <c r="H1405" s="100">
        <v>13440</v>
      </c>
      <c r="I1405" s="1" t="str">
        <f t="shared" ca="1" si="23"/>
        <v>поверка_и_ремонт_газ</v>
      </c>
    </row>
    <row r="1406" spans="1:10" hidden="1" x14ac:dyDescent="0.2">
      <c r="A1406" s="98">
        <v>43698</v>
      </c>
      <c r="B1406" s="62" t="s">
        <v>2077</v>
      </c>
      <c r="C1406" s="62" t="s">
        <v>777</v>
      </c>
      <c r="D1406" s="62" t="s">
        <v>45</v>
      </c>
      <c r="E1406" s="62" t="s">
        <v>1311</v>
      </c>
      <c r="F1406" s="101">
        <v>7</v>
      </c>
      <c r="G1406" s="100">
        <v>13440</v>
      </c>
      <c r="H1406" s="100">
        <v>13440</v>
      </c>
      <c r="I1406" s="1" t="str">
        <f t="shared" ca="1" si="23"/>
        <v>поверка_и_ремонт_газ</v>
      </c>
    </row>
    <row r="1407" spans="1:10" hidden="1" x14ac:dyDescent="0.2">
      <c r="A1407" s="98">
        <v>43823</v>
      </c>
      <c r="B1407" s="62" t="s">
        <v>1985</v>
      </c>
      <c r="C1407" s="62" t="s">
        <v>994</v>
      </c>
      <c r="D1407" s="62" t="s">
        <v>45</v>
      </c>
      <c r="E1407" s="62" t="s">
        <v>1311</v>
      </c>
      <c r="F1407" s="101">
        <v>7</v>
      </c>
      <c r="G1407" s="100">
        <v>13440</v>
      </c>
      <c r="H1407" s="100">
        <v>13440</v>
      </c>
      <c r="I1407" s="1" t="str">
        <f t="shared" ca="1" si="23"/>
        <v>поверка_и_ремонт_газ</v>
      </c>
    </row>
    <row r="1408" spans="1:10" hidden="1" x14ac:dyDescent="0.2">
      <c r="A1408" s="98">
        <v>43809</v>
      </c>
      <c r="B1408" s="62" t="s">
        <v>1919</v>
      </c>
      <c r="C1408" s="62" t="s">
        <v>578</v>
      </c>
      <c r="D1408" s="62" t="s">
        <v>101</v>
      </c>
      <c r="E1408" s="62" t="s">
        <v>1311</v>
      </c>
      <c r="F1408" s="101">
        <v>1</v>
      </c>
      <c r="G1408" s="100">
        <v>12745.2</v>
      </c>
      <c r="H1408" s="100">
        <v>13416</v>
      </c>
      <c r="I1408" s="1" t="str">
        <f t="shared" ca="1" si="23"/>
        <v>Сигнал_03К_пульт</v>
      </c>
    </row>
    <row r="1409" spans="1:9" hidden="1" x14ac:dyDescent="0.2">
      <c r="A1409" s="98">
        <v>43502</v>
      </c>
      <c r="B1409" s="62" t="s">
        <v>1883</v>
      </c>
      <c r="C1409" s="62" t="s">
        <v>680</v>
      </c>
      <c r="D1409" s="62" t="s">
        <v>47</v>
      </c>
      <c r="E1409" s="62" t="s">
        <v>1313</v>
      </c>
      <c r="F1409" s="101">
        <v>1</v>
      </c>
      <c r="G1409" s="100">
        <v>13371.6</v>
      </c>
      <c r="H1409" s="100">
        <v>13371.6</v>
      </c>
      <c r="I1409" s="1" t="str">
        <f t="shared" ca="1" si="23"/>
        <v>сигнал_022_датчики</v>
      </c>
    </row>
    <row r="1410" spans="1:9" hidden="1" x14ac:dyDescent="0.2">
      <c r="A1410" s="98">
        <v>43784</v>
      </c>
      <c r="B1410" s="62" t="s">
        <v>1154</v>
      </c>
      <c r="C1410" s="62" t="s">
        <v>654</v>
      </c>
      <c r="D1410" s="62" t="s">
        <v>36</v>
      </c>
      <c r="E1410" s="62" t="s">
        <v>1311</v>
      </c>
      <c r="F1410" s="101">
        <v>3</v>
      </c>
      <c r="G1410" s="100">
        <v>13248</v>
      </c>
      <c r="H1410" s="100">
        <v>13248</v>
      </c>
      <c r="I1410" s="1" t="str">
        <f t="shared" ref="I1410:I1473" ca="1" si="24">IF(COUNTIF(INDIRECT(INDEX(моделиперечень,1)),D1410),INDEX(моделиперечень,1),
IF(COUNTIF(INDIRECT(INDEX(моделиперечень,2)),D1410),INDEX(моделиперечень,2),
IF(COUNTIF(INDIRECT(INDEX(моделиперечень,3)),D1410),INDEX(моделиперечень,3),
IF(COUNTIF(INDIRECT(INDEX(моделиперечень,4)),D1410),INDEX(моделиперечень,4),
IF(COUNTIF(INDIRECT(INDEX(моделиперечень,5)),D1410),INDEX(моделиперечень,5),
IF(COUNTIF(INDIRECT(INDEX(моделиперечень,6)),D1410),INDEX(моделиперечень,6),
IF(COUNTIF(INDIRECT(INDEX(моделиперечень,7)),D1410),INDEX(моделиперечень,7),
IF(COUNTIF(INDIRECT(INDEX(моделиперечень,8)),D1410),INDEX(моделиперечень,8),
IF(COUNTIF(INDIRECT(INDEX(моделиперечень,9)),D1410),INDEX(моделиперечень,9),
IF(COUNTIF(INDIRECT(INDEX(моделиперечень,10)),D1410),INDEX(моделиперечень,10),
IF(COUNTIF(INDIRECT(INDEX(моделиперечень,11)),D1410),INDEX(моделиперечень,11),
IF(COUNTIF(INDIRECT(INDEX(моделиперечень,12)),D1410),INDEX(моделиперечень,12),
IF(COUNTIF(INDIRECT(INDEX(моделиперечень,13)),D1410),INDEX(моделиперечень,13),
IF(COUNTIF(INDIRECT(INDEX(моделиперечень,14)),D1410),INDEX(моделиперечень,14),
IF(COUNTIF(INDIRECT(INDEX(моделиперечень,15)),D1410),INDEX(моделиперечень,15),
IF(COUNTIF(INDIRECT(INDEX(моделиперечень,16)),D1410),INDEX(моделиперечень,16),
IF(COUNTIF(INDIRECT(INDEX(моделиперечень,17)),D1410),INDEX(моделиперечень,17),
IF(COUNTIF(INDIRECT(INDEX(моделиперечень,18)),D1410),INDEX(моделиперечень,18),
IF(COUNTIF(INDIRECT(INDEX(моделиперечень,19)),D1410),INDEX(моделиперечень,19),
IF(COUNTIF(INDIRECT(INDEX(моделиперечень,20)),D1410),INDEX(моделиперечень,20),
IF(COUNTIF(INDIRECT(INDEX(моделиперечень,21)),D1410),INDEX(моделиперечень,21),
IF(COUNTIF(INDIRECT(INDEX(моделиперечень,22)),D1410),INDEX(моделиперечень,22),
IF(COUNTIF(INDIRECT(INDEX(моделиперечень,23)),D1410),INDEX(моделиперечень,23),
IF(COUNTIF(INDIRECT(INDEX(моделиперечень,24)),D1410),INDEX(моделиперечень,24),
IF(COUNTIF(INDIRECT(INDEX(моделиперечень,25)),D1410),INDEX(моделиперечень,25),
IF(COUNTIF(INDIRECT(INDEX(моделиперечень,26)),D1410),INDEX(моделиперечень,26),
IF(COUNTIF(INDIRECT(INDEX(моделиперечень_газ,1)),D1410),INDEX(моделиперечень_газ,1),
IF(COUNTIF(INDIRECT(INDEX(моделиперечень_газ,2)),D1410),INDEX(моделиперечень_газ,2),
IF(COUNTIF(INDIRECT(INDEX(моделиперечень_газ,3)),D1410),INDEX(моделиперечень_газ,3),
IF(COUNTIF(INDIRECT(INDEX(моделиперечень_газ,4)),D1410),INDEX(моделиперечень_газ,4),
IF(COUNTIF(INDIRECT(INDEX(моделиперечень_газ,5)),D1410),INDEX(моделиперечень_газ,5),
IF(COUNTIF(INDIRECT(INDEX(моделиперечень_газ,6)),D1410),INDEX(моделиперечень_газ,6),
IF(COUNTIF(INDIRECT(INDEX(моделиперечень_газ,7)),D1410),INDEX(моделиперечень_газ,7),
IF(COUNTIF(INDIRECT(INDEX(моделиперечень_газ,8)),D1410),INDEX(моделиперечень_газ,8),
IF(COUNTIF(INDIRECT(INDEX(моделиперечень_газ,9)),D1410),INDEX(моделиперечень_газ,9),
IF(COUNTIF(INDIRECT(INDEX(моделиперечень_газ,10)),D1410),INDEX(моделиперечень_газ,10),
IF(COUNTIF(INDIRECT(INDEX(моделиперечень_газ,11)),D1410),INDEX(моделиперечень_газ,11),
IF(COUNTIF(INDIRECT(INDEX(моделиперечень_газ,12)),D1410),INDEX(моделиперечень_газ,12),
IF(COUNTIF(INDIRECT(INDEX(моделиперечень_газ,13)),D1410),INDEX(моделиперечень_газ,13),
IF(COUNTIF(INDIRECT(INDEX(моделиперечень_газ,14)),D1410),INDEX(моделиперечень_газ,14),
IF(COUNTIF(INDIRECT(INDEX(моделиперечень_газ,15)),D1410),INDEX(моделиперечень_газ,15),
IF(COUNTIF(INDIRECT(INDEX(моделиперечень_газ,16)),D1410),INDEX(моделиперечень_газ,16),
IF(COUNTIF(INDIRECT(INDEX(моделиперечень_газ,17)),D1410),INDEX(моделиперечень_газ,17),
IF(COUNTIF(INDIRECT(INDEX(моделиперечень_газ,18)),D1410),INDEX(моделиперечень_газ,18),
IF(COUNTIF(INDIRECT(INDEX(моделиперечень_газ,19)),D1410),INDEX(моделиперечень_газ,19),
IF(COUNTIF(INDIRECT(INDEX(моделиперечень_газ,20)),D1410),INDEX(моделиперечень_газ,20),
IF(COUNTIF(INDIRECT(INDEX(моделиперечень_газ,21)),D1410),INDEX(моделиперечень_газ,21),
IF(COUNTIF(INDIRECT(INDEX(моделиперечень_газ,22)),D1410),INDEX(моделиперечень_газ,22),
IF(COUNTIF(INDIRECT(INDEX(моделиперечень_газ,23)),D1410),INDEX(моделиперечень_газ,23),
IF(COUNTIF(INDIRECT(INDEX(моделиперечень_газ,24)),D1410),INDEX(моделиперечень_газ,24),
IF(COUNTIF(INDIRECT(INDEX(моделиперечень_газ,25)),D1410),INDEX(моделиперечень_газ,25),
IF(COUNTIF(INDIRECT(INDEX(моделиперечень_газ,26)),D1410),INDEX(моделиперечень_газ,26),
IF(COUNTIF(INDIRECT(INDEX(моделиперечень_газ,27)),D1410),INDEX(моделиперечень_газ,27),
IF(COUNTIF(INDIRECT(INDEX(моделиперечень_газ,28)),D1410),INDEX(моделиперечень_газ,28),
IF(COUNTIF(INDIRECT(INDEX(моделиперечень_газ,29)),D1410),INDEX(моделиперечень_газ,29),
IF(COUNTIF(INDIRECT(INDEX(моделиперечень_газ,30)),D1410),INDEX(моделиперечень_газ,30),
IF(COUNTIF(INDIRECT(INDEX(моделиперечень_газ,31)),D1410),INDEX(моделиперечень_газ,31),
IF(COUNTIF(INDIRECT(INDEX(моделиперечень_газ,32)),D1410),INDEX(моделиперечень_газ,32),
IF(COUNTIF(INDIRECT(INDEX(моделиперечень_газ,33)),D1410),INDEX(моделиперечень_газ,33),
IF(COUNTIF(INDIRECT(INDEX(моделиперечень_газ,34)),D1410),INDEX(моделиперечень_газ,34),
IF(COUNTIF(INDIRECT(INDEX(моделиперечень_газ,35)),D1410),INDEX(моделиперечень_газ,35),
IF(COUNTIF(INDIRECT(INDEX(моделиперечень_газ,36)),D1410),INDEX(моделиперечень_газ,36),
"нет модели"))))))))))))))))))))))))))))))))))))))))))))))))))))))))))))))</f>
        <v>Прочее</v>
      </c>
    </row>
    <row r="1411" spans="1:9" hidden="1" x14ac:dyDescent="0.2">
      <c r="A1411" s="98">
        <v>43782</v>
      </c>
      <c r="B1411" s="62" t="s">
        <v>1152</v>
      </c>
      <c r="C1411" s="62" t="s">
        <v>654</v>
      </c>
      <c r="D1411" s="62" t="s">
        <v>36</v>
      </c>
      <c r="E1411" s="62" t="s">
        <v>1311</v>
      </c>
      <c r="F1411" s="101">
        <v>3</v>
      </c>
      <c r="G1411" s="100">
        <v>13248</v>
      </c>
      <c r="H1411" s="100">
        <v>13248</v>
      </c>
      <c r="I1411" s="1" t="str">
        <f t="shared" ca="1" si="24"/>
        <v>Прочее</v>
      </c>
    </row>
    <row r="1412" spans="1:9" hidden="1" x14ac:dyDescent="0.2">
      <c r="A1412" s="98">
        <v>43775</v>
      </c>
      <c r="B1412" s="62" t="s">
        <v>1149</v>
      </c>
      <c r="C1412" s="62" t="s">
        <v>654</v>
      </c>
      <c r="D1412" s="62" t="s">
        <v>36</v>
      </c>
      <c r="E1412" s="62" t="s">
        <v>1311</v>
      </c>
      <c r="F1412" s="101">
        <v>3</v>
      </c>
      <c r="G1412" s="100">
        <v>13248</v>
      </c>
      <c r="H1412" s="100">
        <v>13248</v>
      </c>
      <c r="I1412" s="1" t="str">
        <f t="shared" ca="1" si="24"/>
        <v>Прочее</v>
      </c>
    </row>
    <row r="1413" spans="1:9" hidden="1" x14ac:dyDescent="0.2">
      <c r="A1413" s="98">
        <v>43780</v>
      </c>
      <c r="B1413" s="62" t="s">
        <v>1150</v>
      </c>
      <c r="C1413" s="62" t="s">
        <v>654</v>
      </c>
      <c r="D1413" s="62" t="s">
        <v>36</v>
      </c>
      <c r="E1413" s="62" t="s">
        <v>1311</v>
      </c>
      <c r="F1413" s="101">
        <v>3</v>
      </c>
      <c r="G1413" s="100">
        <v>13248</v>
      </c>
      <c r="H1413" s="100">
        <v>13248</v>
      </c>
      <c r="I1413" s="1" t="str">
        <f t="shared" ca="1" si="24"/>
        <v>Прочее</v>
      </c>
    </row>
    <row r="1414" spans="1:9" hidden="1" x14ac:dyDescent="0.2">
      <c r="A1414" s="98">
        <v>43756</v>
      </c>
      <c r="B1414" s="62" t="s">
        <v>1189</v>
      </c>
      <c r="C1414" s="62" t="s">
        <v>654</v>
      </c>
      <c r="D1414" s="62" t="s">
        <v>36</v>
      </c>
      <c r="E1414" s="62" t="s">
        <v>1313</v>
      </c>
      <c r="F1414" s="101">
        <v>3</v>
      </c>
      <c r="G1414" s="100">
        <v>13248</v>
      </c>
      <c r="H1414" s="100">
        <v>13248</v>
      </c>
      <c r="I1414" s="1" t="str">
        <f t="shared" ca="1" si="24"/>
        <v>Прочее</v>
      </c>
    </row>
    <row r="1415" spans="1:9" hidden="1" x14ac:dyDescent="0.2">
      <c r="A1415" s="98">
        <v>43756</v>
      </c>
      <c r="B1415" s="62" t="s">
        <v>1189</v>
      </c>
      <c r="C1415" s="62" t="s">
        <v>654</v>
      </c>
      <c r="D1415" s="62" t="s">
        <v>35</v>
      </c>
      <c r="E1415" s="62" t="s">
        <v>1313</v>
      </c>
      <c r="F1415" s="101">
        <v>3</v>
      </c>
      <c r="G1415" s="100">
        <v>13248</v>
      </c>
      <c r="H1415" s="100">
        <v>13248</v>
      </c>
      <c r="I1415" s="1" t="str">
        <f t="shared" ca="1" si="24"/>
        <v>Прочее</v>
      </c>
    </row>
    <row r="1416" spans="1:9" hidden="1" x14ac:dyDescent="0.2">
      <c r="A1416" s="98">
        <v>43784</v>
      </c>
      <c r="B1416" s="62" t="s">
        <v>1154</v>
      </c>
      <c r="C1416" s="62" t="s">
        <v>654</v>
      </c>
      <c r="D1416" s="62" t="s">
        <v>35</v>
      </c>
      <c r="E1416" s="62" t="s">
        <v>1311</v>
      </c>
      <c r="F1416" s="101">
        <v>3</v>
      </c>
      <c r="G1416" s="100">
        <v>13248</v>
      </c>
      <c r="H1416" s="100">
        <v>13248</v>
      </c>
      <c r="I1416" s="1" t="str">
        <f t="shared" ca="1" si="24"/>
        <v>Прочее</v>
      </c>
    </row>
    <row r="1417" spans="1:9" hidden="1" x14ac:dyDescent="0.2">
      <c r="A1417" s="98">
        <v>43780</v>
      </c>
      <c r="B1417" s="62" t="s">
        <v>1150</v>
      </c>
      <c r="C1417" s="62" t="s">
        <v>654</v>
      </c>
      <c r="D1417" s="62" t="s">
        <v>35</v>
      </c>
      <c r="E1417" s="62" t="s">
        <v>1311</v>
      </c>
      <c r="F1417" s="101">
        <v>3</v>
      </c>
      <c r="G1417" s="100">
        <v>13248</v>
      </c>
      <c r="H1417" s="100">
        <v>13248</v>
      </c>
      <c r="I1417" s="1" t="str">
        <f t="shared" ca="1" si="24"/>
        <v>Прочее</v>
      </c>
    </row>
    <row r="1418" spans="1:9" hidden="1" x14ac:dyDescent="0.2">
      <c r="A1418" s="98">
        <v>43775</v>
      </c>
      <c r="B1418" s="62" t="s">
        <v>1149</v>
      </c>
      <c r="C1418" s="62" t="s">
        <v>654</v>
      </c>
      <c r="D1418" s="62" t="s">
        <v>35</v>
      </c>
      <c r="E1418" s="62" t="s">
        <v>1311</v>
      </c>
      <c r="F1418" s="101">
        <v>3</v>
      </c>
      <c r="G1418" s="100">
        <v>13248</v>
      </c>
      <c r="H1418" s="100">
        <v>13248</v>
      </c>
      <c r="I1418" s="1" t="str">
        <f t="shared" ca="1" si="24"/>
        <v>Прочее</v>
      </c>
    </row>
    <row r="1419" spans="1:9" hidden="1" x14ac:dyDescent="0.2">
      <c r="A1419" s="98">
        <v>43782</v>
      </c>
      <c r="B1419" s="62" t="s">
        <v>1152</v>
      </c>
      <c r="C1419" s="62" t="s">
        <v>654</v>
      </c>
      <c r="D1419" s="62" t="s">
        <v>35</v>
      </c>
      <c r="E1419" s="62" t="s">
        <v>1311</v>
      </c>
      <c r="F1419" s="101">
        <v>3</v>
      </c>
      <c r="G1419" s="100">
        <v>13248</v>
      </c>
      <c r="H1419" s="100">
        <v>13248</v>
      </c>
      <c r="I1419" s="1" t="str">
        <f t="shared" ca="1" si="24"/>
        <v>Прочее</v>
      </c>
    </row>
    <row r="1420" spans="1:9" hidden="1" x14ac:dyDescent="0.2">
      <c r="A1420" s="98">
        <v>43705</v>
      </c>
      <c r="B1420" s="62" t="s">
        <v>2080</v>
      </c>
      <c r="C1420" s="62" t="s">
        <v>996</v>
      </c>
      <c r="D1420" s="62" t="s">
        <v>2</v>
      </c>
      <c r="E1420" s="62" t="s">
        <v>1311</v>
      </c>
      <c r="F1420" s="101">
        <v>1</v>
      </c>
      <c r="G1420" s="100">
        <v>13200</v>
      </c>
      <c r="H1420" s="100">
        <v>13200</v>
      </c>
      <c r="I1420" s="1" t="str">
        <f t="shared" ca="1" si="24"/>
        <v>сигма_ТКС_датчики</v>
      </c>
    </row>
    <row r="1421" spans="1:9" hidden="1" x14ac:dyDescent="0.2">
      <c r="A1421" s="98">
        <v>43641</v>
      </c>
      <c r="B1421" s="62" t="s">
        <v>2086</v>
      </c>
      <c r="C1421" s="62" t="s">
        <v>869</v>
      </c>
      <c r="D1421" s="62" t="s">
        <v>507</v>
      </c>
      <c r="E1421" s="62" t="s">
        <v>1313</v>
      </c>
      <c r="F1421" s="101">
        <v>1</v>
      </c>
      <c r="G1421" s="100">
        <v>13200</v>
      </c>
      <c r="H1421" s="100">
        <v>13200</v>
      </c>
      <c r="I1421" s="1" t="str">
        <f t="shared" ca="1" si="24"/>
        <v>сигма_ТКС_датчики</v>
      </c>
    </row>
    <row r="1422" spans="1:9" hidden="1" x14ac:dyDescent="0.2">
      <c r="A1422" s="98">
        <v>43580</v>
      </c>
      <c r="B1422" s="62" t="s">
        <v>1659</v>
      </c>
      <c r="C1422" s="62" t="s">
        <v>578</v>
      </c>
      <c r="D1422" s="62" t="s">
        <v>6</v>
      </c>
      <c r="E1422" s="62" t="s">
        <v>1313</v>
      </c>
      <c r="F1422" s="101">
        <v>1</v>
      </c>
      <c r="G1422" s="100">
        <v>11880</v>
      </c>
      <c r="H1422" s="100">
        <v>13200</v>
      </c>
      <c r="I1422" s="1" t="str">
        <f t="shared" ca="1" si="24"/>
        <v>сигма_ТКС_датчики</v>
      </c>
    </row>
    <row r="1423" spans="1:9" hidden="1" x14ac:dyDescent="0.2">
      <c r="A1423" s="98">
        <v>43718</v>
      </c>
      <c r="B1423" s="62" t="s">
        <v>1656</v>
      </c>
      <c r="C1423" s="62" t="s">
        <v>564</v>
      </c>
      <c r="D1423" s="62" t="s">
        <v>507</v>
      </c>
      <c r="E1423" s="62" t="s">
        <v>1311</v>
      </c>
      <c r="F1423" s="101">
        <v>1</v>
      </c>
      <c r="G1423" s="100">
        <v>12540</v>
      </c>
      <c r="H1423" s="100">
        <v>13200</v>
      </c>
      <c r="I1423" s="1" t="str">
        <f t="shared" ca="1" si="24"/>
        <v>сигма_ТКС_датчики</v>
      </c>
    </row>
    <row r="1424" spans="1:9" hidden="1" x14ac:dyDescent="0.2">
      <c r="A1424" s="98">
        <v>43661</v>
      </c>
      <c r="B1424" s="62" t="s">
        <v>2087</v>
      </c>
      <c r="C1424" s="62" t="s">
        <v>564</v>
      </c>
      <c r="D1424" s="62" t="s">
        <v>507</v>
      </c>
      <c r="E1424" s="62" t="s">
        <v>1311</v>
      </c>
      <c r="F1424" s="101">
        <v>1</v>
      </c>
      <c r="G1424" s="100">
        <v>13200</v>
      </c>
      <c r="H1424" s="100">
        <v>13200</v>
      </c>
      <c r="I1424" s="1" t="str">
        <f t="shared" ca="1" si="24"/>
        <v>сигма_ТКС_датчики</v>
      </c>
    </row>
    <row r="1425" spans="1:9" hidden="1" x14ac:dyDescent="0.2">
      <c r="A1425" s="98">
        <v>43698</v>
      </c>
      <c r="B1425" s="62" t="s">
        <v>2085</v>
      </c>
      <c r="C1425" s="62" t="s">
        <v>840</v>
      </c>
      <c r="D1425" s="62" t="s">
        <v>507</v>
      </c>
      <c r="E1425" s="62" t="s">
        <v>1311</v>
      </c>
      <c r="F1425" s="101">
        <v>1</v>
      </c>
      <c r="G1425" s="100">
        <v>13200</v>
      </c>
      <c r="H1425" s="100">
        <v>13200</v>
      </c>
      <c r="I1425" s="1" t="str">
        <f t="shared" ca="1" si="24"/>
        <v>сигма_ТКС_датчики</v>
      </c>
    </row>
    <row r="1426" spans="1:9" hidden="1" x14ac:dyDescent="0.2">
      <c r="A1426" s="98">
        <v>43732</v>
      </c>
      <c r="B1426" s="62" t="s">
        <v>2088</v>
      </c>
      <c r="C1426" s="62" t="s">
        <v>734</v>
      </c>
      <c r="D1426" s="62" t="s">
        <v>6</v>
      </c>
      <c r="E1426" s="62" t="s">
        <v>1311</v>
      </c>
      <c r="F1426" s="101">
        <v>1</v>
      </c>
      <c r="G1426" s="100">
        <v>13200</v>
      </c>
      <c r="H1426" s="100">
        <v>13200</v>
      </c>
      <c r="I1426" s="1" t="str">
        <f t="shared" ca="1" si="24"/>
        <v>сигма_ТКС_датчики</v>
      </c>
    </row>
    <row r="1427" spans="1:9" hidden="1" x14ac:dyDescent="0.2">
      <c r="A1427" s="98">
        <v>43690</v>
      </c>
      <c r="B1427" s="62" t="s">
        <v>2089</v>
      </c>
      <c r="C1427" s="62" t="s">
        <v>578</v>
      </c>
      <c r="D1427" s="62" t="s">
        <v>6</v>
      </c>
      <c r="E1427" s="62" t="s">
        <v>1313</v>
      </c>
      <c r="F1427" s="101">
        <v>1</v>
      </c>
      <c r="G1427" s="100">
        <v>11880</v>
      </c>
      <c r="H1427" s="100">
        <v>13200</v>
      </c>
      <c r="I1427" s="1" t="str">
        <f t="shared" ca="1" si="24"/>
        <v>сигма_ТКС_датчики</v>
      </c>
    </row>
    <row r="1428" spans="1:9" hidden="1" x14ac:dyDescent="0.2">
      <c r="A1428" s="98">
        <v>43732</v>
      </c>
      <c r="B1428" s="62" t="s">
        <v>1653</v>
      </c>
      <c r="C1428" s="62" t="s">
        <v>565</v>
      </c>
      <c r="D1428" s="62" t="s">
        <v>6</v>
      </c>
      <c r="E1428" s="62" t="s">
        <v>1311</v>
      </c>
      <c r="F1428" s="101">
        <v>1</v>
      </c>
      <c r="G1428" s="100">
        <v>13200</v>
      </c>
      <c r="H1428" s="100">
        <v>13200</v>
      </c>
      <c r="I1428" s="1" t="str">
        <f t="shared" ca="1" si="24"/>
        <v>сигма_ТКС_датчики</v>
      </c>
    </row>
    <row r="1429" spans="1:9" hidden="1" x14ac:dyDescent="0.2">
      <c r="A1429" s="98">
        <v>43580</v>
      </c>
      <c r="B1429" s="62" t="s">
        <v>1659</v>
      </c>
      <c r="C1429" s="62" t="s">
        <v>578</v>
      </c>
      <c r="D1429" s="62" t="s">
        <v>2</v>
      </c>
      <c r="E1429" s="62" t="s">
        <v>1313</v>
      </c>
      <c r="F1429" s="101">
        <v>1</v>
      </c>
      <c r="G1429" s="100">
        <v>11880</v>
      </c>
      <c r="H1429" s="100">
        <v>13200</v>
      </c>
      <c r="I1429" s="1" t="str">
        <f t="shared" ca="1" si="24"/>
        <v>сигма_ТКС_датчики</v>
      </c>
    </row>
    <row r="1430" spans="1:9" hidden="1" x14ac:dyDescent="0.2">
      <c r="A1430" s="98">
        <v>43797</v>
      </c>
      <c r="B1430" s="62" t="s">
        <v>2090</v>
      </c>
      <c r="C1430" s="62" t="s">
        <v>568</v>
      </c>
      <c r="D1430" s="62" t="s">
        <v>2</v>
      </c>
      <c r="E1430" s="62" t="s">
        <v>1311</v>
      </c>
      <c r="F1430" s="101">
        <v>1</v>
      </c>
      <c r="G1430" s="100">
        <v>13200</v>
      </c>
      <c r="H1430" s="100">
        <v>13200</v>
      </c>
      <c r="I1430" s="1" t="str">
        <f t="shared" ca="1" si="24"/>
        <v>сигма_ТКС_датчики</v>
      </c>
    </row>
    <row r="1431" spans="1:9" hidden="1" x14ac:dyDescent="0.2">
      <c r="A1431" s="98">
        <v>43634</v>
      </c>
      <c r="B1431" s="62" t="s">
        <v>1663</v>
      </c>
      <c r="C1431" s="62" t="s">
        <v>852</v>
      </c>
      <c r="D1431" s="62" t="s">
        <v>240</v>
      </c>
      <c r="E1431" s="62" t="s">
        <v>1311</v>
      </c>
      <c r="F1431" s="101">
        <v>1</v>
      </c>
      <c r="G1431" s="100">
        <v>13200</v>
      </c>
      <c r="H1431" s="100">
        <v>13200</v>
      </c>
      <c r="I1431" s="1" t="str">
        <f t="shared" ca="1" si="24"/>
        <v>сигма_ТКС_датчики</v>
      </c>
    </row>
    <row r="1432" spans="1:9" hidden="1" x14ac:dyDescent="0.2">
      <c r="A1432" s="98">
        <v>43788</v>
      </c>
      <c r="B1432" s="62" t="s">
        <v>2081</v>
      </c>
      <c r="C1432" s="62" t="s">
        <v>838</v>
      </c>
      <c r="D1432" s="62" t="s">
        <v>240</v>
      </c>
      <c r="E1432" s="62" t="s">
        <v>1314</v>
      </c>
      <c r="F1432" s="101">
        <v>1</v>
      </c>
      <c r="G1432" s="100">
        <v>13200</v>
      </c>
      <c r="H1432" s="100">
        <v>13200</v>
      </c>
      <c r="I1432" s="1" t="str">
        <f t="shared" ca="1" si="24"/>
        <v>сигма_ТКС_датчики</v>
      </c>
    </row>
    <row r="1433" spans="1:9" hidden="1" x14ac:dyDescent="0.2">
      <c r="A1433" s="98">
        <v>43823</v>
      </c>
      <c r="B1433" s="62" t="s">
        <v>2082</v>
      </c>
      <c r="C1433" s="62" t="s">
        <v>838</v>
      </c>
      <c r="D1433" s="62" t="s">
        <v>240</v>
      </c>
      <c r="E1433" s="62" t="s">
        <v>1314</v>
      </c>
      <c r="F1433" s="101">
        <v>1</v>
      </c>
      <c r="G1433" s="100">
        <v>13200</v>
      </c>
      <c r="H1433" s="100">
        <v>13200</v>
      </c>
      <c r="I1433" s="1" t="str">
        <f t="shared" ca="1" si="24"/>
        <v>сигма_ТКС_датчики</v>
      </c>
    </row>
    <row r="1434" spans="1:9" hidden="1" x14ac:dyDescent="0.2">
      <c r="A1434" s="98">
        <v>43634</v>
      </c>
      <c r="B1434" s="62" t="s">
        <v>1663</v>
      </c>
      <c r="C1434" s="62" t="s">
        <v>852</v>
      </c>
      <c r="D1434" s="62" t="s">
        <v>57</v>
      </c>
      <c r="E1434" s="62" t="s">
        <v>1311</v>
      </c>
      <c r="F1434" s="101">
        <v>1</v>
      </c>
      <c r="G1434" s="100">
        <v>13200</v>
      </c>
      <c r="H1434" s="100">
        <v>13200</v>
      </c>
      <c r="I1434" s="1" t="str">
        <f t="shared" ca="1" si="24"/>
        <v>сигма_ТКС_датчики</v>
      </c>
    </row>
    <row r="1435" spans="1:9" hidden="1" x14ac:dyDescent="0.2">
      <c r="A1435" s="98">
        <v>43494</v>
      </c>
      <c r="B1435" s="62" t="s">
        <v>2083</v>
      </c>
      <c r="C1435" s="62" t="s">
        <v>701</v>
      </c>
      <c r="D1435" s="62" t="s">
        <v>57</v>
      </c>
      <c r="E1435" s="62" t="s">
        <v>1313</v>
      </c>
      <c r="F1435" s="101">
        <v>1</v>
      </c>
      <c r="G1435" s="100">
        <v>13200</v>
      </c>
      <c r="H1435" s="100">
        <v>13200</v>
      </c>
      <c r="I1435" s="1" t="str">
        <f t="shared" ca="1" si="24"/>
        <v>сигма_ТКС_датчики</v>
      </c>
    </row>
    <row r="1436" spans="1:9" hidden="1" x14ac:dyDescent="0.2">
      <c r="A1436" s="98">
        <v>43797</v>
      </c>
      <c r="B1436" s="62" t="s">
        <v>2091</v>
      </c>
      <c r="C1436" s="62" t="s">
        <v>634</v>
      </c>
      <c r="D1436" s="62" t="s">
        <v>249</v>
      </c>
      <c r="E1436" s="62" t="s">
        <v>1311</v>
      </c>
      <c r="F1436" s="101">
        <v>1</v>
      </c>
      <c r="G1436" s="100">
        <v>12540</v>
      </c>
      <c r="H1436" s="100">
        <v>13200</v>
      </c>
      <c r="I1436" s="1" t="str">
        <f t="shared" ca="1" si="24"/>
        <v>Сигнал_03К_пульт</v>
      </c>
    </row>
    <row r="1437" spans="1:9" hidden="1" x14ac:dyDescent="0.2">
      <c r="A1437" s="98">
        <v>43668</v>
      </c>
      <c r="B1437" s="62" t="s">
        <v>2074</v>
      </c>
      <c r="C1437" s="62" t="s">
        <v>838</v>
      </c>
      <c r="D1437" s="62" t="s">
        <v>249</v>
      </c>
      <c r="E1437" s="62" t="s">
        <v>1311</v>
      </c>
      <c r="F1437" s="101">
        <v>1</v>
      </c>
      <c r="G1437" s="100">
        <v>13200</v>
      </c>
      <c r="H1437" s="100">
        <v>13200</v>
      </c>
      <c r="I1437" s="1" t="str">
        <f t="shared" ca="1" si="24"/>
        <v>Сигнал_03К_пульт</v>
      </c>
    </row>
    <row r="1438" spans="1:9" hidden="1" x14ac:dyDescent="0.2">
      <c r="A1438" s="98">
        <v>43684</v>
      </c>
      <c r="B1438" s="62" t="s">
        <v>2072</v>
      </c>
      <c r="C1438" s="62" t="s">
        <v>634</v>
      </c>
      <c r="D1438" s="62" t="s">
        <v>249</v>
      </c>
      <c r="E1438" s="62" t="s">
        <v>1311</v>
      </c>
      <c r="F1438" s="101">
        <v>1</v>
      </c>
      <c r="G1438" s="100">
        <v>12540</v>
      </c>
      <c r="H1438" s="100">
        <v>13200</v>
      </c>
      <c r="I1438" s="1" t="str">
        <f t="shared" ca="1" si="24"/>
        <v>Сигнал_03К_пульт</v>
      </c>
    </row>
    <row r="1439" spans="1:9" hidden="1" x14ac:dyDescent="0.2">
      <c r="A1439" s="98">
        <v>43644</v>
      </c>
      <c r="B1439" s="62" t="s">
        <v>1202</v>
      </c>
      <c r="C1439" s="62" t="s">
        <v>654</v>
      </c>
      <c r="D1439" s="62" t="s">
        <v>32</v>
      </c>
      <c r="E1439" s="62" t="s">
        <v>1311</v>
      </c>
      <c r="F1439" s="101">
        <v>1</v>
      </c>
      <c r="G1439" s="100">
        <v>13200</v>
      </c>
      <c r="H1439" s="100">
        <v>13200</v>
      </c>
      <c r="I1439" s="1" t="str">
        <f t="shared" ca="1" si="24"/>
        <v>ремонт_прочие_услуги</v>
      </c>
    </row>
    <row r="1440" spans="1:9" hidden="1" x14ac:dyDescent="0.2">
      <c r="A1440" s="98">
        <v>43571</v>
      </c>
      <c r="B1440" s="62" t="s">
        <v>2084</v>
      </c>
      <c r="C1440" s="62" t="s">
        <v>991</v>
      </c>
      <c r="D1440" s="62" t="s">
        <v>32</v>
      </c>
      <c r="E1440" s="62" t="s">
        <v>1311</v>
      </c>
      <c r="F1440" s="101">
        <v>1</v>
      </c>
      <c r="G1440" s="100">
        <v>13200</v>
      </c>
      <c r="H1440" s="100">
        <v>13200</v>
      </c>
      <c r="I1440" s="1" t="str">
        <f t="shared" ca="1" si="24"/>
        <v>ремонт_прочие_услуги</v>
      </c>
    </row>
    <row r="1441" spans="1:9" hidden="1" x14ac:dyDescent="0.2">
      <c r="A1441" s="98">
        <v>43662</v>
      </c>
      <c r="B1441" s="62" t="s">
        <v>2092</v>
      </c>
      <c r="C1441" s="62" t="s">
        <v>752</v>
      </c>
      <c r="D1441" s="62" t="s">
        <v>46</v>
      </c>
      <c r="E1441" s="62" t="s">
        <v>1311</v>
      </c>
      <c r="F1441" s="99"/>
      <c r="G1441" s="100">
        <v>13108.8</v>
      </c>
      <c r="H1441" s="100">
        <v>13108.8</v>
      </c>
      <c r="I1441" s="1" t="str">
        <f t="shared" ca="1" si="24"/>
        <v>поверка_и_ремонт_газ</v>
      </c>
    </row>
    <row r="1442" spans="1:9" hidden="1" x14ac:dyDescent="0.2">
      <c r="A1442" s="98">
        <v>43606</v>
      </c>
      <c r="B1442" s="62" t="s">
        <v>1974</v>
      </c>
      <c r="C1442" s="62" t="s">
        <v>752</v>
      </c>
      <c r="D1442" s="62" t="s">
        <v>46</v>
      </c>
      <c r="E1442" s="62" t="s">
        <v>1311</v>
      </c>
      <c r="F1442" s="99"/>
      <c r="G1442" s="100">
        <v>13104.96</v>
      </c>
      <c r="H1442" s="100">
        <v>13104.96</v>
      </c>
      <c r="I1442" s="1" t="str">
        <f t="shared" ca="1" si="24"/>
        <v>поверка_и_ремонт_газ</v>
      </c>
    </row>
    <row r="1443" spans="1:9" hidden="1" x14ac:dyDescent="0.2">
      <c r="A1443" s="98">
        <v>43868</v>
      </c>
      <c r="B1443" s="62" t="s">
        <v>1845</v>
      </c>
      <c r="C1443" s="62" t="s">
        <v>747</v>
      </c>
      <c r="D1443" s="62" t="s">
        <v>46</v>
      </c>
      <c r="E1443" s="62" t="s">
        <v>1311</v>
      </c>
      <c r="F1443" s="99"/>
      <c r="G1443" s="100">
        <v>13104</v>
      </c>
      <c r="H1443" s="100">
        <v>13104</v>
      </c>
      <c r="I1443" s="1" t="str">
        <f t="shared" ca="1" si="24"/>
        <v>поверка_и_ремонт_газ</v>
      </c>
    </row>
    <row r="1444" spans="1:9" hidden="1" x14ac:dyDescent="0.2">
      <c r="A1444" s="98">
        <v>43823</v>
      </c>
      <c r="B1444" s="62" t="s">
        <v>1985</v>
      </c>
      <c r="C1444" s="62" t="s">
        <v>994</v>
      </c>
      <c r="D1444" s="62" t="s">
        <v>46</v>
      </c>
      <c r="E1444" s="62" t="s">
        <v>1311</v>
      </c>
      <c r="F1444" s="99"/>
      <c r="G1444" s="100">
        <v>13104</v>
      </c>
      <c r="H1444" s="100">
        <v>13104</v>
      </c>
      <c r="I1444" s="1" t="str">
        <f t="shared" ca="1" si="24"/>
        <v>поверка_и_ремонт_газ</v>
      </c>
    </row>
    <row r="1445" spans="1:9" hidden="1" x14ac:dyDescent="0.2">
      <c r="A1445" s="98">
        <v>43847</v>
      </c>
      <c r="B1445" s="62" t="s">
        <v>1497</v>
      </c>
      <c r="C1445" s="62" t="s">
        <v>1269</v>
      </c>
      <c r="D1445" s="62" t="s">
        <v>1283</v>
      </c>
      <c r="E1445" s="62"/>
      <c r="F1445" s="101">
        <v>2</v>
      </c>
      <c r="G1445" s="100">
        <v>13067.33</v>
      </c>
      <c r="H1445" s="100">
        <v>13067.33</v>
      </c>
      <c r="I1445" s="1" t="str">
        <f t="shared" ca="1" si="24"/>
        <v>нет модели</v>
      </c>
    </row>
    <row r="1446" spans="1:9" hidden="1" x14ac:dyDescent="0.2">
      <c r="A1446" s="98">
        <v>43516</v>
      </c>
      <c r="B1446" s="62" t="s">
        <v>2093</v>
      </c>
      <c r="C1446" s="62" t="s">
        <v>575</v>
      </c>
      <c r="D1446" s="62" t="s">
        <v>1381</v>
      </c>
      <c r="E1446" s="62" t="s">
        <v>1311</v>
      </c>
      <c r="F1446" s="101">
        <v>6</v>
      </c>
      <c r="G1446" s="100">
        <v>12960</v>
      </c>
      <c r="H1446" s="100">
        <v>12960</v>
      </c>
      <c r="I1446" s="1" t="str">
        <f t="shared" ca="1" si="24"/>
        <v>нет модели</v>
      </c>
    </row>
    <row r="1447" spans="1:9" hidden="1" x14ac:dyDescent="0.2">
      <c r="A1447" s="98">
        <v>43598</v>
      </c>
      <c r="B1447" s="62" t="s">
        <v>1391</v>
      </c>
      <c r="C1447" s="62" t="s">
        <v>929</v>
      </c>
      <c r="D1447" s="62" t="s">
        <v>345</v>
      </c>
      <c r="E1447" s="62" t="s">
        <v>1316</v>
      </c>
      <c r="F1447" s="101">
        <v>480</v>
      </c>
      <c r="G1447" s="100">
        <v>12960</v>
      </c>
      <c r="H1447" s="100">
        <v>12960</v>
      </c>
      <c r="I1447" s="1" t="str">
        <f t="shared" ca="1" si="24"/>
        <v>нет модели</v>
      </c>
    </row>
    <row r="1448" spans="1:9" hidden="1" x14ac:dyDescent="0.2">
      <c r="A1448" s="98">
        <v>43801</v>
      </c>
      <c r="B1448" s="62" t="s">
        <v>1803</v>
      </c>
      <c r="C1448" s="62" t="s">
        <v>1073</v>
      </c>
      <c r="D1448" s="62" t="s">
        <v>241</v>
      </c>
      <c r="E1448" s="62" t="s">
        <v>1311</v>
      </c>
      <c r="F1448" s="101">
        <v>1</v>
      </c>
      <c r="G1448" s="100">
        <v>12936</v>
      </c>
      <c r="H1448" s="100">
        <v>12936</v>
      </c>
      <c r="I1448" s="1" t="str">
        <f t="shared" ca="1" si="24"/>
        <v>сигнал_03_электрохимия</v>
      </c>
    </row>
    <row r="1449" spans="1:9" hidden="1" x14ac:dyDescent="0.2">
      <c r="A1449" s="98">
        <v>43627</v>
      </c>
      <c r="B1449" s="62" t="s">
        <v>2094</v>
      </c>
      <c r="C1449" s="62" t="s">
        <v>717</v>
      </c>
      <c r="D1449" s="62" t="s">
        <v>241</v>
      </c>
      <c r="E1449" s="62" t="s">
        <v>1313</v>
      </c>
      <c r="F1449" s="101">
        <v>1</v>
      </c>
      <c r="G1449" s="100">
        <v>12936</v>
      </c>
      <c r="H1449" s="100">
        <v>12936</v>
      </c>
      <c r="I1449" s="1" t="str">
        <f t="shared" ca="1" si="24"/>
        <v>сигнал_03_электрохимия</v>
      </c>
    </row>
    <row r="1450" spans="1:9" hidden="1" x14ac:dyDescent="0.2">
      <c r="A1450" s="98">
        <v>43572</v>
      </c>
      <c r="B1450" s="62" t="s">
        <v>1605</v>
      </c>
      <c r="C1450" s="62" t="s">
        <v>855</v>
      </c>
      <c r="D1450" s="62" t="s">
        <v>241</v>
      </c>
      <c r="E1450" s="62" t="s">
        <v>1311</v>
      </c>
      <c r="F1450" s="101">
        <v>1</v>
      </c>
      <c r="G1450" s="100">
        <v>12936</v>
      </c>
      <c r="H1450" s="100">
        <v>12936</v>
      </c>
      <c r="I1450" s="1" t="str">
        <f t="shared" ca="1" si="24"/>
        <v>сигнал_03_электрохимия</v>
      </c>
    </row>
    <row r="1451" spans="1:9" hidden="1" x14ac:dyDescent="0.2">
      <c r="A1451" s="98">
        <v>43767</v>
      </c>
      <c r="B1451" s="62" t="s">
        <v>2095</v>
      </c>
      <c r="C1451" s="62" t="s">
        <v>967</v>
      </c>
      <c r="D1451" s="62" t="s">
        <v>510</v>
      </c>
      <c r="E1451" s="62" t="s">
        <v>1311</v>
      </c>
      <c r="F1451" s="101">
        <v>1</v>
      </c>
      <c r="G1451" s="100">
        <v>12912</v>
      </c>
      <c r="H1451" s="100">
        <v>12912</v>
      </c>
      <c r="I1451" s="1" t="str">
        <f t="shared" ca="1" si="24"/>
        <v>сигнал_03_электрохимия</v>
      </c>
    </row>
    <row r="1452" spans="1:9" hidden="1" x14ac:dyDescent="0.2">
      <c r="A1452" s="98">
        <v>43753</v>
      </c>
      <c r="B1452" s="62" t="s">
        <v>2096</v>
      </c>
      <c r="C1452" s="62" t="s">
        <v>967</v>
      </c>
      <c r="D1452" s="62" t="s">
        <v>510</v>
      </c>
      <c r="E1452" s="62" t="s">
        <v>1313</v>
      </c>
      <c r="F1452" s="101">
        <v>1</v>
      </c>
      <c r="G1452" s="100">
        <v>12912</v>
      </c>
      <c r="H1452" s="100">
        <v>12912</v>
      </c>
      <c r="I1452" s="1" t="str">
        <f t="shared" ca="1" si="24"/>
        <v>сигнал_03_электрохимия</v>
      </c>
    </row>
    <row r="1453" spans="1:9" hidden="1" x14ac:dyDescent="0.2">
      <c r="A1453" s="98">
        <v>43753</v>
      </c>
      <c r="B1453" s="62" t="s">
        <v>2097</v>
      </c>
      <c r="C1453" s="62" t="s">
        <v>967</v>
      </c>
      <c r="D1453" s="62" t="s">
        <v>510</v>
      </c>
      <c r="E1453" s="62" t="s">
        <v>1313</v>
      </c>
      <c r="F1453" s="101">
        <v>1</v>
      </c>
      <c r="G1453" s="100">
        <v>12912</v>
      </c>
      <c r="H1453" s="100">
        <v>12912</v>
      </c>
      <c r="I1453" s="1" t="str">
        <f t="shared" ca="1" si="24"/>
        <v>сигнал_03_электрохимия</v>
      </c>
    </row>
    <row r="1454" spans="1:9" hidden="1" x14ac:dyDescent="0.2">
      <c r="A1454" s="98">
        <v>43678</v>
      </c>
      <c r="B1454" s="62" t="s">
        <v>2098</v>
      </c>
      <c r="C1454" s="62" t="s">
        <v>743</v>
      </c>
      <c r="D1454" s="62" t="s">
        <v>482</v>
      </c>
      <c r="E1454" s="62" t="s">
        <v>1320</v>
      </c>
      <c r="F1454" s="101">
        <v>625</v>
      </c>
      <c r="G1454" s="100">
        <v>12885</v>
      </c>
      <c r="H1454" s="100">
        <v>12885</v>
      </c>
      <c r="I1454" s="1" t="str">
        <f t="shared" ca="1" si="24"/>
        <v>нет модели</v>
      </c>
    </row>
    <row r="1455" spans="1:9" hidden="1" x14ac:dyDescent="0.2">
      <c r="A1455" s="98">
        <v>43726</v>
      </c>
      <c r="B1455" s="62" t="s">
        <v>1820</v>
      </c>
      <c r="C1455" s="62" t="s">
        <v>971</v>
      </c>
      <c r="D1455" s="62" t="s">
        <v>261</v>
      </c>
      <c r="E1455" s="62" t="s">
        <v>1311</v>
      </c>
      <c r="F1455" s="101">
        <v>2</v>
      </c>
      <c r="G1455" s="100">
        <v>12220.8</v>
      </c>
      <c r="H1455" s="100">
        <v>12864</v>
      </c>
      <c r="I1455" s="1" t="str">
        <f t="shared" ca="1" si="24"/>
        <v>Сигнал_03К_датчики</v>
      </c>
    </row>
    <row r="1456" spans="1:9" hidden="1" x14ac:dyDescent="0.2">
      <c r="A1456" s="98">
        <v>43720</v>
      </c>
      <c r="B1456" s="62" t="s">
        <v>1819</v>
      </c>
      <c r="C1456" s="62" t="s">
        <v>1011</v>
      </c>
      <c r="D1456" s="62" t="s">
        <v>261</v>
      </c>
      <c r="E1456" s="62" t="s">
        <v>1313</v>
      </c>
      <c r="F1456" s="101">
        <v>2</v>
      </c>
      <c r="G1456" s="100">
        <v>12864</v>
      </c>
      <c r="H1456" s="100">
        <v>12864</v>
      </c>
      <c r="I1456" s="1" t="str">
        <f t="shared" ca="1" si="24"/>
        <v>Сигнал_03К_датчики</v>
      </c>
    </row>
    <row r="1457" spans="1:10" hidden="1" x14ac:dyDescent="0.2">
      <c r="A1457" s="98">
        <v>43669</v>
      </c>
      <c r="B1457" s="62" t="s">
        <v>2099</v>
      </c>
      <c r="C1457" s="62" t="s">
        <v>775</v>
      </c>
      <c r="D1457" s="62" t="s">
        <v>260</v>
      </c>
      <c r="E1457" s="62" t="s">
        <v>1311</v>
      </c>
      <c r="F1457" s="101">
        <v>1</v>
      </c>
      <c r="G1457" s="100">
        <v>12804</v>
      </c>
      <c r="H1457" s="100">
        <v>12804</v>
      </c>
      <c r="I1457" s="1" t="str">
        <f t="shared" ca="1" si="24"/>
        <v>сигнал_03_ТКС</v>
      </c>
    </row>
    <row r="1458" spans="1:10" hidden="1" x14ac:dyDescent="0.2">
      <c r="A1458" s="98">
        <v>43788</v>
      </c>
      <c r="B1458" s="62" t="s">
        <v>1791</v>
      </c>
      <c r="C1458" s="62" t="s">
        <v>671</v>
      </c>
      <c r="D1458" s="62" t="s">
        <v>82</v>
      </c>
      <c r="E1458" s="62" t="s">
        <v>1312</v>
      </c>
      <c r="F1458" s="101">
        <v>1</v>
      </c>
      <c r="G1458" s="100">
        <v>11523.6</v>
      </c>
      <c r="H1458" s="100">
        <v>12804</v>
      </c>
      <c r="I1458" s="1" t="str">
        <f t="shared" ca="1" si="24"/>
        <v>сигнал_03_ТКС</v>
      </c>
    </row>
    <row r="1459" spans="1:10" hidden="1" x14ac:dyDescent="0.2">
      <c r="A1459" s="98">
        <v>43496</v>
      </c>
      <c r="B1459" s="62" t="s">
        <v>1806</v>
      </c>
      <c r="C1459" s="62" t="s">
        <v>796</v>
      </c>
      <c r="D1459" s="62" t="s">
        <v>82</v>
      </c>
      <c r="E1459" s="62" t="s">
        <v>1313</v>
      </c>
      <c r="F1459" s="101">
        <v>1</v>
      </c>
      <c r="G1459" s="100">
        <v>11523.6</v>
      </c>
      <c r="H1459" s="100">
        <v>12804</v>
      </c>
      <c r="I1459" s="1" t="str">
        <f t="shared" ca="1" si="24"/>
        <v>сигнал_03_ТКС</v>
      </c>
    </row>
    <row r="1460" spans="1:10" hidden="1" x14ac:dyDescent="0.2">
      <c r="A1460" s="98">
        <v>43803</v>
      </c>
      <c r="B1460" s="62" t="s">
        <v>1793</v>
      </c>
      <c r="C1460" s="62" t="s">
        <v>578</v>
      </c>
      <c r="D1460" s="62" t="s">
        <v>439</v>
      </c>
      <c r="E1460" s="62" t="s">
        <v>1311</v>
      </c>
      <c r="F1460" s="101">
        <v>1</v>
      </c>
      <c r="G1460" s="100">
        <v>12163.8</v>
      </c>
      <c r="H1460" s="100">
        <v>12804</v>
      </c>
      <c r="I1460" s="1" t="str">
        <f t="shared" ca="1" si="24"/>
        <v>сигнал_03_ТКС</v>
      </c>
    </row>
    <row r="1461" spans="1:10" hidden="1" x14ac:dyDescent="0.2">
      <c r="A1461" s="98">
        <v>43566</v>
      </c>
      <c r="B1461" s="62" t="s">
        <v>2033</v>
      </c>
      <c r="C1461" s="62" t="s">
        <v>760</v>
      </c>
      <c r="D1461" s="62" t="s">
        <v>45</v>
      </c>
      <c r="E1461" s="62" t="s">
        <v>1311</v>
      </c>
      <c r="F1461" s="101">
        <v>6</v>
      </c>
      <c r="G1461" s="100">
        <v>12672</v>
      </c>
      <c r="H1461" s="100">
        <v>12672</v>
      </c>
      <c r="I1461" s="1" t="str">
        <f t="shared" ca="1" si="24"/>
        <v>поверка_и_ремонт_газ</v>
      </c>
    </row>
    <row r="1462" spans="1:10" hidden="1" x14ac:dyDescent="0.2">
      <c r="A1462" s="98">
        <v>43866</v>
      </c>
      <c r="B1462" s="62" t="s">
        <v>1410</v>
      </c>
      <c r="C1462" s="62" t="s">
        <v>654</v>
      </c>
      <c r="D1462" s="62" t="s">
        <v>32</v>
      </c>
      <c r="E1462" s="62" t="s">
        <v>1311</v>
      </c>
      <c r="F1462" s="101">
        <v>1</v>
      </c>
      <c r="G1462" s="100">
        <v>12600</v>
      </c>
      <c r="H1462" s="100">
        <v>12600</v>
      </c>
      <c r="I1462" s="1" t="str">
        <f t="shared" ca="1" si="24"/>
        <v>ремонт_прочие_услуги</v>
      </c>
    </row>
    <row r="1463" spans="1:10" hidden="1" x14ac:dyDescent="0.2">
      <c r="A1463" s="98">
        <v>43593</v>
      </c>
      <c r="B1463" s="62" t="s">
        <v>1986</v>
      </c>
      <c r="C1463" s="62" t="s">
        <v>626</v>
      </c>
      <c r="D1463" s="62" t="s">
        <v>12</v>
      </c>
      <c r="E1463" s="62" t="s">
        <v>1311</v>
      </c>
      <c r="F1463" s="101">
        <v>10</v>
      </c>
      <c r="G1463" s="100">
        <v>12600</v>
      </c>
      <c r="H1463" s="100">
        <v>12600</v>
      </c>
      <c r="I1463" s="1" t="str">
        <f t="shared" ca="1" si="24"/>
        <v>поверка_и_ремонт_газ</v>
      </c>
    </row>
    <row r="1464" spans="1:10" hidden="1" x14ac:dyDescent="0.2">
      <c r="A1464" s="98">
        <v>43825</v>
      </c>
      <c r="B1464" s="62" t="s">
        <v>2100</v>
      </c>
      <c r="C1464" s="62" t="s">
        <v>933</v>
      </c>
      <c r="D1464" s="62" t="s">
        <v>507</v>
      </c>
      <c r="E1464" s="62" t="s">
        <v>1311</v>
      </c>
      <c r="F1464" s="101">
        <v>1</v>
      </c>
      <c r="G1464" s="100">
        <v>12600</v>
      </c>
      <c r="H1464" s="100">
        <v>12600</v>
      </c>
      <c r="I1464" s="1" t="str">
        <f t="shared" ca="1" si="24"/>
        <v>сигма_ТКС_датчики</v>
      </c>
      <c r="J1464" s="18"/>
    </row>
    <row r="1465" spans="1:10" hidden="1" x14ac:dyDescent="0.2">
      <c r="A1465" s="98">
        <v>43725</v>
      </c>
      <c r="B1465" s="62" t="s">
        <v>2101</v>
      </c>
      <c r="C1465" s="62" t="s">
        <v>933</v>
      </c>
      <c r="D1465" s="62" t="s">
        <v>2</v>
      </c>
      <c r="E1465" s="62" t="s">
        <v>1311</v>
      </c>
      <c r="F1465" s="101">
        <v>1</v>
      </c>
      <c r="G1465" s="100">
        <v>12600</v>
      </c>
      <c r="H1465" s="100">
        <v>12600</v>
      </c>
      <c r="I1465" s="1" t="str">
        <f t="shared" ca="1" si="24"/>
        <v>сигма_ТКС_датчики</v>
      </c>
    </row>
    <row r="1466" spans="1:10" hidden="1" x14ac:dyDescent="0.2">
      <c r="A1466" s="98">
        <v>43556</v>
      </c>
      <c r="B1466" s="62" t="s">
        <v>1926</v>
      </c>
      <c r="C1466" s="62" t="s">
        <v>933</v>
      </c>
      <c r="D1466" s="62" t="s">
        <v>507</v>
      </c>
      <c r="E1466" s="62" t="s">
        <v>1313</v>
      </c>
      <c r="F1466" s="101">
        <v>1</v>
      </c>
      <c r="G1466" s="100">
        <v>12600</v>
      </c>
      <c r="H1466" s="100">
        <v>12600</v>
      </c>
      <c r="I1466" s="1" t="str">
        <f t="shared" ca="1" si="24"/>
        <v>сигма_ТКС_датчики</v>
      </c>
      <c r="J1466" s="18"/>
    </row>
    <row r="1467" spans="1:10" hidden="1" x14ac:dyDescent="0.2">
      <c r="A1467" s="98">
        <v>43627</v>
      </c>
      <c r="B1467" s="62" t="s">
        <v>1617</v>
      </c>
      <c r="C1467" s="62" t="s">
        <v>933</v>
      </c>
      <c r="D1467" s="62" t="s">
        <v>507</v>
      </c>
      <c r="E1467" s="62" t="s">
        <v>1313</v>
      </c>
      <c r="F1467" s="101">
        <v>1</v>
      </c>
      <c r="G1467" s="100">
        <v>12600</v>
      </c>
      <c r="H1467" s="100">
        <v>12600</v>
      </c>
      <c r="I1467" s="1" t="str">
        <f t="shared" ca="1" si="24"/>
        <v>сигма_ТКС_датчики</v>
      </c>
    </row>
    <row r="1468" spans="1:10" hidden="1" x14ac:dyDescent="0.2">
      <c r="A1468" s="98">
        <v>43775</v>
      </c>
      <c r="B1468" s="62" t="s">
        <v>2102</v>
      </c>
      <c r="C1468" s="62" t="s">
        <v>933</v>
      </c>
      <c r="D1468" s="62" t="s">
        <v>507</v>
      </c>
      <c r="E1468" s="62" t="s">
        <v>1311</v>
      </c>
      <c r="F1468" s="101">
        <v>1</v>
      </c>
      <c r="G1468" s="100">
        <v>12600</v>
      </c>
      <c r="H1468" s="100">
        <v>12600</v>
      </c>
      <c r="I1468" s="1" t="str">
        <f t="shared" ca="1" si="24"/>
        <v>сигма_ТКС_датчики</v>
      </c>
    </row>
    <row r="1469" spans="1:10" hidden="1" x14ac:dyDescent="0.2">
      <c r="A1469" s="98">
        <v>43725</v>
      </c>
      <c r="B1469" s="62" t="s">
        <v>2101</v>
      </c>
      <c r="C1469" s="62" t="s">
        <v>933</v>
      </c>
      <c r="D1469" s="62" t="s">
        <v>6</v>
      </c>
      <c r="E1469" s="62" t="s">
        <v>1311</v>
      </c>
      <c r="F1469" s="101">
        <v>1</v>
      </c>
      <c r="G1469" s="100">
        <v>12600</v>
      </c>
      <c r="H1469" s="100">
        <v>12600</v>
      </c>
      <c r="I1469" s="1" t="str">
        <f t="shared" ca="1" si="24"/>
        <v>сигма_ТКС_датчики</v>
      </c>
    </row>
    <row r="1470" spans="1:10" hidden="1" x14ac:dyDescent="0.2">
      <c r="A1470" s="98">
        <v>43804</v>
      </c>
      <c r="B1470" s="62" t="s">
        <v>2103</v>
      </c>
      <c r="C1470" s="62" t="s">
        <v>960</v>
      </c>
      <c r="D1470" s="62" t="s">
        <v>9</v>
      </c>
      <c r="E1470" s="62" t="s">
        <v>1311</v>
      </c>
      <c r="F1470" s="101">
        <v>7</v>
      </c>
      <c r="G1470" s="100">
        <v>12600</v>
      </c>
      <c r="H1470" s="100">
        <v>12600</v>
      </c>
      <c r="I1470" s="1" t="str">
        <f t="shared" ca="1" si="24"/>
        <v>прочее_газ</v>
      </c>
      <c r="J1470" s="18"/>
    </row>
    <row r="1471" spans="1:10" hidden="1" x14ac:dyDescent="0.2">
      <c r="A1471" s="98">
        <v>43732</v>
      </c>
      <c r="B1471" s="62" t="s">
        <v>2104</v>
      </c>
      <c r="C1471" s="62" t="s">
        <v>931</v>
      </c>
      <c r="D1471" s="62" t="s">
        <v>428</v>
      </c>
      <c r="E1471" s="62" t="s">
        <v>1311</v>
      </c>
      <c r="F1471" s="101">
        <v>1</v>
      </c>
      <c r="G1471" s="100">
        <v>12540</v>
      </c>
      <c r="H1471" s="100">
        <v>12540</v>
      </c>
      <c r="I1471" s="1" t="str">
        <f t="shared" ca="1" si="24"/>
        <v>сигнал_03_электрохимия</v>
      </c>
    </row>
    <row r="1472" spans="1:10" hidden="1" x14ac:dyDescent="0.2">
      <c r="A1472" s="98">
        <v>43823</v>
      </c>
      <c r="B1472" s="62" t="s">
        <v>1818</v>
      </c>
      <c r="C1472" s="62" t="s">
        <v>796</v>
      </c>
      <c r="D1472" s="62" t="s">
        <v>428</v>
      </c>
      <c r="E1472" s="62" t="s">
        <v>1311</v>
      </c>
      <c r="F1472" s="101">
        <v>1</v>
      </c>
      <c r="G1472" s="100">
        <v>11286</v>
      </c>
      <c r="H1472" s="100">
        <v>12540</v>
      </c>
      <c r="I1472" s="1" t="str">
        <f t="shared" ca="1" si="24"/>
        <v>сигнал_03_электрохимия</v>
      </c>
    </row>
    <row r="1473" spans="1:10" hidden="1" x14ac:dyDescent="0.2">
      <c r="A1473" s="98">
        <v>43530</v>
      </c>
      <c r="B1473" s="62" t="s">
        <v>1411</v>
      </c>
      <c r="C1473" s="62" t="s">
        <v>929</v>
      </c>
      <c r="D1473" s="62" t="s">
        <v>270</v>
      </c>
      <c r="E1473" s="62" t="s">
        <v>1316</v>
      </c>
      <c r="F1473" s="101">
        <v>230</v>
      </c>
      <c r="G1473" s="100">
        <v>12420</v>
      </c>
      <c r="H1473" s="100">
        <v>12420</v>
      </c>
      <c r="I1473" s="1" t="str">
        <f t="shared" ca="1" si="24"/>
        <v>Прочее</v>
      </c>
    </row>
    <row r="1474" spans="1:10" x14ac:dyDescent="0.2">
      <c r="A1474" s="98">
        <v>43909</v>
      </c>
      <c r="B1474" s="62" t="s">
        <v>2516</v>
      </c>
      <c r="C1474" s="62" t="s">
        <v>1374</v>
      </c>
      <c r="D1474" s="62" t="s">
        <v>46</v>
      </c>
      <c r="E1474" s="62" t="s">
        <v>1311</v>
      </c>
      <c r="F1474" s="99"/>
      <c r="G1474" s="100">
        <v>12324</v>
      </c>
      <c r="H1474" s="100">
        <v>12324</v>
      </c>
    </row>
    <row r="1475" spans="1:10" hidden="1" x14ac:dyDescent="0.2">
      <c r="A1475" s="98">
        <v>43489</v>
      </c>
      <c r="B1475" s="62" t="s">
        <v>1835</v>
      </c>
      <c r="C1475" s="62" t="s">
        <v>762</v>
      </c>
      <c r="D1475" s="62" t="s">
        <v>27</v>
      </c>
      <c r="E1475" s="62" t="s">
        <v>1311</v>
      </c>
      <c r="F1475" s="101">
        <v>1</v>
      </c>
      <c r="G1475" s="100">
        <v>12300</v>
      </c>
      <c r="H1475" s="100">
        <v>12300</v>
      </c>
      <c r="I1475" s="1" t="str">
        <f t="shared" ref="I1474:I1537" ca="1" si="25">IF(COUNTIF(INDIRECT(INDEX(моделиперечень,1)),D1475),INDEX(моделиперечень,1),
IF(COUNTIF(INDIRECT(INDEX(моделиперечень,2)),D1475),INDEX(моделиперечень,2),
IF(COUNTIF(INDIRECT(INDEX(моделиперечень,3)),D1475),INDEX(моделиперечень,3),
IF(COUNTIF(INDIRECT(INDEX(моделиперечень,4)),D1475),INDEX(моделиперечень,4),
IF(COUNTIF(INDIRECT(INDEX(моделиперечень,5)),D1475),INDEX(моделиперечень,5),
IF(COUNTIF(INDIRECT(INDEX(моделиперечень,6)),D1475),INDEX(моделиперечень,6),
IF(COUNTIF(INDIRECT(INDEX(моделиперечень,7)),D1475),INDEX(моделиперечень,7),
IF(COUNTIF(INDIRECT(INDEX(моделиперечень,8)),D1475),INDEX(моделиперечень,8),
IF(COUNTIF(INDIRECT(INDEX(моделиперечень,9)),D1475),INDEX(моделиперечень,9),
IF(COUNTIF(INDIRECT(INDEX(моделиперечень,10)),D1475),INDEX(моделиперечень,10),
IF(COUNTIF(INDIRECT(INDEX(моделиперечень,11)),D1475),INDEX(моделиперечень,11),
IF(COUNTIF(INDIRECT(INDEX(моделиперечень,12)),D1475),INDEX(моделиперечень,12),
IF(COUNTIF(INDIRECT(INDEX(моделиперечень,13)),D1475),INDEX(моделиперечень,13),
IF(COUNTIF(INDIRECT(INDEX(моделиперечень,14)),D1475),INDEX(моделиперечень,14),
IF(COUNTIF(INDIRECT(INDEX(моделиперечень,15)),D1475),INDEX(моделиперечень,15),
IF(COUNTIF(INDIRECT(INDEX(моделиперечень,16)),D1475),INDEX(моделиперечень,16),
IF(COUNTIF(INDIRECT(INDEX(моделиперечень,17)),D1475),INDEX(моделиперечень,17),
IF(COUNTIF(INDIRECT(INDEX(моделиперечень,18)),D1475),INDEX(моделиперечень,18),
IF(COUNTIF(INDIRECT(INDEX(моделиперечень,19)),D1475),INDEX(моделиперечень,19),
IF(COUNTIF(INDIRECT(INDEX(моделиперечень,20)),D1475),INDEX(моделиперечень,20),
IF(COUNTIF(INDIRECT(INDEX(моделиперечень,21)),D1475),INDEX(моделиперечень,21),
IF(COUNTIF(INDIRECT(INDEX(моделиперечень,22)),D1475),INDEX(моделиперечень,22),
IF(COUNTIF(INDIRECT(INDEX(моделиперечень,23)),D1475),INDEX(моделиперечень,23),
IF(COUNTIF(INDIRECT(INDEX(моделиперечень,24)),D1475),INDEX(моделиперечень,24),
IF(COUNTIF(INDIRECT(INDEX(моделиперечень,25)),D1475),INDEX(моделиперечень,25),
IF(COUNTIF(INDIRECT(INDEX(моделиперечень,26)),D1475),INDEX(моделиперечень,26),
IF(COUNTIF(INDIRECT(INDEX(моделиперечень_газ,1)),D1475),INDEX(моделиперечень_газ,1),
IF(COUNTIF(INDIRECT(INDEX(моделиперечень_газ,2)),D1475),INDEX(моделиперечень_газ,2),
IF(COUNTIF(INDIRECT(INDEX(моделиперечень_газ,3)),D1475),INDEX(моделиперечень_газ,3),
IF(COUNTIF(INDIRECT(INDEX(моделиперечень_газ,4)),D1475),INDEX(моделиперечень_газ,4),
IF(COUNTIF(INDIRECT(INDEX(моделиперечень_газ,5)),D1475),INDEX(моделиперечень_газ,5),
IF(COUNTIF(INDIRECT(INDEX(моделиперечень_газ,6)),D1475),INDEX(моделиперечень_газ,6),
IF(COUNTIF(INDIRECT(INDEX(моделиперечень_газ,7)),D1475),INDEX(моделиперечень_газ,7),
IF(COUNTIF(INDIRECT(INDEX(моделиперечень_газ,8)),D1475),INDEX(моделиперечень_газ,8),
IF(COUNTIF(INDIRECT(INDEX(моделиперечень_газ,9)),D1475),INDEX(моделиперечень_газ,9),
IF(COUNTIF(INDIRECT(INDEX(моделиперечень_газ,10)),D1475),INDEX(моделиперечень_газ,10),
IF(COUNTIF(INDIRECT(INDEX(моделиперечень_газ,11)),D1475),INDEX(моделиперечень_газ,11),
IF(COUNTIF(INDIRECT(INDEX(моделиперечень_газ,12)),D1475),INDEX(моделиперечень_газ,12),
IF(COUNTIF(INDIRECT(INDEX(моделиперечень_газ,13)),D1475),INDEX(моделиперечень_газ,13),
IF(COUNTIF(INDIRECT(INDEX(моделиперечень_газ,14)),D1475),INDEX(моделиперечень_газ,14),
IF(COUNTIF(INDIRECT(INDEX(моделиперечень_газ,15)),D1475),INDEX(моделиперечень_газ,15),
IF(COUNTIF(INDIRECT(INDEX(моделиперечень_газ,16)),D1475),INDEX(моделиперечень_газ,16),
IF(COUNTIF(INDIRECT(INDEX(моделиперечень_газ,17)),D1475),INDEX(моделиперечень_газ,17),
IF(COUNTIF(INDIRECT(INDEX(моделиперечень_газ,18)),D1475),INDEX(моделиперечень_газ,18),
IF(COUNTIF(INDIRECT(INDEX(моделиперечень_газ,19)),D1475),INDEX(моделиперечень_газ,19),
IF(COUNTIF(INDIRECT(INDEX(моделиперечень_газ,20)),D1475),INDEX(моделиперечень_газ,20),
IF(COUNTIF(INDIRECT(INDEX(моделиперечень_газ,21)),D1475),INDEX(моделиперечень_газ,21),
IF(COUNTIF(INDIRECT(INDEX(моделиперечень_газ,22)),D1475),INDEX(моделиперечень_газ,22),
IF(COUNTIF(INDIRECT(INDEX(моделиперечень_газ,23)),D1475),INDEX(моделиперечень_газ,23),
IF(COUNTIF(INDIRECT(INDEX(моделиперечень_газ,24)),D1475),INDEX(моделиперечень_газ,24),
IF(COUNTIF(INDIRECT(INDEX(моделиперечень_газ,25)),D1475),INDEX(моделиперечень_газ,25),
IF(COUNTIF(INDIRECT(INDEX(моделиперечень_газ,26)),D1475),INDEX(моделиперечень_газ,26),
IF(COUNTIF(INDIRECT(INDEX(моделиперечень_газ,27)),D1475),INDEX(моделиперечень_газ,27),
IF(COUNTIF(INDIRECT(INDEX(моделиперечень_газ,28)),D1475),INDEX(моделиперечень_газ,28),
IF(COUNTIF(INDIRECT(INDEX(моделиперечень_газ,29)),D1475),INDEX(моделиперечень_газ,29),
IF(COUNTIF(INDIRECT(INDEX(моделиперечень_газ,30)),D1475),INDEX(моделиперечень_газ,30),
IF(COUNTIF(INDIRECT(INDEX(моделиперечень_газ,31)),D1475),INDEX(моделиперечень_газ,31),
IF(COUNTIF(INDIRECT(INDEX(моделиперечень_газ,32)),D1475),INDEX(моделиперечень_газ,32),
IF(COUNTIF(INDIRECT(INDEX(моделиперечень_газ,33)),D1475),INDEX(моделиперечень_газ,33),
IF(COUNTIF(INDIRECT(INDEX(моделиперечень_газ,34)),D1475),INDEX(моделиперечень_газ,34),
IF(COUNTIF(INDIRECT(INDEX(моделиперечень_газ,35)),D1475),INDEX(моделиперечень_газ,35),
IF(COUNTIF(INDIRECT(INDEX(моделиперечень_газ,36)),D1475),INDEX(моделиперечень_газ,36),
"нет модели"))))))))))))))))))))))))))))))))))))))))))))))))))))))))))))))</f>
        <v>сигнал_03_ТКС</v>
      </c>
      <c r="J1475" s="18"/>
    </row>
    <row r="1476" spans="1:10" hidden="1" x14ac:dyDescent="0.2">
      <c r="A1476" s="98">
        <v>43489</v>
      </c>
      <c r="B1476" s="62" t="s">
        <v>1834</v>
      </c>
      <c r="C1476" s="62" t="s">
        <v>713</v>
      </c>
      <c r="D1476" s="62" t="s">
        <v>27</v>
      </c>
      <c r="E1476" s="62" t="s">
        <v>1312</v>
      </c>
      <c r="F1476" s="101">
        <v>1</v>
      </c>
      <c r="G1476" s="100">
        <v>12300</v>
      </c>
      <c r="H1476" s="100">
        <v>12300</v>
      </c>
      <c r="I1476" s="1" t="str">
        <f t="shared" ca="1" si="25"/>
        <v>сигнал_03_ТКС</v>
      </c>
      <c r="J1476" s="18"/>
    </row>
    <row r="1477" spans="1:10" hidden="1" x14ac:dyDescent="0.2">
      <c r="A1477" s="98">
        <v>43864</v>
      </c>
      <c r="B1477" s="62" t="s">
        <v>2105</v>
      </c>
      <c r="C1477" s="62" t="s">
        <v>752</v>
      </c>
      <c r="D1477" s="62" t="s">
        <v>45</v>
      </c>
      <c r="E1477" s="62" t="s">
        <v>1311</v>
      </c>
      <c r="F1477" s="101">
        <v>5</v>
      </c>
      <c r="G1477" s="100">
        <v>12240</v>
      </c>
      <c r="H1477" s="100">
        <v>12240</v>
      </c>
      <c r="I1477" s="1" t="str">
        <f t="shared" ca="1" si="25"/>
        <v>поверка_и_ремонт_газ</v>
      </c>
    </row>
    <row r="1478" spans="1:10" x14ac:dyDescent="0.2">
      <c r="A1478" s="98">
        <v>43892</v>
      </c>
      <c r="B1478" s="62" t="s">
        <v>2443</v>
      </c>
      <c r="C1478" s="62" t="s">
        <v>637</v>
      </c>
      <c r="D1478" s="62" t="s">
        <v>12</v>
      </c>
      <c r="E1478" s="62" t="s">
        <v>1311</v>
      </c>
      <c r="F1478" s="101">
        <v>8</v>
      </c>
      <c r="G1478" s="100">
        <v>12240</v>
      </c>
      <c r="H1478" s="100">
        <v>12240</v>
      </c>
    </row>
    <row r="1479" spans="1:10" hidden="1" x14ac:dyDescent="0.2">
      <c r="A1479" s="98">
        <v>43741</v>
      </c>
      <c r="B1479" s="62" t="s">
        <v>2106</v>
      </c>
      <c r="C1479" s="62" t="s">
        <v>593</v>
      </c>
      <c r="D1479" s="62" t="s">
        <v>253</v>
      </c>
      <c r="E1479" s="62" t="s">
        <v>1313</v>
      </c>
      <c r="F1479" s="101">
        <v>1</v>
      </c>
      <c r="G1479" s="100">
        <v>12239</v>
      </c>
      <c r="H1479" s="100">
        <v>12239</v>
      </c>
      <c r="I1479" s="1" t="str">
        <f t="shared" ca="1" si="25"/>
        <v>ЧК_10</v>
      </c>
    </row>
    <row r="1480" spans="1:10" hidden="1" x14ac:dyDescent="0.2">
      <c r="A1480" s="98">
        <v>43872</v>
      </c>
      <c r="B1480" s="62" t="s">
        <v>2107</v>
      </c>
      <c r="C1480" s="62" t="s">
        <v>1009</v>
      </c>
      <c r="D1480" s="62" t="s">
        <v>43</v>
      </c>
      <c r="E1480" s="62" t="s">
        <v>1311</v>
      </c>
      <c r="F1480" s="101">
        <v>2</v>
      </c>
      <c r="G1480" s="100">
        <v>12196.8</v>
      </c>
      <c r="H1480" s="100">
        <v>12196.8</v>
      </c>
      <c r="I1480" s="1" t="str">
        <f t="shared" ca="1" si="25"/>
        <v>сигнал_02</v>
      </c>
    </row>
    <row r="1481" spans="1:10" x14ac:dyDescent="0.2">
      <c r="A1481" s="98">
        <v>43892</v>
      </c>
      <c r="B1481" s="62" t="s">
        <v>2463</v>
      </c>
      <c r="C1481" s="62" t="s">
        <v>1009</v>
      </c>
      <c r="D1481" s="62" t="s">
        <v>43</v>
      </c>
      <c r="E1481" s="62" t="s">
        <v>1311</v>
      </c>
      <c r="F1481" s="101">
        <v>2</v>
      </c>
      <c r="G1481" s="100">
        <v>12196.8</v>
      </c>
      <c r="H1481" s="100">
        <v>12196.8</v>
      </c>
    </row>
    <row r="1482" spans="1:10" hidden="1" x14ac:dyDescent="0.2">
      <c r="A1482" s="98">
        <v>43584</v>
      </c>
      <c r="B1482" s="62" t="s">
        <v>2108</v>
      </c>
      <c r="C1482" s="62" t="s">
        <v>648</v>
      </c>
      <c r="D1482" s="62" t="s">
        <v>232</v>
      </c>
      <c r="E1482" s="62" t="s">
        <v>1311</v>
      </c>
      <c r="F1482" s="101">
        <v>1</v>
      </c>
      <c r="G1482" s="100">
        <v>12144</v>
      </c>
      <c r="H1482" s="100">
        <v>12144</v>
      </c>
      <c r="I1482" s="1" t="str">
        <f t="shared" ca="1" si="25"/>
        <v>сигма_ТКС_датчики</v>
      </c>
    </row>
    <row r="1483" spans="1:10" hidden="1" x14ac:dyDescent="0.2">
      <c r="A1483" s="98">
        <v>43811</v>
      </c>
      <c r="B1483" s="62" t="s">
        <v>1642</v>
      </c>
      <c r="C1483" s="62" t="s">
        <v>1114</v>
      </c>
      <c r="D1483" s="62" t="s">
        <v>276</v>
      </c>
      <c r="E1483" s="62" t="s">
        <v>1314</v>
      </c>
      <c r="F1483" s="101">
        <v>1</v>
      </c>
      <c r="G1483" s="100">
        <v>12144</v>
      </c>
      <c r="H1483" s="100">
        <v>12144</v>
      </c>
      <c r="I1483" s="1" t="str">
        <f t="shared" ca="1" si="25"/>
        <v>сигма_ТКС_датчики</v>
      </c>
    </row>
    <row r="1484" spans="1:10" hidden="1" x14ac:dyDescent="0.2">
      <c r="A1484" s="98">
        <v>43811</v>
      </c>
      <c r="B1484" s="62" t="s">
        <v>2109</v>
      </c>
      <c r="C1484" s="62" t="s">
        <v>757</v>
      </c>
      <c r="D1484" s="62" t="s">
        <v>1121</v>
      </c>
      <c r="E1484" s="62" t="s">
        <v>1311</v>
      </c>
      <c r="F1484" s="101">
        <v>1</v>
      </c>
      <c r="G1484" s="100">
        <v>10322.4</v>
      </c>
      <c r="H1484" s="100">
        <v>12144</v>
      </c>
      <c r="I1484" s="1" t="str">
        <f t="shared" ca="1" si="25"/>
        <v>сигма_ТКС_датчики</v>
      </c>
    </row>
    <row r="1485" spans="1:10" hidden="1" x14ac:dyDescent="0.2">
      <c r="A1485" s="98">
        <v>43495</v>
      </c>
      <c r="B1485" s="62" t="s">
        <v>1404</v>
      </c>
      <c r="C1485" s="62" t="s">
        <v>929</v>
      </c>
      <c r="D1485" s="62" t="s">
        <v>129</v>
      </c>
      <c r="E1485" s="62" t="s">
        <v>1316</v>
      </c>
      <c r="F1485" s="101">
        <v>80</v>
      </c>
      <c r="G1485" s="100">
        <v>12096</v>
      </c>
      <c r="H1485" s="100">
        <v>12096</v>
      </c>
      <c r="I1485" s="1" t="str">
        <f t="shared" ca="1" si="25"/>
        <v>нет модели</v>
      </c>
    </row>
    <row r="1486" spans="1:10" hidden="1" x14ac:dyDescent="0.2">
      <c r="A1486" s="98">
        <v>43887</v>
      </c>
      <c r="B1486" s="62" t="s">
        <v>2395</v>
      </c>
      <c r="C1486" s="62" t="s">
        <v>973</v>
      </c>
      <c r="D1486" s="62" t="s">
        <v>2378</v>
      </c>
      <c r="E1486" s="62" t="s">
        <v>1311</v>
      </c>
      <c r="F1486" s="101">
        <v>5</v>
      </c>
      <c r="G1486" s="100">
        <v>12000</v>
      </c>
      <c r="H1486" s="100">
        <v>12000</v>
      </c>
      <c r="I1486" s="1" t="str">
        <f t="shared" ca="1" si="25"/>
        <v>прочее_газ</v>
      </c>
    </row>
    <row r="1487" spans="1:10" hidden="1" x14ac:dyDescent="0.2">
      <c r="A1487" s="98">
        <v>43559</v>
      </c>
      <c r="B1487" s="62" t="s">
        <v>2110</v>
      </c>
      <c r="C1487" s="62" t="s">
        <v>792</v>
      </c>
      <c r="D1487" s="62" t="s">
        <v>286</v>
      </c>
      <c r="E1487" s="62" t="s">
        <v>1311</v>
      </c>
      <c r="F1487" s="101">
        <v>1</v>
      </c>
      <c r="G1487" s="100">
        <v>12000</v>
      </c>
      <c r="H1487" s="100">
        <v>12000</v>
      </c>
      <c r="I1487" s="1" t="str">
        <f t="shared" ca="1" si="25"/>
        <v>ремонт_прочие_услуги</v>
      </c>
    </row>
    <row r="1488" spans="1:10" hidden="1" x14ac:dyDescent="0.2">
      <c r="A1488" s="98">
        <v>43886</v>
      </c>
      <c r="B1488" s="62" t="s">
        <v>2397</v>
      </c>
      <c r="C1488" s="62" t="s">
        <v>725</v>
      </c>
      <c r="D1488" s="62" t="s">
        <v>354</v>
      </c>
      <c r="E1488" s="62" t="s">
        <v>1311</v>
      </c>
      <c r="F1488" s="101">
        <v>100</v>
      </c>
      <c r="G1488" s="100">
        <v>12000</v>
      </c>
      <c r="H1488" s="100">
        <v>12000</v>
      </c>
      <c r="I1488" s="1" t="str">
        <f t="shared" ca="1" si="25"/>
        <v>Прочее</v>
      </c>
    </row>
    <row r="1489" spans="1:10" hidden="1" x14ac:dyDescent="0.2">
      <c r="A1489" s="98">
        <v>43571</v>
      </c>
      <c r="B1489" s="62" t="s">
        <v>1739</v>
      </c>
      <c r="C1489" s="62" t="s">
        <v>714</v>
      </c>
      <c r="D1489" s="62" t="s">
        <v>67</v>
      </c>
      <c r="E1489" s="62" t="s">
        <v>1313</v>
      </c>
      <c r="F1489" s="101">
        <v>25</v>
      </c>
      <c r="G1489" s="100">
        <v>12000</v>
      </c>
      <c r="H1489" s="100">
        <v>12000</v>
      </c>
      <c r="I1489" s="1" t="str">
        <f t="shared" ca="1" si="25"/>
        <v>Прочее</v>
      </c>
    </row>
    <row r="1490" spans="1:10" hidden="1" x14ac:dyDescent="0.2">
      <c r="A1490" s="98">
        <v>43521</v>
      </c>
      <c r="B1490" s="62" t="s">
        <v>1199</v>
      </c>
      <c r="C1490" s="62" t="s">
        <v>654</v>
      </c>
      <c r="D1490" s="62" t="s">
        <v>32</v>
      </c>
      <c r="E1490" s="62" t="s">
        <v>1311</v>
      </c>
      <c r="F1490" s="101">
        <v>1</v>
      </c>
      <c r="G1490" s="100">
        <v>12000</v>
      </c>
      <c r="H1490" s="100">
        <v>12000</v>
      </c>
      <c r="I1490" s="1" t="str">
        <f t="shared" ca="1" si="25"/>
        <v>ремонт_прочие_услуги</v>
      </c>
    </row>
    <row r="1491" spans="1:10" x14ac:dyDescent="0.2">
      <c r="A1491" s="98">
        <v>43915</v>
      </c>
      <c r="B1491" s="62" t="s">
        <v>2545</v>
      </c>
      <c r="C1491" s="62" t="s">
        <v>2504</v>
      </c>
      <c r="D1491" s="62" t="s">
        <v>54</v>
      </c>
      <c r="E1491" s="62" t="s">
        <v>1311</v>
      </c>
      <c r="F1491" s="99"/>
      <c r="G1491" s="100">
        <v>11892</v>
      </c>
      <c r="H1491" s="100">
        <v>11892</v>
      </c>
    </row>
    <row r="1492" spans="1:10" hidden="1" x14ac:dyDescent="0.2">
      <c r="A1492" s="98">
        <v>43865</v>
      </c>
      <c r="B1492" s="62" t="s">
        <v>2111</v>
      </c>
      <c r="C1492" s="62" t="s">
        <v>1374</v>
      </c>
      <c r="D1492" s="62" t="s">
        <v>9</v>
      </c>
      <c r="E1492" s="62" t="s">
        <v>1318</v>
      </c>
      <c r="F1492" s="101">
        <v>6</v>
      </c>
      <c r="G1492" s="100">
        <v>11880</v>
      </c>
      <c r="H1492" s="100">
        <v>11880</v>
      </c>
      <c r="I1492" s="1" t="str">
        <f t="shared" ca="1" si="25"/>
        <v>прочее_газ</v>
      </c>
    </row>
    <row r="1493" spans="1:10" hidden="1" x14ac:dyDescent="0.2">
      <c r="A1493" s="98">
        <v>43538</v>
      </c>
      <c r="B1493" s="62" t="s">
        <v>1939</v>
      </c>
      <c r="C1493" s="62" t="s">
        <v>777</v>
      </c>
      <c r="D1493" s="62" t="s">
        <v>12</v>
      </c>
      <c r="E1493" s="62" t="s">
        <v>1311</v>
      </c>
      <c r="F1493" s="101">
        <v>1</v>
      </c>
      <c r="G1493" s="100">
        <v>11844</v>
      </c>
      <c r="H1493" s="100">
        <v>11844</v>
      </c>
      <c r="I1493" s="1" t="str">
        <f t="shared" ca="1" si="25"/>
        <v>поверка_и_ремонт_газ</v>
      </c>
    </row>
    <row r="1494" spans="1:10" hidden="1" x14ac:dyDescent="0.2">
      <c r="A1494" s="98">
        <v>43823</v>
      </c>
      <c r="B1494" s="62" t="s">
        <v>1985</v>
      </c>
      <c r="C1494" s="62" t="s">
        <v>994</v>
      </c>
      <c r="D1494" s="62" t="s">
        <v>12</v>
      </c>
      <c r="E1494" s="62" t="s">
        <v>1311</v>
      </c>
      <c r="F1494" s="101">
        <v>6</v>
      </c>
      <c r="G1494" s="100">
        <v>11844</v>
      </c>
      <c r="H1494" s="100">
        <v>11844</v>
      </c>
      <c r="I1494" s="1" t="str">
        <f t="shared" ca="1" si="25"/>
        <v>поверка_и_ремонт_газ</v>
      </c>
    </row>
    <row r="1495" spans="1:10" hidden="1" x14ac:dyDescent="0.2">
      <c r="A1495" s="98">
        <v>43495</v>
      </c>
      <c r="B1495" s="62" t="s">
        <v>1404</v>
      </c>
      <c r="C1495" s="62" t="s">
        <v>929</v>
      </c>
      <c r="D1495" s="62" t="s">
        <v>141</v>
      </c>
      <c r="E1495" s="62" t="s">
        <v>1316</v>
      </c>
      <c r="F1495" s="101">
        <v>80</v>
      </c>
      <c r="G1495" s="100">
        <v>11808</v>
      </c>
      <c r="H1495" s="100">
        <v>11808</v>
      </c>
      <c r="I1495" s="1" t="str">
        <f t="shared" ca="1" si="25"/>
        <v>нет модели</v>
      </c>
    </row>
    <row r="1496" spans="1:10" hidden="1" x14ac:dyDescent="0.2">
      <c r="A1496" s="98">
        <v>43481</v>
      </c>
      <c r="B1496" s="62" t="s">
        <v>1402</v>
      </c>
      <c r="C1496" s="62" t="s">
        <v>929</v>
      </c>
      <c r="D1496" s="62" t="s">
        <v>156</v>
      </c>
      <c r="E1496" s="62" t="s">
        <v>1316</v>
      </c>
      <c r="F1496" s="101">
        <v>40</v>
      </c>
      <c r="G1496" s="100">
        <v>11808</v>
      </c>
      <c r="H1496" s="100">
        <v>11808</v>
      </c>
      <c r="I1496" s="1" t="str">
        <f t="shared" ca="1" si="25"/>
        <v>нет модели</v>
      </c>
    </row>
    <row r="1497" spans="1:10" hidden="1" x14ac:dyDescent="0.2">
      <c r="A1497" s="98">
        <v>43809</v>
      </c>
      <c r="B1497" s="62" t="s">
        <v>1919</v>
      </c>
      <c r="C1497" s="62" t="s">
        <v>578</v>
      </c>
      <c r="D1497" s="62" t="s">
        <v>248</v>
      </c>
      <c r="E1497" s="62" t="s">
        <v>1311</v>
      </c>
      <c r="F1497" s="101">
        <v>2</v>
      </c>
      <c r="G1497" s="100">
        <v>11058</v>
      </c>
      <c r="H1497" s="100">
        <v>11640</v>
      </c>
      <c r="I1497" s="1" t="str">
        <f t="shared" ca="1" si="25"/>
        <v>Сигнал_03К_датчики</v>
      </c>
      <c r="J1497" s="18"/>
    </row>
    <row r="1498" spans="1:10" x14ac:dyDescent="0.2">
      <c r="A1498" s="98">
        <v>43894</v>
      </c>
      <c r="B1498" s="62" t="s">
        <v>2447</v>
      </c>
      <c r="C1498" s="62" t="s">
        <v>699</v>
      </c>
      <c r="D1498" s="62" t="s">
        <v>45</v>
      </c>
      <c r="E1498" s="62" t="s">
        <v>1311</v>
      </c>
      <c r="F1498" s="101">
        <v>5</v>
      </c>
      <c r="G1498" s="100">
        <v>11640</v>
      </c>
      <c r="H1498" s="100">
        <v>11640</v>
      </c>
    </row>
    <row r="1499" spans="1:10" hidden="1" x14ac:dyDescent="0.2">
      <c r="A1499" s="98">
        <v>43578</v>
      </c>
      <c r="B1499" s="62" t="s">
        <v>1641</v>
      </c>
      <c r="C1499" s="62" t="s">
        <v>774</v>
      </c>
      <c r="D1499" s="62" t="s">
        <v>46</v>
      </c>
      <c r="E1499" s="62" t="s">
        <v>1311</v>
      </c>
      <c r="F1499" s="99"/>
      <c r="G1499" s="100">
        <v>11600.4</v>
      </c>
      <c r="H1499" s="100">
        <v>11600.4</v>
      </c>
      <c r="I1499" s="1" t="str">
        <f t="shared" ca="1" si="25"/>
        <v>поверка_и_ремонт_газ</v>
      </c>
      <c r="J1499" s="18"/>
    </row>
    <row r="1500" spans="1:10" hidden="1" x14ac:dyDescent="0.2">
      <c r="A1500" s="98">
        <v>43823</v>
      </c>
      <c r="B1500" s="62" t="s">
        <v>1478</v>
      </c>
      <c r="C1500" s="62" t="s">
        <v>1090</v>
      </c>
      <c r="D1500" s="62" t="s">
        <v>1028</v>
      </c>
      <c r="E1500" s="62" t="s">
        <v>1312</v>
      </c>
      <c r="F1500" s="101">
        <v>1</v>
      </c>
      <c r="G1500" s="100">
        <v>11540.64</v>
      </c>
      <c r="H1500" s="100">
        <v>11540.64</v>
      </c>
      <c r="I1500" s="1" t="str">
        <f t="shared" ca="1" si="25"/>
        <v>Прочее</v>
      </c>
    </row>
    <row r="1501" spans="1:10" hidden="1" x14ac:dyDescent="0.2">
      <c r="A1501" s="98">
        <v>43670</v>
      </c>
      <c r="B1501" s="62" t="s">
        <v>2112</v>
      </c>
      <c r="C1501" s="62" t="s">
        <v>749</v>
      </c>
      <c r="D1501" s="62" t="s">
        <v>256</v>
      </c>
      <c r="E1501" s="62" t="s">
        <v>1311</v>
      </c>
      <c r="F1501" s="101">
        <v>11</v>
      </c>
      <c r="G1501" s="100">
        <v>11520</v>
      </c>
      <c r="H1501" s="100">
        <v>11520.04</v>
      </c>
      <c r="I1501" s="1" t="str">
        <f t="shared" ca="1" si="25"/>
        <v>прочее_газ</v>
      </c>
      <c r="J1501" s="18"/>
    </row>
    <row r="1502" spans="1:10" hidden="1" x14ac:dyDescent="0.2">
      <c r="A1502" s="98">
        <v>43564</v>
      </c>
      <c r="B1502" s="62" t="s">
        <v>2078</v>
      </c>
      <c r="C1502" s="62" t="s">
        <v>637</v>
      </c>
      <c r="D1502" s="62" t="s">
        <v>45</v>
      </c>
      <c r="E1502" s="62" t="s">
        <v>1311</v>
      </c>
      <c r="F1502" s="101">
        <v>6</v>
      </c>
      <c r="G1502" s="100">
        <v>11520</v>
      </c>
      <c r="H1502" s="100">
        <v>11520</v>
      </c>
      <c r="I1502" s="1" t="str">
        <f t="shared" ca="1" si="25"/>
        <v>поверка_и_ремонт_газ</v>
      </c>
    </row>
    <row r="1503" spans="1:10" hidden="1" x14ac:dyDescent="0.2">
      <c r="A1503" s="98">
        <v>43731</v>
      </c>
      <c r="B1503" s="62" t="s">
        <v>2113</v>
      </c>
      <c r="C1503" s="62" t="s">
        <v>612</v>
      </c>
      <c r="D1503" s="62" t="s">
        <v>45</v>
      </c>
      <c r="E1503" s="62" t="s">
        <v>1311</v>
      </c>
      <c r="F1503" s="101">
        <v>6</v>
      </c>
      <c r="G1503" s="100">
        <v>11520</v>
      </c>
      <c r="H1503" s="100">
        <v>11520</v>
      </c>
      <c r="I1503" s="1" t="str">
        <f t="shared" ca="1" si="25"/>
        <v>поверка_и_ремонт_газ</v>
      </c>
    </row>
    <row r="1504" spans="1:10" hidden="1" x14ac:dyDescent="0.2">
      <c r="A1504" s="98">
        <v>43598</v>
      </c>
      <c r="B1504" s="62" t="s">
        <v>1391</v>
      </c>
      <c r="C1504" s="62" t="s">
        <v>929</v>
      </c>
      <c r="D1504" s="62" t="s">
        <v>323</v>
      </c>
      <c r="E1504" s="62" t="s">
        <v>1316</v>
      </c>
      <c r="F1504" s="101">
        <v>80</v>
      </c>
      <c r="G1504" s="100">
        <v>11520</v>
      </c>
      <c r="H1504" s="100">
        <v>11520</v>
      </c>
      <c r="I1504" s="1" t="str">
        <f t="shared" ca="1" si="25"/>
        <v>нет модели</v>
      </c>
    </row>
    <row r="1505" spans="1:10" hidden="1" x14ac:dyDescent="0.2">
      <c r="A1505" s="98">
        <v>43726</v>
      </c>
      <c r="B1505" s="62" t="s">
        <v>1905</v>
      </c>
      <c r="C1505" s="62" t="s">
        <v>777</v>
      </c>
      <c r="D1505" s="62" t="s">
        <v>16</v>
      </c>
      <c r="E1505" s="62" t="s">
        <v>1311</v>
      </c>
      <c r="F1505" s="101">
        <v>6</v>
      </c>
      <c r="G1505" s="100">
        <v>11520</v>
      </c>
      <c r="H1505" s="100">
        <v>11520</v>
      </c>
      <c r="I1505" s="1" t="str">
        <f t="shared" ca="1" si="25"/>
        <v>поверка_и_ремонт_газ</v>
      </c>
    </row>
    <row r="1506" spans="1:10" hidden="1" x14ac:dyDescent="0.2">
      <c r="A1506" s="98">
        <v>43762</v>
      </c>
      <c r="B1506" s="62" t="s">
        <v>2116</v>
      </c>
      <c r="C1506" s="62" t="s">
        <v>886</v>
      </c>
      <c r="D1506" s="62" t="s">
        <v>16</v>
      </c>
      <c r="E1506" s="62" t="s">
        <v>1311</v>
      </c>
      <c r="F1506" s="101">
        <v>6</v>
      </c>
      <c r="G1506" s="100">
        <v>11520</v>
      </c>
      <c r="H1506" s="100">
        <v>11520</v>
      </c>
      <c r="I1506" s="1" t="str">
        <f t="shared" ca="1" si="25"/>
        <v>поверка_и_ремонт_газ</v>
      </c>
    </row>
    <row r="1507" spans="1:10" hidden="1" x14ac:dyDescent="0.2">
      <c r="A1507" s="98">
        <v>43557</v>
      </c>
      <c r="B1507" s="62" t="s">
        <v>2114</v>
      </c>
      <c r="C1507" s="62" t="s">
        <v>588</v>
      </c>
      <c r="D1507" s="62" t="s">
        <v>16</v>
      </c>
      <c r="E1507" s="62" t="s">
        <v>1311</v>
      </c>
      <c r="F1507" s="101">
        <v>6</v>
      </c>
      <c r="G1507" s="100">
        <v>11520</v>
      </c>
      <c r="H1507" s="100">
        <v>11520</v>
      </c>
      <c r="I1507" s="1" t="str">
        <f t="shared" ca="1" si="25"/>
        <v>поверка_и_ремонт_газ</v>
      </c>
      <c r="J1507" s="18"/>
    </row>
    <row r="1508" spans="1:10" hidden="1" x14ac:dyDescent="0.2">
      <c r="A1508" s="98">
        <v>43859</v>
      </c>
      <c r="B1508" s="62" t="s">
        <v>2115</v>
      </c>
      <c r="C1508" s="62" t="s">
        <v>1359</v>
      </c>
      <c r="D1508" s="62" t="s">
        <v>16</v>
      </c>
      <c r="E1508" s="62" t="s">
        <v>1311</v>
      </c>
      <c r="F1508" s="101">
        <v>6</v>
      </c>
      <c r="G1508" s="100">
        <v>11520</v>
      </c>
      <c r="H1508" s="100">
        <v>11520</v>
      </c>
      <c r="I1508" s="1" t="str">
        <f t="shared" ca="1" si="25"/>
        <v>поверка_и_ремонт_газ</v>
      </c>
    </row>
    <row r="1509" spans="1:10" hidden="1" x14ac:dyDescent="0.2">
      <c r="A1509" s="98">
        <v>43662</v>
      </c>
      <c r="B1509" s="62" t="s">
        <v>2117</v>
      </c>
      <c r="C1509" s="62" t="s">
        <v>691</v>
      </c>
      <c r="D1509" s="62" t="s">
        <v>349</v>
      </c>
      <c r="E1509" s="62" t="s">
        <v>1313</v>
      </c>
      <c r="F1509" s="101">
        <v>5</v>
      </c>
      <c r="G1509" s="100">
        <v>11400</v>
      </c>
      <c r="H1509" s="100">
        <v>11400</v>
      </c>
      <c r="I1509" s="1" t="str">
        <f t="shared" ca="1" si="25"/>
        <v>прочее_газ</v>
      </c>
    </row>
    <row r="1510" spans="1:10" hidden="1" x14ac:dyDescent="0.2">
      <c r="A1510" s="98">
        <v>43481</v>
      </c>
      <c r="B1510" s="62" t="s">
        <v>1402</v>
      </c>
      <c r="C1510" s="62" t="s">
        <v>929</v>
      </c>
      <c r="D1510" s="62" t="s">
        <v>167</v>
      </c>
      <c r="E1510" s="62" t="s">
        <v>1316</v>
      </c>
      <c r="F1510" s="101">
        <v>40</v>
      </c>
      <c r="G1510" s="100">
        <v>11376</v>
      </c>
      <c r="H1510" s="100">
        <v>11376</v>
      </c>
      <c r="I1510" s="1" t="str">
        <f t="shared" ca="1" si="25"/>
        <v>нет модели</v>
      </c>
    </row>
    <row r="1511" spans="1:10" hidden="1" x14ac:dyDescent="0.2">
      <c r="A1511" s="98">
        <v>43684</v>
      </c>
      <c r="B1511" s="62" t="s">
        <v>1786</v>
      </c>
      <c r="C1511" s="62" t="s">
        <v>715</v>
      </c>
      <c r="D1511" s="62" t="s">
        <v>12</v>
      </c>
      <c r="E1511" s="62" t="s">
        <v>1313</v>
      </c>
      <c r="F1511" s="101">
        <v>6</v>
      </c>
      <c r="G1511" s="100">
        <v>11340</v>
      </c>
      <c r="H1511" s="100">
        <v>11340</v>
      </c>
      <c r="I1511" s="1" t="str">
        <f t="shared" ca="1" si="25"/>
        <v>поверка_и_ремонт_газ</v>
      </c>
    </row>
    <row r="1512" spans="1:10" hidden="1" x14ac:dyDescent="0.2">
      <c r="A1512" s="98">
        <v>43746</v>
      </c>
      <c r="B1512" s="62" t="s">
        <v>1621</v>
      </c>
      <c r="C1512" s="62" t="s">
        <v>550</v>
      </c>
      <c r="D1512" s="62" t="s">
        <v>12</v>
      </c>
      <c r="E1512" s="62" t="s">
        <v>1311</v>
      </c>
      <c r="F1512" s="101">
        <v>5</v>
      </c>
      <c r="G1512" s="100">
        <v>11340</v>
      </c>
      <c r="H1512" s="100">
        <v>11340</v>
      </c>
      <c r="I1512" s="1" t="str">
        <f t="shared" ca="1" si="25"/>
        <v>поверка_и_ремонт_газ</v>
      </c>
    </row>
    <row r="1513" spans="1:10" hidden="1" x14ac:dyDescent="0.2">
      <c r="A1513" s="98">
        <v>43733</v>
      </c>
      <c r="B1513" s="62" t="s">
        <v>1603</v>
      </c>
      <c r="C1513" s="62" t="s">
        <v>910</v>
      </c>
      <c r="D1513" s="62" t="s">
        <v>12</v>
      </c>
      <c r="E1513" s="62" t="s">
        <v>1311</v>
      </c>
      <c r="F1513" s="101">
        <v>5</v>
      </c>
      <c r="G1513" s="100">
        <v>11340</v>
      </c>
      <c r="H1513" s="100">
        <v>11340</v>
      </c>
      <c r="I1513" s="1" t="str">
        <f t="shared" ca="1" si="25"/>
        <v>поверка_и_ремонт_газ</v>
      </c>
    </row>
    <row r="1514" spans="1:10" hidden="1" x14ac:dyDescent="0.2">
      <c r="A1514" s="98">
        <v>43630</v>
      </c>
      <c r="B1514" s="62" t="s">
        <v>2015</v>
      </c>
      <c r="C1514" s="62" t="s">
        <v>587</v>
      </c>
      <c r="D1514" s="62" t="s">
        <v>12</v>
      </c>
      <c r="E1514" s="62" t="s">
        <v>1311</v>
      </c>
      <c r="F1514" s="101">
        <v>9</v>
      </c>
      <c r="G1514" s="100">
        <v>11340</v>
      </c>
      <c r="H1514" s="100">
        <v>11340</v>
      </c>
      <c r="I1514" s="1" t="str">
        <f t="shared" ca="1" si="25"/>
        <v>поверка_и_ремонт_газ</v>
      </c>
    </row>
    <row r="1515" spans="1:10" hidden="1" x14ac:dyDescent="0.2">
      <c r="A1515" s="98">
        <v>43668</v>
      </c>
      <c r="B1515" s="62" t="s">
        <v>2118</v>
      </c>
      <c r="C1515" s="62" t="s">
        <v>634</v>
      </c>
      <c r="D1515" s="62" t="s">
        <v>239</v>
      </c>
      <c r="E1515" s="62" t="s">
        <v>1311</v>
      </c>
      <c r="F1515" s="101">
        <v>1</v>
      </c>
      <c r="G1515" s="100">
        <v>11286</v>
      </c>
      <c r="H1515" s="100">
        <v>11286</v>
      </c>
      <c r="I1515" s="1" t="str">
        <f t="shared" ca="1" si="25"/>
        <v>сигнал_02</v>
      </c>
    </row>
    <row r="1516" spans="1:10" hidden="1" x14ac:dyDescent="0.2">
      <c r="A1516" s="98">
        <v>43738</v>
      </c>
      <c r="B1516" s="62" t="s">
        <v>2119</v>
      </c>
      <c r="C1516" s="62" t="s">
        <v>736</v>
      </c>
      <c r="D1516" s="62" t="s">
        <v>3</v>
      </c>
      <c r="E1516" s="62" t="s">
        <v>1312</v>
      </c>
      <c r="F1516" s="101">
        <v>1</v>
      </c>
      <c r="G1516" s="100">
        <v>10711.25</v>
      </c>
      <c r="H1516" s="100">
        <v>11275</v>
      </c>
      <c r="I1516" s="1" t="str">
        <f t="shared" ca="1" si="25"/>
        <v>сигнал_03_ТКС</v>
      </c>
    </row>
    <row r="1517" spans="1:10" hidden="1" x14ac:dyDescent="0.2">
      <c r="A1517" s="98">
        <v>43738</v>
      </c>
      <c r="B1517" s="62" t="s">
        <v>2119</v>
      </c>
      <c r="C1517" s="62" t="s">
        <v>736</v>
      </c>
      <c r="D1517" s="62" t="s">
        <v>27</v>
      </c>
      <c r="E1517" s="62" t="s">
        <v>1312</v>
      </c>
      <c r="F1517" s="101">
        <v>1</v>
      </c>
      <c r="G1517" s="100">
        <v>10711.25</v>
      </c>
      <c r="H1517" s="100">
        <v>11275</v>
      </c>
      <c r="I1517" s="1" t="str">
        <f t="shared" ca="1" si="25"/>
        <v>сигнал_03_ТКС</v>
      </c>
    </row>
    <row r="1518" spans="1:10" hidden="1" x14ac:dyDescent="0.2">
      <c r="A1518" s="98">
        <v>43726</v>
      </c>
      <c r="B1518" s="62" t="s">
        <v>1853</v>
      </c>
      <c r="C1518" s="62" t="s">
        <v>552</v>
      </c>
      <c r="D1518" s="62" t="s">
        <v>275</v>
      </c>
      <c r="E1518" s="62" t="s">
        <v>1312</v>
      </c>
      <c r="F1518" s="101">
        <v>1</v>
      </c>
      <c r="G1518" s="100">
        <v>10711.25</v>
      </c>
      <c r="H1518" s="100">
        <v>11275</v>
      </c>
      <c r="I1518" s="1" t="str">
        <f t="shared" ca="1" si="25"/>
        <v>сигнал_03_ТКС</v>
      </c>
    </row>
    <row r="1519" spans="1:10" hidden="1" x14ac:dyDescent="0.2">
      <c r="A1519" s="98">
        <v>43620</v>
      </c>
      <c r="B1519" s="62" t="s">
        <v>2120</v>
      </c>
      <c r="C1519" s="62" t="s">
        <v>926</v>
      </c>
      <c r="D1519" s="62" t="s">
        <v>279</v>
      </c>
      <c r="E1519" s="62" t="s">
        <v>1313</v>
      </c>
      <c r="F1519" s="101">
        <v>1</v>
      </c>
      <c r="G1519" s="100">
        <v>11184</v>
      </c>
      <c r="H1519" s="100">
        <v>11184</v>
      </c>
      <c r="I1519" s="1" t="str">
        <f t="shared" ca="1" si="25"/>
        <v>Сигнал_03К_датчики</v>
      </c>
    </row>
    <row r="1520" spans="1:10" hidden="1" x14ac:dyDescent="0.2">
      <c r="A1520" s="98">
        <v>43726</v>
      </c>
      <c r="B1520" s="62" t="s">
        <v>1905</v>
      </c>
      <c r="C1520" s="62" t="s">
        <v>777</v>
      </c>
      <c r="D1520" s="62" t="s">
        <v>372</v>
      </c>
      <c r="E1520" s="62" t="s">
        <v>1311</v>
      </c>
      <c r="F1520" s="101">
        <v>1</v>
      </c>
      <c r="G1520" s="100">
        <v>11184</v>
      </c>
      <c r="H1520" s="100">
        <v>11184</v>
      </c>
      <c r="I1520" s="1" t="str">
        <f t="shared" ca="1" si="25"/>
        <v>Сигнал_03К_датчики</v>
      </c>
    </row>
    <row r="1521" spans="1:9" hidden="1" x14ac:dyDescent="0.2">
      <c r="A1521" s="98">
        <v>43745</v>
      </c>
      <c r="B1521" s="62" t="s">
        <v>2122</v>
      </c>
      <c r="C1521" s="62" t="s">
        <v>742</v>
      </c>
      <c r="D1521" s="62" t="s">
        <v>372</v>
      </c>
      <c r="E1521" s="62" t="s">
        <v>1311</v>
      </c>
      <c r="F1521" s="101">
        <v>1</v>
      </c>
      <c r="G1521" s="100">
        <v>11184</v>
      </c>
      <c r="H1521" s="100">
        <v>11184</v>
      </c>
      <c r="I1521" s="1" t="str">
        <f t="shared" ca="1" si="25"/>
        <v>Сигнал_03К_датчики</v>
      </c>
    </row>
    <row r="1522" spans="1:9" hidden="1" x14ac:dyDescent="0.2">
      <c r="A1522" s="98">
        <v>43718</v>
      </c>
      <c r="B1522" s="62" t="s">
        <v>2121</v>
      </c>
      <c r="C1522" s="62" t="s">
        <v>944</v>
      </c>
      <c r="D1522" s="62" t="s">
        <v>420</v>
      </c>
      <c r="E1522" s="62" t="s">
        <v>1311</v>
      </c>
      <c r="F1522" s="101">
        <v>1</v>
      </c>
      <c r="G1522" s="100">
        <v>11184</v>
      </c>
      <c r="H1522" s="100">
        <v>11184</v>
      </c>
      <c r="I1522" s="1" t="str">
        <f t="shared" ca="1" si="25"/>
        <v>Сигнал_03К_датчики</v>
      </c>
    </row>
    <row r="1523" spans="1:9" hidden="1" x14ac:dyDescent="0.2">
      <c r="A1523" s="98">
        <v>43634</v>
      </c>
      <c r="B1523" s="62" t="s">
        <v>2123</v>
      </c>
      <c r="C1523" s="62" t="s">
        <v>740</v>
      </c>
      <c r="D1523" s="62" t="s">
        <v>372</v>
      </c>
      <c r="E1523" s="62" t="s">
        <v>1313</v>
      </c>
      <c r="F1523" s="101">
        <v>1</v>
      </c>
      <c r="G1523" s="100">
        <v>11184</v>
      </c>
      <c r="H1523" s="100">
        <v>11184</v>
      </c>
      <c r="I1523" s="1" t="str">
        <f t="shared" ca="1" si="25"/>
        <v>Сигнал_03К_датчики</v>
      </c>
    </row>
    <row r="1524" spans="1:9" hidden="1" x14ac:dyDescent="0.2">
      <c r="A1524" s="98">
        <v>43620</v>
      </c>
      <c r="B1524" s="62" t="s">
        <v>2120</v>
      </c>
      <c r="C1524" s="62" t="s">
        <v>926</v>
      </c>
      <c r="D1524" s="62" t="s">
        <v>230</v>
      </c>
      <c r="E1524" s="62" t="s">
        <v>1313</v>
      </c>
      <c r="F1524" s="101">
        <v>1</v>
      </c>
      <c r="G1524" s="100">
        <v>11184</v>
      </c>
      <c r="H1524" s="100">
        <v>11184</v>
      </c>
      <c r="I1524" s="1" t="str">
        <f t="shared" ca="1" si="25"/>
        <v>Сигнал_03К_датчики</v>
      </c>
    </row>
    <row r="1525" spans="1:9" hidden="1" x14ac:dyDescent="0.2">
      <c r="A1525" s="98">
        <v>43634</v>
      </c>
      <c r="B1525" s="62" t="s">
        <v>2124</v>
      </c>
      <c r="C1525" s="62" t="s">
        <v>994</v>
      </c>
      <c r="D1525" s="62" t="s">
        <v>230</v>
      </c>
      <c r="E1525" s="62" t="s">
        <v>1313</v>
      </c>
      <c r="F1525" s="101">
        <v>1</v>
      </c>
      <c r="G1525" s="100">
        <v>11184</v>
      </c>
      <c r="H1525" s="100">
        <v>11184</v>
      </c>
      <c r="I1525" s="1" t="str">
        <f t="shared" ca="1" si="25"/>
        <v>Сигнал_03К_датчики</v>
      </c>
    </row>
    <row r="1526" spans="1:9" hidden="1" x14ac:dyDescent="0.2">
      <c r="A1526" s="98">
        <v>43790</v>
      </c>
      <c r="B1526" s="62" t="s">
        <v>2056</v>
      </c>
      <c r="C1526" s="62" t="s">
        <v>691</v>
      </c>
      <c r="D1526" s="62" t="s">
        <v>230</v>
      </c>
      <c r="E1526" s="62" t="s">
        <v>1313</v>
      </c>
      <c r="F1526" s="101">
        <v>1</v>
      </c>
      <c r="G1526" s="100">
        <v>11184</v>
      </c>
      <c r="H1526" s="100">
        <v>11184</v>
      </c>
      <c r="I1526" s="1" t="str">
        <f t="shared" ca="1" si="25"/>
        <v>Сигнал_03К_датчики</v>
      </c>
    </row>
    <row r="1527" spans="1:9" hidden="1" x14ac:dyDescent="0.2">
      <c r="A1527" s="98">
        <v>43780</v>
      </c>
      <c r="B1527" s="62" t="s">
        <v>1219</v>
      </c>
      <c r="C1527" s="62" t="s">
        <v>654</v>
      </c>
      <c r="D1527" s="62" t="s">
        <v>34</v>
      </c>
      <c r="E1527" s="62" t="s">
        <v>1311</v>
      </c>
      <c r="F1527" s="101">
        <v>1</v>
      </c>
      <c r="G1527" s="100">
        <v>11160</v>
      </c>
      <c r="H1527" s="100">
        <v>11160</v>
      </c>
      <c r="I1527" s="1" t="str">
        <f t="shared" ca="1" si="25"/>
        <v>ремонт_прочие_услуги</v>
      </c>
    </row>
    <row r="1528" spans="1:9" hidden="1" x14ac:dyDescent="0.2">
      <c r="A1528" s="98">
        <v>43578</v>
      </c>
      <c r="B1528" s="62" t="s">
        <v>2126</v>
      </c>
      <c r="C1528" s="62" t="s">
        <v>752</v>
      </c>
      <c r="D1528" s="62" t="s">
        <v>45</v>
      </c>
      <c r="E1528" s="62" t="s">
        <v>1311</v>
      </c>
      <c r="F1528" s="101">
        <v>5</v>
      </c>
      <c r="G1528" s="100">
        <v>11160</v>
      </c>
      <c r="H1528" s="100">
        <v>11160</v>
      </c>
      <c r="I1528" s="1" t="str">
        <f t="shared" ca="1" si="25"/>
        <v>поверка_и_ремонт_газ</v>
      </c>
    </row>
    <row r="1529" spans="1:9" hidden="1" x14ac:dyDescent="0.2">
      <c r="A1529" s="98">
        <v>43571</v>
      </c>
      <c r="B1529" s="62" t="s">
        <v>2127</v>
      </c>
      <c r="C1529" s="62" t="s">
        <v>752</v>
      </c>
      <c r="D1529" s="62" t="s">
        <v>45</v>
      </c>
      <c r="E1529" s="62" t="s">
        <v>1311</v>
      </c>
      <c r="F1529" s="101">
        <v>5</v>
      </c>
      <c r="G1529" s="100">
        <v>11160</v>
      </c>
      <c r="H1529" s="100">
        <v>11160</v>
      </c>
      <c r="I1529" s="1" t="str">
        <f t="shared" ca="1" si="25"/>
        <v>поверка_и_ремонт_газ</v>
      </c>
    </row>
    <row r="1530" spans="1:9" hidden="1" x14ac:dyDescent="0.2">
      <c r="A1530" s="98">
        <v>43516</v>
      </c>
      <c r="B1530" s="62" t="s">
        <v>2128</v>
      </c>
      <c r="C1530" s="62" t="s">
        <v>752</v>
      </c>
      <c r="D1530" s="62" t="s">
        <v>45</v>
      </c>
      <c r="E1530" s="62" t="s">
        <v>1311</v>
      </c>
      <c r="F1530" s="101">
        <v>5</v>
      </c>
      <c r="G1530" s="100">
        <v>11160</v>
      </c>
      <c r="H1530" s="100">
        <v>11160</v>
      </c>
      <c r="I1530" s="1" t="str">
        <f t="shared" ca="1" si="25"/>
        <v>поверка_и_ремонт_газ</v>
      </c>
    </row>
    <row r="1531" spans="1:9" hidden="1" x14ac:dyDescent="0.2">
      <c r="A1531" s="98">
        <v>43662</v>
      </c>
      <c r="B1531" s="62" t="s">
        <v>2092</v>
      </c>
      <c r="C1531" s="62" t="s">
        <v>752</v>
      </c>
      <c r="D1531" s="62" t="s">
        <v>45</v>
      </c>
      <c r="E1531" s="62" t="s">
        <v>1311</v>
      </c>
      <c r="F1531" s="101">
        <v>5</v>
      </c>
      <c r="G1531" s="100">
        <v>11160</v>
      </c>
      <c r="H1531" s="100">
        <v>11160</v>
      </c>
      <c r="I1531" s="1" t="str">
        <f t="shared" ca="1" si="25"/>
        <v>поверка_и_ремонт_газ</v>
      </c>
    </row>
    <row r="1532" spans="1:9" hidden="1" x14ac:dyDescent="0.2">
      <c r="A1532" s="98">
        <v>43607</v>
      </c>
      <c r="B1532" s="62" t="s">
        <v>2125</v>
      </c>
      <c r="C1532" s="62" t="s">
        <v>752</v>
      </c>
      <c r="D1532" s="62" t="s">
        <v>45</v>
      </c>
      <c r="E1532" s="62" t="s">
        <v>1311</v>
      </c>
      <c r="F1532" s="101">
        <v>5</v>
      </c>
      <c r="G1532" s="100">
        <v>11160</v>
      </c>
      <c r="H1532" s="100">
        <v>11160</v>
      </c>
      <c r="I1532" s="1" t="str">
        <f t="shared" ca="1" si="25"/>
        <v>поверка_и_ремонт_газ</v>
      </c>
    </row>
    <row r="1533" spans="1:9" hidden="1" x14ac:dyDescent="0.2">
      <c r="A1533" s="98">
        <v>43791</v>
      </c>
      <c r="B1533" s="62" t="s">
        <v>2129</v>
      </c>
      <c r="C1533" s="62" t="s">
        <v>766</v>
      </c>
      <c r="D1533" s="62" t="s">
        <v>32</v>
      </c>
      <c r="E1533" s="62" t="s">
        <v>1311</v>
      </c>
      <c r="F1533" s="101">
        <v>1</v>
      </c>
      <c r="G1533" s="100">
        <v>11160</v>
      </c>
      <c r="H1533" s="100">
        <v>11160</v>
      </c>
      <c r="I1533" s="1" t="str">
        <f t="shared" ca="1" si="25"/>
        <v>ремонт_прочие_услуги</v>
      </c>
    </row>
    <row r="1534" spans="1:9" hidden="1" x14ac:dyDescent="0.2">
      <c r="A1534" s="98">
        <v>43649</v>
      </c>
      <c r="B1534" s="62" t="s">
        <v>1604</v>
      </c>
      <c r="C1534" s="62" t="s">
        <v>842</v>
      </c>
      <c r="D1534" s="62" t="s">
        <v>54</v>
      </c>
      <c r="E1534" s="62" t="s">
        <v>1311</v>
      </c>
      <c r="F1534" s="99"/>
      <c r="G1534" s="100">
        <v>11152.8</v>
      </c>
      <c r="H1534" s="100">
        <v>11152.8</v>
      </c>
      <c r="I1534" s="1" t="str">
        <f t="shared" ca="1" si="25"/>
        <v>поверка_и_ремонт_газ</v>
      </c>
    </row>
    <row r="1535" spans="1:9" hidden="1" x14ac:dyDescent="0.2">
      <c r="A1535" s="98">
        <v>43683</v>
      </c>
      <c r="B1535" s="62" t="s">
        <v>2130</v>
      </c>
      <c r="C1535" s="62" t="s">
        <v>883</v>
      </c>
      <c r="D1535" s="62" t="s">
        <v>13</v>
      </c>
      <c r="E1535" s="62" t="s">
        <v>1313</v>
      </c>
      <c r="F1535" s="99"/>
      <c r="G1535" s="100">
        <v>11152.8</v>
      </c>
      <c r="H1535" s="100">
        <v>11152.8</v>
      </c>
      <c r="I1535" s="1" t="str">
        <f t="shared" ca="1" si="25"/>
        <v>поверка_и_ремонт_газ</v>
      </c>
    </row>
    <row r="1536" spans="1:9" hidden="1" x14ac:dyDescent="0.2">
      <c r="A1536" s="98">
        <v>43788</v>
      </c>
      <c r="B1536" s="62" t="s">
        <v>2131</v>
      </c>
      <c r="C1536" s="62" t="s">
        <v>984</v>
      </c>
      <c r="D1536" s="62" t="s">
        <v>86</v>
      </c>
      <c r="E1536" s="62" t="s">
        <v>1311</v>
      </c>
      <c r="F1536" s="101">
        <v>1</v>
      </c>
      <c r="G1536" s="100">
        <v>11096.4</v>
      </c>
      <c r="H1536" s="100">
        <v>11096.4</v>
      </c>
      <c r="I1536" s="1" t="str">
        <f t="shared" ca="1" si="25"/>
        <v>ДМГ_3</v>
      </c>
    </row>
    <row r="1537" spans="1:10" hidden="1" x14ac:dyDescent="0.2">
      <c r="A1537" s="98">
        <v>43753</v>
      </c>
      <c r="B1537" s="62" t="s">
        <v>2132</v>
      </c>
      <c r="C1537" s="62" t="s">
        <v>679</v>
      </c>
      <c r="D1537" s="62" t="s">
        <v>86</v>
      </c>
      <c r="E1537" s="62" t="s">
        <v>1313</v>
      </c>
      <c r="F1537" s="101">
        <v>1</v>
      </c>
      <c r="G1537" s="100">
        <v>11096.4</v>
      </c>
      <c r="H1537" s="100">
        <v>11096.4</v>
      </c>
      <c r="I1537" s="1" t="str">
        <f t="shared" ca="1" si="25"/>
        <v>ДМГ_3</v>
      </c>
    </row>
    <row r="1538" spans="1:10" hidden="1" x14ac:dyDescent="0.2">
      <c r="A1538" s="98">
        <v>43816</v>
      </c>
      <c r="B1538" s="62" t="s">
        <v>1222</v>
      </c>
      <c r="C1538" s="62" t="s">
        <v>654</v>
      </c>
      <c r="D1538" s="62" t="s">
        <v>1103</v>
      </c>
      <c r="E1538" s="62" t="s">
        <v>1311</v>
      </c>
      <c r="F1538" s="101">
        <v>2</v>
      </c>
      <c r="G1538" s="100">
        <v>11095.2</v>
      </c>
      <c r="H1538" s="100">
        <v>11095.2</v>
      </c>
      <c r="I1538" s="1" t="str">
        <f t="shared" ref="I1538:I1601" ca="1" si="26">IF(COUNTIF(INDIRECT(INDEX(моделиперечень,1)),D1538),INDEX(моделиперечень,1),
IF(COUNTIF(INDIRECT(INDEX(моделиперечень,2)),D1538),INDEX(моделиперечень,2),
IF(COUNTIF(INDIRECT(INDEX(моделиперечень,3)),D1538),INDEX(моделиперечень,3),
IF(COUNTIF(INDIRECT(INDEX(моделиперечень,4)),D1538),INDEX(моделиперечень,4),
IF(COUNTIF(INDIRECT(INDEX(моделиперечень,5)),D1538),INDEX(моделиперечень,5),
IF(COUNTIF(INDIRECT(INDEX(моделиперечень,6)),D1538),INDEX(моделиперечень,6),
IF(COUNTIF(INDIRECT(INDEX(моделиперечень,7)),D1538),INDEX(моделиперечень,7),
IF(COUNTIF(INDIRECT(INDEX(моделиперечень,8)),D1538),INDEX(моделиперечень,8),
IF(COUNTIF(INDIRECT(INDEX(моделиперечень,9)),D1538),INDEX(моделиперечень,9),
IF(COUNTIF(INDIRECT(INDEX(моделиперечень,10)),D1538),INDEX(моделиперечень,10),
IF(COUNTIF(INDIRECT(INDEX(моделиперечень,11)),D1538),INDEX(моделиперечень,11),
IF(COUNTIF(INDIRECT(INDEX(моделиперечень,12)),D1538),INDEX(моделиперечень,12),
IF(COUNTIF(INDIRECT(INDEX(моделиперечень,13)),D1538),INDEX(моделиперечень,13),
IF(COUNTIF(INDIRECT(INDEX(моделиперечень,14)),D1538),INDEX(моделиперечень,14),
IF(COUNTIF(INDIRECT(INDEX(моделиперечень,15)),D1538),INDEX(моделиперечень,15),
IF(COUNTIF(INDIRECT(INDEX(моделиперечень,16)),D1538),INDEX(моделиперечень,16),
IF(COUNTIF(INDIRECT(INDEX(моделиперечень,17)),D1538),INDEX(моделиперечень,17),
IF(COUNTIF(INDIRECT(INDEX(моделиперечень,18)),D1538),INDEX(моделиперечень,18),
IF(COUNTIF(INDIRECT(INDEX(моделиперечень,19)),D1538),INDEX(моделиперечень,19),
IF(COUNTIF(INDIRECT(INDEX(моделиперечень,20)),D1538),INDEX(моделиперечень,20),
IF(COUNTIF(INDIRECT(INDEX(моделиперечень,21)),D1538),INDEX(моделиперечень,21),
IF(COUNTIF(INDIRECT(INDEX(моделиперечень,22)),D1538),INDEX(моделиперечень,22),
IF(COUNTIF(INDIRECT(INDEX(моделиперечень,23)),D1538),INDEX(моделиперечень,23),
IF(COUNTIF(INDIRECT(INDEX(моделиперечень,24)),D1538),INDEX(моделиперечень,24),
IF(COUNTIF(INDIRECT(INDEX(моделиперечень,25)),D1538),INDEX(моделиперечень,25),
IF(COUNTIF(INDIRECT(INDEX(моделиперечень,26)),D1538),INDEX(моделиперечень,26),
IF(COUNTIF(INDIRECT(INDEX(моделиперечень_газ,1)),D1538),INDEX(моделиперечень_газ,1),
IF(COUNTIF(INDIRECT(INDEX(моделиперечень_газ,2)),D1538),INDEX(моделиперечень_газ,2),
IF(COUNTIF(INDIRECT(INDEX(моделиперечень_газ,3)),D1538),INDEX(моделиперечень_газ,3),
IF(COUNTIF(INDIRECT(INDEX(моделиперечень_газ,4)),D1538),INDEX(моделиперечень_газ,4),
IF(COUNTIF(INDIRECT(INDEX(моделиперечень_газ,5)),D1538),INDEX(моделиперечень_газ,5),
IF(COUNTIF(INDIRECT(INDEX(моделиперечень_газ,6)),D1538),INDEX(моделиперечень_газ,6),
IF(COUNTIF(INDIRECT(INDEX(моделиперечень_газ,7)),D1538),INDEX(моделиперечень_газ,7),
IF(COUNTIF(INDIRECT(INDEX(моделиперечень_газ,8)),D1538),INDEX(моделиперечень_газ,8),
IF(COUNTIF(INDIRECT(INDEX(моделиперечень_газ,9)),D1538),INDEX(моделиперечень_газ,9),
IF(COUNTIF(INDIRECT(INDEX(моделиперечень_газ,10)),D1538),INDEX(моделиперечень_газ,10),
IF(COUNTIF(INDIRECT(INDEX(моделиперечень_газ,11)),D1538),INDEX(моделиперечень_газ,11),
IF(COUNTIF(INDIRECT(INDEX(моделиперечень_газ,12)),D1538),INDEX(моделиперечень_газ,12),
IF(COUNTIF(INDIRECT(INDEX(моделиперечень_газ,13)),D1538),INDEX(моделиперечень_газ,13),
IF(COUNTIF(INDIRECT(INDEX(моделиперечень_газ,14)),D1538),INDEX(моделиперечень_газ,14),
IF(COUNTIF(INDIRECT(INDEX(моделиперечень_газ,15)),D1538),INDEX(моделиперечень_газ,15),
IF(COUNTIF(INDIRECT(INDEX(моделиперечень_газ,16)),D1538),INDEX(моделиперечень_газ,16),
IF(COUNTIF(INDIRECT(INDEX(моделиперечень_газ,17)),D1538),INDEX(моделиперечень_газ,17),
IF(COUNTIF(INDIRECT(INDEX(моделиперечень_газ,18)),D1538),INDEX(моделиперечень_газ,18),
IF(COUNTIF(INDIRECT(INDEX(моделиперечень_газ,19)),D1538),INDEX(моделиперечень_газ,19),
IF(COUNTIF(INDIRECT(INDEX(моделиперечень_газ,20)),D1538),INDEX(моделиперечень_газ,20),
IF(COUNTIF(INDIRECT(INDEX(моделиперечень_газ,21)),D1538),INDEX(моделиперечень_газ,21),
IF(COUNTIF(INDIRECT(INDEX(моделиперечень_газ,22)),D1538),INDEX(моделиперечень_газ,22),
IF(COUNTIF(INDIRECT(INDEX(моделиперечень_газ,23)),D1538),INDEX(моделиперечень_газ,23),
IF(COUNTIF(INDIRECT(INDEX(моделиперечень_газ,24)),D1538),INDEX(моделиперечень_газ,24),
IF(COUNTIF(INDIRECT(INDEX(моделиперечень_газ,25)),D1538),INDEX(моделиперечень_газ,25),
IF(COUNTIF(INDIRECT(INDEX(моделиперечень_газ,26)),D1538),INDEX(моделиперечень_газ,26),
IF(COUNTIF(INDIRECT(INDEX(моделиперечень_газ,27)),D1538),INDEX(моделиперечень_газ,27),
IF(COUNTIF(INDIRECT(INDEX(моделиперечень_газ,28)),D1538),INDEX(моделиперечень_газ,28),
IF(COUNTIF(INDIRECT(INDEX(моделиперечень_газ,29)),D1538),INDEX(моделиперечень_газ,29),
IF(COUNTIF(INDIRECT(INDEX(моделиперечень_газ,30)),D1538),INDEX(моделиперечень_газ,30),
IF(COUNTIF(INDIRECT(INDEX(моделиперечень_газ,31)),D1538),INDEX(моделиперечень_газ,31),
IF(COUNTIF(INDIRECT(INDEX(моделиперечень_газ,32)),D1538),INDEX(моделиперечень_газ,32),
IF(COUNTIF(INDIRECT(INDEX(моделиперечень_газ,33)),D1538),INDEX(моделиперечень_газ,33),
IF(COUNTIF(INDIRECT(INDEX(моделиперечень_газ,34)),D1538),INDEX(моделиперечень_газ,34),
IF(COUNTIF(INDIRECT(INDEX(моделиперечень_газ,35)),D1538),INDEX(моделиперечень_газ,35),
IF(COUNTIF(INDIRECT(INDEX(моделиперечень_газ,36)),D1538),INDEX(моделиперечень_газ,36),
"нет модели"))))))))))))))))))))))))))))))))))))))))))))))))))))))))))))))</f>
        <v>Прочее</v>
      </c>
    </row>
    <row r="1539" spans="1:10" hidden="1" x14ac:dyDescent="0.2">
      <c r="A1539" s="98">
        <v>43543</v>
      </c>
      <c r="B1539" s="62" t="s">
        <v>1947</v>
      </c>
      <c r="C1539" s="62" t="s">
        <v>658</v>
      </c>
      <c r="D1539" s="62" t="s">
        <v>243</v>
      </c>
      <c r="E1539" s="62" t="s">
        <v>1311</v>
      </c>
      <c r="F1539" s="101">
        <v>2</v>
      </c>
      <c r="G1539" s="100">
        <v>11088</v>
      </c>
      <c r="H1539" s="100">
        <v>11088</v>
      </c>
      <c r="I1539" s="1" t="str">
        <f t="shared" ca="1" si="26"/>
        <v>сигнал_02</v>
      </c>
    </row>
    <row r="1540" spans="1:10" x14ac:dyDescent="0.2">
      <c r="A1540" s="98">
        <v>43903</v>
      </c>
      <c r="B1540" s="62" t="s">
        <v>2489</v>
      </c>
      <c r="C1540" s="62" t="s">
        <v>904</v>
      </c>
      <c r="D1540" s="62" t="s">
        <v>45</v>
      </c>
      <c r="E1540" s="62" t="s">
        <v>1311</v>
      </c>
      <c r="F1540" s="101">
        <v>4</v>
      </c>
      <c r="G1540" s="100">
        <v>11088</v>
      </c>
      <c r="H1540" s="100">
        <v>11088</v>
      </c>
      <c r="J1540" s="18"/>
    </row>
    <row r="1541" spans="1:10" hidden="1" x14ac:dyDescent="0.2">
      <c r="A1541" s="98">
        <v>43564</v>
      </c>
      <c r="B1541" s="62" t="s">
        <v>2078</v>
      </c>
      <c r="C1541" s="62" t="s">
        <v>637</v>
      </c>
      <c r="D1541" s="62" t="s">
        <v>12</v>
      </c>
      <c r="E1541" s="62" t="s">
        <v>1311</v>
      </c>
      <c r="F1541" s="101">
        <v>8</v>
      </c>
      <c r="G1541" s="100">
        <v>11088</v>
      </c>
      <c r="H1541" s="100">
        <v>11088</v>
      </c>
      <c r="I1541" s="1" t="str">
        <f t="shared" ca="1" si="26"/>
        <v>поверка_и_ремонт_газ</v>
      </c>
    </row>
    <row r="1542" spans="1:10" hidden="1" x14ac:dyDescent="0.2">
      <c r="A1542" s="98">
        <v>43643</v>
      </c>
      <c r="B1542" s="62" t="s">
        <v>1194</v>
      </c>
      <c r="C1542" s="62" t="s">
        <v>654</v>
      </c>
      <c r="D1542" s="62" t="s">
        <v>486</v>
      </c>
      <c r="E1542" s="62" t="s">
        <v>1311</v>
      </c>
      <c r="F1542" s="101">
        <v>2</v>
      </c>
      <c r="G1542" s="100">
        <v>8832</v>
      </c>
      <c r="H1542" s="100">
        <v>11040</v>
      </c>
      <c r="I1542" s="1" t="str">
        <f t="shared" ca="1" si="26"/>
        <v>Прочее</v>
      </c>
    </row>
    <row r="1543" spans="1:10" hidden="1" x14ac:dyDescent="0.2">
      <c r="A1543" s="98">
        <v>43768</v>
      </c>
      <c r="B1543" s="62" t="s">
        <v>1727</v>
      </c>
      <c r="C1543" s="62" t="s">
        <v>690</v>
      </c>
      <c r="D1543" s="62" t="s">
        <v>6</v>
      </c>
      <c r="E1543" s="62" t="s">
        <v>1312</v>
      </c>
      <c r="F1543" s="101">
        <v>1</v>
      </c>
      <c r="G1543" s="100">
        <v>9900</v>
      </c>
      <c r="H1543" s="100">
        <v>11000</v>
      </c>
      <c r="I1543" s="1" t="str">
        <f t="shared" ca="1" si="26"/>
        <v>сигма_ТКС_датчики</v>
      </c>
    </row>
    <row r="1544" spans="1:10" hidden="1" x14ac:dyDescent="0.2">
      <c r="A1544" s="98">
        <v>43768</v>
      </c>
      <c r="B1544" s="62" t="s">
        <v>1727</v>
      </c>
      <c r="C1544" s="62" t="s">
        <v>690</v>
      </c>
      <c r="D1544" s="62" t="s">
        <v>2</v>
      </c>
      <c r="E1544" s="62" t="s">
        <v>1312</v>
      </c>
      <c r="F1544" s="101">
        <v>1</v>
      </c>
      <c r="G1544" s="100">
        <v>9900</v>
      </c>
      <c r="H1544" s="100">
        <v>11000</v>
      </c>
      <c r="I1544" s="1" t="str">
        <f t="shared" ca="1" si="26"/>
        <v>сигма_ТКС_датчики</v>
      </c>
    </row>
    <row r="1545" spans="1:10" hidden="1" x14ac:dyDescent="0.2">
      <c r="A1545" s="98">
        <v>43563</v>
      </c>
      <c r="B1545" s="62" t="s">
        <v>2134</v>
      </c>
      <c r="C1545" s="62" t="s">
        <v>736</v>
      </c>
      <c r="D1545" s="62" t="s">
        <v>249</v>
      </c>
      <c r="E1545" s="62" t="s">
        <v>1312</v>
      </c>
      <c r="F1545" s="101">
        <v>1</v>
      </c>
      <c r="G1545" s="100">
        <v>10450</v>
      </c>
      <c r="H1545" s="100">
        <v>11000</v>
      </c>
      <c r="I1545" s="1" t="str">
        <f t="shared" ca="1" si="26"/>
        <v>Сигнал_03К_пульт</v>
      </c>
    </row>
    <row r="1546" spans="1:10" hidden="1" x14ac:dyDescent="0.2">
      <c r="A1546" s="98">
        <v>43753</v>
      </c>
      <c r="B1546" s="62" t="s">
        <v>2133</v>
      </c>
      <c r="C1546" s="62" t="s">
        <v>736</v>
      </c>
      <c r="D1546" s="62" t="s">
        <v>249</v>
      </c>
      <c r="E1546" s="62" t="s">
        <v>1312</v>
      </c>
      <c r="F1546" s="101">
        <v>1</v>
      </c>
      <c r="G1546" s="100">
        <v>10450</v>
      </c>
      <c r="H1546" s="100">
        <v>11000</v>
      </c>
      <c r="I1546" s="1" t="str">
        <f t="shared" ca="1" si="26"/>
        <v>Сигнал_03К_пульт</v>
      </c>
    </row>
    <row r="1547" spans="1:10" x14ac:dyDescent="0.2">
      <c r="A1547" s="98">
        <v>43892</v>
      </c>
      <c r="B1547" s="62" t="s">
        <v>2448</v>
      </c>
      <c r="C1547" s="62" t="s">
        <v>2449</v>
      </c>
      <c r="D1547" s="62" t="s">
        <v>2450</v>
      </c>
      <c r="E1547" s="62" t="s">
        <v>1311</v>
      </c>
      <c r="F1547" s="99"/>
      <c r="G1547" s="100">
        <v>10908</v>
      </c>
      <c r="H1547" s="100">
        <v>10908</v>
      </c>
    </row>
    <row r="1548" spans="1:10" hidden="1" x14ac:dyDescent="0.2">
      <c r="A1548" s="98">
        <v>43706</v>
      </c>
      <c r="B1548" s="62" t="s">
        <v>2046</v>
      </c>
      <c r="C1548" s="62" t="s">
        <v>744</v>
      </c>
      <c r="D1548" s="62" t="s">
        <v>69</v>
      </c>
      <c r="E1548" s="62" t="s">
        <v>1313</v>
      </c>
      <c r="F1548" s="101">
        <v>6</v>
      </c>
      <c r="G1548" s="100">
        <v>10886.4</v>
      </c>
      <c r="H1548" s="100">
        <v>10886.4</v>
      </c>
      <c r="I1548" s="1" t="str">
        <f t="shared" ca="1" si="26"/>
        <v>прочее_газ</v>
      </c>
    </row>
    <row r="1549" spans="1:10" hidden="1" x14ac:dyDescent="0.2">
      <c r="A1549" s="98">
        <v>43762</v>
      </c>
      <c r="B1549" s="62" t="s">
        <v>2116</v>
      </c>
      <c r="C1549" s="62" t="s">
        <v>886</v>
      </c>
      <c r="D1549" s="62" t="s">
        <v>54</v>
      </c>
      <c r="E1549" s="62" t="s">
        <v>1311</v>
      </c>
      <c r="F1549" s="99"/>
      <c r="G1549" s="100">
        <v>10836.72</v>
      </c>
      <c r="H1549" s="100">
        <v>10836.72</v>
      </c>
      <c r="I1549" s="1" t="str">
        <f t="shared" ca="1" si="26"/>
        <v>поверка_и_ремонт_газ</v>
      </c>
    </row>
    <row r="1550" spans="1:10" hidden="1" x14ac:dyDescent="0.2">
      <c r="A1550" s="98">
        <v>43606</v>
      </c>
      <c r="B1550" s="62" t="s">
        <v>1855</v>
      </c>
      <c r="C1550" s="62" t="s">
        <v>777</v>
      </c>
      <c r="D1550" s="62" t="s">
        <v>13</v>
      </c>
      <c r="E1550" s="62" t="s">
        <v>1311</v>
      </c>
      <c r="F1550" s="99"/>
      <c r="G1550" s="100">
        <v>10836.72</v>
      </c>
      <c r="H1550" s="100">
        <v>10836.72</v>
      </c>
      <c r="I1550" s="1" t="str">
        <f t="shared" ca="1" si="26"/>
        <v>поверка_и_ремонт_газ</v>
      </c>
    </row>
    <row r="1551" spans="1:10" hidden="1" x14ac:dyDescent="0.2">
      <c r="A1551" s="98">
        <v>43662</v>
      </c>
      <c r="B1551" s="62" t="s">
        <v>1836</v>
      </c>
      <c r="C1551" s="62" t="s">
        <v>1001</v>
      </c>
      <c r="D1551" s="62" t="s">
        <v>68</v>
      </c>
      <c r="E1551" s="62" t="s">
        <v>1313</v>
      </c>
      <c r="F1551" s="101">
        <v>20</v>
      </c>
      <c r="G1551" s="100">
        <v>10800</v>
      </c>
      <c r="H1551" s="100">
        <v>10800</v>
      </c>
      <c r="I1551" s="1" t="str">
        <f t="shared" ca="1" si="26"/>
        <v>прочее_газ</v>
      </c>
    </row>
    <row r="1552" spans="1:10" hidden="1" x14ac:dyDescent="0.2">
      <c r="A1552" s="98">
        <v>43481</v>
      </c>
      <c r="B1552" s="62" t="s">
        <v>1402</v>
      </c>
      <c r="C1552" s="62" t="s">
        <v>929</v>
      </c>
      <c r="D1552" s="62" t="s">
        <v>143</v>
      </c>
      <c r="E1552" s="62" t="s">
        <v>1316</v>
      </c>
      <c r="F1552" s="101">
        <v>80</v>
      </c>
      <c r="G1552" s="100">
        <v>10800</v>
      </c>
      <c r="H1552" s="100">
        <v>10800</v>
      </c>
      <c r="I1552" s="1" t="str">
        <f t="shared" ca="1" si="26"/>
        <v>нет модели</v>
      </c>
    </row>
    <row r="1553" spans="1:10" hidden="1" x14ac:dyDescent="0.2">
      <c r="A1553" s="98">
        <v>43705</v>
      </c>
      <c r="B1553" s="62" t="s">
        <v>2137</v>
      </c>
      <c r="C1553" s="62" t="s">
        <v>594</v>
      </c>
      <c r="D1553" s="62" t="s">
        <v>1381</v>
      </c>
      <c r="E1553" s="62" t="s">
        <v>1311</v>
      </c>
      <c r="F1553" s="101">
        <v>5</v>
      </c>
      <c r="G1553" s="100">
        <v>10800</v>
      </c>
      <c r="H1553" s="100">
        <v>10800</v>
      </c>
      <c r="I1553" s="1" t="str">
        <f t="shared" ca="1" si="26"/>
        <v>нет модели</v>
      </c>
    </row>
    <row r="1554" spans="1:10" hidden="1" x14ac:dyDescent="0.2">
      <c r="A1554" s="98">
        <v>43816</v>
      </c>
      <c r="B1554" s="62" t="s">
        <v>2135</v>
      </c>
      <c r="C1554" s="62" t="s">
        <v>1125</v>
      </c>
      <c r="D1554" s="62" t="s">
        <v>9</v>
      </c>
      <c r="E1554" s="62" t="s">
        <v>1311</v>
      </c>
      <c r="F1554" s="101">
        <v>6</v>
      </c>
      <c r="G1554" s="100">
        <v>10800</v>
      </c>
      <c r="H1554" s="100">
        <v>10800</v>
      </c>
      <c r="I1554" s="1" t="str">
        <f t="shared" ca="1" si="26"/>
        <v>прочее_газ</v>
      </c>
    </row>
    <row r="1555" spans="1:10" hidden="1" x14ac:dyDescent="0.2">
      <c r="A1555" s="98">
        <v>43578</v>
      </c>
      <c r="B1555" s="62" t="s">
        <v>2136</v>
      </c>
      <c r="C1555" s="62" t="s">
        <v>960</v>
      </c>
      <c r="D1555" s="62" t="s">
        <v>9</v>
      </c>
      <c r="E1555" s="62" t="s">
        <v>1311</v>
      </c>
      <c r="F1555" s="101">
        <v>6</v>
      </c>
      <c r="G1555" s="100">
        <v>10800</v>
      </c>
      <c r="H1555" s="100">
        <v>10800</v>
      </c>
      <c r="I1555" s="1" t="str">
        <f t="shared" ca="1" si="26"/>
        <v>прочее_газ</v>
      </c>
    </row>
    <row r="1556" spans="1:10" hidden="1" x14ac:dyDescent="0.2">
      <c r="A1556" s="98">
        <v>43585</v>
      </c>
      <c r="B1556" s="62" t="s">
        <v>1937</v>
      </c>
      <c r="C1556" s="62" t="s">
        <v>795</v>
      </c>
      <c r="D1556" s="62" t="s">
        <v>13</v>
      </c>
      <c r="E1556" s="62" t="s">
        <v>1311</v>
      </c>
      <c r="F1556" s="99"/>
      <c r="G1556" s="100">
        <v>10748.88</v>
      </c>
      <c r="H1556" s="100">
        <v>10748.88</v>
      </c>
      <c r="I1556" s="1" t="str">
        <f t="shared" ca="1" si="26"/>
        <v>поверка_и_ремонт_газ</v>
      </c>
    </row>
    <row r="1557" spans="1:10" hidden="1" x14ac:dyDescent="0.2">
      <c r="A1557" s="98">
        <v>43726</v>
      </c>
      <c r="B1557" s="62" t="s">
        <v>1905</v>
      </c>
      <c r="C1557" s="62" t="s">
        <v>777</v>
      </c>
      <c r="D1557" s="62" t="s">
        <v>12</v>
      </c>
      <c r="E1557" s="62" t="s">
        <v>1311</v>
      </c>
      <c r="F1557" s="101">
        <v>6</v>
      </c>
      <c r="G1557" s="100">
        <v>10584</v>
      </c>
      <c r="H1557" s="100">
        <v>10584</v>
      </c>
      <c r="I1557" s="1" t="str">
        <f t="shared" ca="1" si="26"/>
        <v>поверка_и_ремонт_газ</v>
      </c>
    </row>
    <row r="1558" spans="1:10" hidden="1" x14ac:dyDescent="0.2">
      <c r="A1558" s="98">
        <v>43521</v>
      </c>
      <c r="B1558" s="62" t="s">
        <v>2138</v>
      </c>
      <c r="C1558" s="62" t="s">
        <v>620</v>
      </c>
      <c r="D1558" s="62" t="s">
        <v>18</v>
      </c>
      <c r="E1558" s="62" t="s">
        <v>1311</v>
      </c>
      <c r="F1558" s="101">
        <v>1</v>
      </c>
      <c r="G1558" s="100">
        <v>10560</v>
      </c>
      <c r="H1558" s="100">
        <v>10560</v>
      </c>
      <c r="I1558" s="1" t="str">
        <f t="shared" ca="1" si="26"/>
        <v>Сигнал_03К_датчики</v>
      </c>
    </row>
    <row r="1559" spans="1:10" hidden="1" x14ac:dyDescent="0.2">
      <c r="A1559" s="98">
        <v>43607</v>
      </c>
      <c r="B1559" s="62" t="s">
        <v>1196</v>
      </c>
      <c r="C1559" s="62" t="s">
        <v>654</v>
      </c>
      <c r="D1559" s="62" t="s">
        <v>32</v>
      </c>
      <c r="E1559" s="62" t="s">
        <v>1311</v>
      </c>
      <c r="F1559" s="101">
        <v>1</v>
      </c>
      <c r="G1559" s="100">
        <v>10440</v>
      </c>
      <c r="H1559" s="100">
        <v>10440</v>
      </c>
      <c r="I1559" s="1" t="str">
        <f t="shared" ca="1" si="26"/>
        <v>ремонт_прочие_услуги</v>
      </c>
      <c r="J1559" s="18"/>
    </row>
    <row r="1560" spans="1:10" hidden="1" x14ac:dyDescent="0.2">
      <c r="A1560" s="98">
        <v>43788</v>
      </c>
      <c r="B1560" s="62" t="s">
        <v>2139</v>
      </c>
      <c r="C1560" s="62" t="s">
        <v>795</v>
      </c>
      <c r="D1560" s="62" t="s">
        <v>13</v>
      </c>
      <c r="E1560" s="62" t="s">
        <v>1311</v>
      </c>
      <c r="F1560" s="99"/>
      <c r="G1560" s="100">
        <v>10288.799999999999</v>
      </c>
      <c r="H1560" s="100">
        <v>10288.799999999999</v>
      </c>
      <c r="I1560" s="1" t="str">
        <f t="shared" ca="1" si="26"/>
        <v>поверка_и_ремонт_газ</v>
      </c>
    </row>
    <row r="1561" spans="1:10" hidden="1" x14ac:dyDescent="0.2">
      <c r="A1561" s="98">
        <v>43530</v>
      </c>
      <c r="B1561" s="62" t="s">
        <v>1411</v>
      </c>
      <c r="C1561" s="62" t="s">
        <v>929</v>
      </c>
      <c r="D1561" s="62" t="s">
        <v>269</v>
      </c>
      <c r="E1561" s="62" t="s">
        <v>1316</v>
      </c>
      <c r="F1561" s="101">
        <v>10</v>
      </c>
      <c r="G1561" s="100">
        <v>10248</v>
      </c>
      <c r="H1561" s="100">
        <v>10248</v>
      </c>
      <c r="I1561" s="1" t="str">
        <f t="shared" ca="1" si="26"/>
        <v>нет модели</v>
      </c>
    </row>
    <row r="1562" spans="1:10" hidden="1" x14ac:dyDescent="0.2">
      <c r="A1562" s="98">
        <v>43864</v>
      </c>
      <c r="B1562" s="62" t="s">
        <v>2140</v>
      </c>
      <c r="C1562" s="62" t="s">
        <v>1375</v>
      </c>
      <c r="D1562" s="62" t="s">
        <v>1141</v>
      </c>
      <c r="E1562" s="62" t="s">
        <v>1318</v>
      </c>
      <c r="F1562" s="101">
        <v>1</v>
      </c>
      <c r="G1562" s="100">
        <v>10227.6</v>
      </c>
      <c r="H1562" s="100">
        <v>10227.6</v>
      </c>
      <c r="I1562" s="1" t="str">
        <f t="shared" ca="1" si="26"/>
        <v>ДМГ_3</v>
      </c>
      <c r="J1562" s="18"/>
    </row>
    <row r="1563" spans="1:10" hidden="1" x14ac:dyDescent="0.2">
      <c r="A1563" s="98">
        <v>43886</v>
      </c>
      <c r="B1563" s="62" t="s">
        <v>2396</v>
      </c>
      <c r="C1563" s="62" t="s">
        <v>2390</v>
      </c>
      <c r="D1563" s="62" t="s">
        <v>56</v>
      </c>
      <c r="E1563" s="62" t="s">
        <v>1318</v>
      </c>
      <c r="F1563" s="101">
        <v>1</v>
      </c>
      <c r="G1563" s="100">
        <v>9982.14</v>
      </c>
      <c r="H1563" s="100">
        <v>10227.6</v>
      </c>
      <c r="I1563" s="1" t="str">
        <f t="shared" ca="1" si="26"/>
        <v>ДМГ_3</v>
      </c>
    </row>
    <row r="1564" spans="1:10" hidden="1" x14ac:dyDescent="0.2">
      <c r="A1564" s="98">
        <v>43495</v>
      </c>
      <c r="B1564" s="62" t="s">
        <v>1404</v>
      </c>
      <c r="C1564" s="62" t="s">
        <v>929</v>
      </c>
      <c r="D1564" s="62" t="s">
        <v>130</v>
      </c>
      <c r="E1564" s="62" t="s">
        <v>1316</v>
      </c>
      <c r="F1564" s="101">
        <v>40</v>
      </c>
      <c r="G1564" s="100">
        <v>10224</v>
      </c>
      <c r="H1564" s="100">
        <v>10224</v>
      </c>
      <c r="I1564" s="1" t="str">
        <f t="shared" ca="1" si="26"/>
        <v>нет модели</v>
      </c>
    </row>
    <row r="1565" spans="1:10" hidden="1" x14ac:dyDescent="0.2">
      <c r="A1565" s="98">
        <v>43746</v>
      </c>
      <c r="B1565" s="62" t="s">
        <v>2141</v>
      </c>
      <c r="C1565" s="62" t="s">
        <v>859</v>
      </c>
      <c r="D1565" s="62" t="s">
        <v>505</v>
      </c>
      <c r="E1565" s="62" t="s">
        <v>1311</v>
      </c>
      <c r="F1565" s="101">
        <v>7</v>
      </c>
      <c r="G1565" s="100">
        <v>10080</v>
      </c>
      <c r="H1565" s="100">
        <v>10080</v>
      </c>
      <c r="I1565" s="1" t="str">
        <f t="shared" ca="1" si="26"/>
        <v>нет модели</v>
      </c>
    </row>
    <row r="1566" spans="1:10" hidden="1" x14ac:dyDescent="0.2">
      <c r="A1566" s="98">
        <v>43517</v>
      </c>
      <c r="B1566" s="62" t="s">
        <v>1405</v>
      </c>
      <c r="C1566" s="62" t="s">
        <v>929</v>
      </c>
      <c r="D1566" s="62" t="s">
        <v>103</v>
      </c>
      <c r="E1566" s="62" t="s">
        <v>1316</v>
      </c>
      <c r="F1566" s="101">
        <v>480</v>
      </c>
      <c r="G1566" s="100">
        <v>10080</v>
      </c>
      <c r="H1566" s="100">
        <v>10080</v>
      </c>
      <c r="I1566" s="1" t="str">
        <f t="shared" ca="1" si="26"/>
        <v>нет модели</v>
      </c>
    </row>
    <row r="1567" spans="1:10" hidden="1" x14ac:dyDescent="0.2">
      <c r="A1567" s="98">
        <v>43619</v>
      </c>
      <c r="B1567" s="62" t="s">
        <v>1851</v>
      </c>
      <c r="C1567" s="62" t="s">
        <v>634</v>
      </c>
      <c r="D1567" s="62" t="s">
        <v>353</v>
      </c>
      <c r="E1567" s="62" t="s">
        <v>1311</v>
      </c>
      <c r="F1567" s="101">
        <v>1</v>
      </c>
      <c r="G1567" s="100">
        <v>9514.44</v>
      </c>
      <c r="H1567" s="100">
        <v>10015.200000000001</v>
      </c>
      <c r="I1567" s="1" t="str">
        <f t="shared" ca="1" si="26"/>
        <v>сигнал_022_датчики</v>
      </c>
      <c r="J1567" s="18"/>
    </row>
    <row r="1568" spans="1:10" hidden="1" x14ac:dyDescent="0.2">
      <c r="A1568" s="98">
        <v>43661</v>
      </c>
      <c r="B1568" s="62" t="s">
        <v>2022</v>
      </c>
      <c r="C1568" s="62" t="s">
        <v>905</v>
      </c>
      <c r="D1568" s="62" t="s">
        <v>353</v>
      </c>
      <c r="E1568" s="62" t="s">
        <v>1312</v>
      </c>
      <c r="F1568" s="101">
        <v>1</v>
      </c>
      <c r="G1568" s="100">
        <v>10015.200000000001</v>
      </c>
      <c r="H1568" s="100">
        <v>10015.200000000001</v>
      </c>
      <c r="I1568" s="1" t="str">
        <f t="shared" ca="1" si="26"/>
        <v>сигнал_022_датчики</v>
      </c>
    </row>
    <row r="1569" spans="1:10" hidden="1" x14ac:dyDescent="0.2">
      <c r="A1569" s="98">
        <v>43794</v>
      </c>
      <c r="B1569" s="62" t="s">
        <v>1866</v>
      </c>
      <c r="C1569" s="62" t="s">
        <v>753</v>
      </c>
      <c r="D1569" s="62" t="s">
        <v>81</v>
      </c>
      <c r="E1569" s="62" t="s">
        <v>1311</v>
      </c>
      <c r="F1569" s="101">
        <v>1</v>
      </c>
      <c r="G1569" s="100">
        <v>10015.200000000001</v>
      </c>
      <c r="H1569" s="100">
        <v>10015.200000000001</v>
      </c>
      <c r="I1569" s="1" t="str">
        <f t="shared" ca="1" si="26"/>
        <v>сигнал_022_датчики</v>
      </c>
    </row>
    <row r="1570" spans="1:10" x14ac:dyDescent="0.2">
      <c r="A1570" s="98">
        <v>43909</v>
      </c>
      <c r="B1570" s="62" t="s">
        <v>2516</v>
      </c>
      <c r="C1570" s="62" t="s">
        <v>1374</v>
      </c>
      <c r="D1570" s="62" t="s">
        <v>12</v>
      </c>
      <c r="E1570" s="62" t="s">
        <v>1311</v>
      </c>
      <c r="F1570" s="101">
        <v>4</v>
      </c>
      <c r="G1570" s="100">
        <v>9984</v>
      </c>
      <c r="H1570" s="100">
        <v>9984</v>
      </c>
    </row>
    <row r="1571" spans="1:10" x14ac:dyDescent="0.2">
      <c r="A1571" s="98">
        <v>43892</v>
      </c>
      <c r="B1571" s="62" t="s">
        <v>2437</v>
      </c>
      <c r="C1571" s="62" t="s">
        <v>774</v>
      </c>
      <c r="D1571" s="62" t="s">
        <v>12</v>
      </c>
      <c r="E1571" s="62" t="s">
        <v>1311</v>
      </c>
      <c r="F1571" s="101">
        <v>4</v>
      </c>
      <c r="G1571" s="100">
        <v>9984</v>
      </c>
      <c r="H1571" s="100">
        <v>9984</v>
      </c>
    </row>
    <row r="1572" spans="1:10" hidden="1" x14ac:dyDescent="0.2">
      <c r="A1572" s="98">
        <v>43809</v>
      </c>
      <c r="B1572" s="62" t="s">
        <v>2142</v>
      </c>
      <c r="C1572" s="62" t="s">
        <v>752</v>
      </c>
      <c r="D1572" s="62" t="s">
        <v>45</v>
      </c>
      <c r="E1572" s="62" t="s">
        <v>1311</v>
      </c>
      <c r="F1572" s="101">
        <v>5</v>
      </c>
      <c r="G1572" s="100">
        <v>9960</v>
      </c>
      <c r="H1572" s="100">
        <v>9960</v>
      </c>
      <c r="I1572" s="1" t="str">
        <f t="shared" ca="1" si="26"/>
        <v>поверка_и_ремонт_газ</v>
      </c>
    </row>
    <row r="1573" spans="1:10" hidden="1" x14ac:dyDescent="0.2">
      <c r="A1573" s="98">
        <v>43692</v>
      </c>
      <c r="B1573" s="62" t="s">
        <v>1904</v>
      </c>
      <c r="C1573" s="62" t="s">
        <v>904</v>
      </c>
      <c r="D1573" s="62" t="s">
        <v>54</v>
      </c>
      <c r="E1573" s="62" t="s">
        <v>1313</v>
      </c>
      <c r="F1573" s="99"/>
      <c r="G1573" s="100">
        <v>9955.69</v>
      </c>
      <c r="H1573" s="100">
        <v>9955.69</v>
      </c>
      <c r="I1573" s="1" t="str">
        <f t="shared" ca="1" si="26"/>
        <v>поверка_и_ремонт_газ</v>
      </c>
    </row>
    <row r="1574" spans="1:10" hidden="1" x14ac:dyDescent="0.2">
      <c r="A1574" s="98">
        <v>43571</v>
      </c>
      <c r="B1574" s="62" t="s">
        <v>1735</v>
      </c>
      <c r="C1574" s="62" t="s">
        <v>560</v>
      </c>
      <c r="D1574" s="62" t="s">
        <v>12</v>
      </c>
      <c r="E1574" s="62" t="s">
        <v>1311</v>
      </c>
      <c r="F1574" s="101">
        <v>1</v>
      </c>
      <c r="G1574" s="100">
        <v>9954</v>
      </c>
      <c r="H1574" s="100">
        <v>9954</v>
      </c>
      <c r="I1574" s="1" t="str">
        <f t="shared" ca="1" si="26"/>
        <v>поверка_и_ремонт_газ</v>
      </c>
    </row>
    <row r="1575" spans="1:10" hidden="1" x14ac:dyDescent="0.2">
      <c r="A1575" s="98">
        <v>43563</v>
      </c>
      <c r="B1575" s="62" t="s">
        <v>2143</v>
      </c>
      <c r="C1575" s="62" t="s">
        <v>814</v>
      </c>
      <c r="D1575" s="62" t="s">
        <v>54</v>
      </c>
      <c r="E1575" s="62" t="s">
        <v>1311</v>
      </c>
      <c r="F1575" s="99"/>
      <c r="G1575" s="100">
        <v>9829.2000000000007</v>
      </c>
      <c r="H1575" s="100">
        <v>9829.2000000000007</v>
      </c>
      <c r="I1575" s="1" t="str">
        <f t="shared" ca="1" si="26"/>
        <v>поверка_и_ремонт_газ</v>
      </c>
    </row>
    <row r="1576" spans="1:10" hidden="1" x14ac:dyDescent="0.2">
      <c r="A1576" s="98">
        <v>43516</v>
      </c>
      <c r="B1576" s="62" t="s">
        <v>2128</v>
      </c>
      <c r="C1576" s="62" t="s">
        <v>752</v>
      </c>
      <c r="D1576" s="62" t="s">
        <v>46</v>
      </c>
      <c r="E1576" s="62" t="s">
        <v>1311</v>
      </c>
      <c r="F1576" s="99"/>
      <c r="G1576" s="100">
        <v>9828</v>
      </c>
      <c r="H1576" s="100">
        <v>9828</v>
      </c>
      <c r="I1576" s="1" t="str">
        <f t="shared" ca="1" si="26"/>
        <v>поверка_и_ремонт_газ</v>
      </c>
    </row>
    <row r="1577" spans="1:10" hidden="1" x14ac:dyDescent="0.2">
      <c r="A1577" s="98">
        <v>43731</v>
      </c>
      <c r="B1577" s="62" t="s">
        <v>2113</v>
      </c>
      <c r="C1577" s="62" t="s">
        <v>612</v>
      </c>
      <c r="D1577" s="62" t="s">
        <v>441</v>
      </c>
      <c r="E1577" s="62" t="s">
        <v>1311</v>
      </c>
      <c r="F1577" s="101">
        <v>3</v>
      </c>
      <c r="G1577" s="100">
        <v>9828</v>
      </c>
      <c r="H1577" s="100">
        <v>9828</v>
      </c>
      <c r="I1577" s="1" t="str">
        <f t="shared" ca="1" si="26"/>
        <v>поверка_и_ремонт_газ</v>
      </c>
    </row>
    <row r="1578" spans="1:10" hidden="1" x14ac:dyDescent="0.2">
      <c r="A1578" s="98">
        <v>43878</v>
      </c>
      <c r="B1578" s="62" t="s">
        <v>2363</v>
      </c>
      <c r="C1578" s="62" t="s">
        <v>886</v>
      </c>
      <c r="D1578" s="62" t="s">
        <v>13</v>
      </c>
      <c r="E1578" s="62" t="s">
        <v>1311</v>
      </c>
      <c r="F1578" s="99"/>
      <c r="G1578" s="100">
        <v>9732</v>
      </c>
      <c r="H1578" s="100">
        <v>9732</v>
      </c>
      <c r="I1578" s="1" t="str">
        <f t="shared" ca="1" si="26"/>
        <v>поверка_и_ремонт_газ</v>
      </c>
    </row>
    <row r="1579" spans="1:10" hidden="1" x14ac:dyDescent="0.2">
      <c r="A1579" s="98">
        <v>43738</v>
      </c>
      <c r="B1579" s="62" t="s">
        <v>1212</v>
      </c>
      <c r="C1579" s="62" t="s">
        <v>654</v>
      </c>
      <c r="D1579" s="62" t="s">
        <v>34</v>
      </c>
      <c r="E1579" s="62" t="s">
        <v>1311</v>
      </c>
      <c r="F1579" s="101">
        <v>1</v>
      </c>
      <c r="G1579" s="100">
        <v>9720</v>
      </c>
      <c r="H1579" s="100">
        <v>9720</v>
      </c>
      <c r="I1579" s="1" t="str">
        <f t="shared" ca="1" si="26"/>
        <v>ремонт_прочие_услуги</v>
      </c>
      <c r="J1579" s="18"/>
    </row>
    <row r="1580" spans="1:10" hidden="1" x14ac:dyDescent="0.2">
      <c r="A1580" s="98">
        <v>43619</v>
      </c>
      <c r="B1580" s="62" t="s">
        <v>1851</v>
      </c>
      <c r="C1580" s="62" t="s">
        <v>634</v>
      </c>
      <c r="D1580" s="62" t="s">
        <v>80</v>
      </c>
      <c r="E1580" s="62" t="s">
        <v>1311</v>
      </c>
      <c r="F1580" s="101">
        <v>1</v>
      </c>
      <c r="G1580" s="100">
        <v>9191.82</v>
      </c>
      <c r="H1580" s="100">
        <v>9675.6</v>
      </c>
      <c r="I1580" s="1" t="str">
        <f t="shared" ca="1" si="26"/>
        <v>сигнал_022_датчики</v>
      </c>
      <c r="J1580" s="18"/>
    </row>
    <row r="1581" spans="1:10" hidden="1" x14ac:dyDescent="0.2">
      <c r="A1581" s="98">
        <v>43542</v>
      </c>
      <c r="B1581" s="62" t="s">
        <v>1850</v>
      </c>
      <c r="C1581" s="62" t="s">
        <v>796</v>
      </c>
      <c r="D1581" s="62" t="s">
        <v>80</v>
      </c>
      <c r="E1581" s="62" t="s">
        <v>1313</v>
      </c>
      <c r="F1581" s="101">
        <v>1</v>
      </c>
      <c r="G1581" s="100">
        <v>8708.0400000000009</v>
      </c>
      <c r="H1581" s="100">
        <v>9675.6</v>
      </c>
      <c r="I1581" s="1" t="str">
        <f t="shared" ca="1" si="26"/>
        <v>сигнал_022_датчики</v>
      </c>
    </row>
    <row r="1582" spans="1:10" hidden="1" x14ac:dyDescent="0.2">
      <c r="A1582" s="98">
        <v>43872</v>
      </c>
      <c r="B1582" s="62" t="s">
        <v>2157</v>
      </c>
      <c r="C1582" s="62" t="s">
        <v>1376</v>
      </c>
      <c r="D1582" s="62" t="s">
        <v>1381</v>
      </c>
      <c r="E1582" s="62" t="s">
        <v>1311</v>
      </c>
      <c r="F1582" s="101">
        <v>4</v>
      </c>
      <c r="G1582" s="100">
        <v>9600</v>
      </c>
      <c r="H1582" s="100">
        <v>9600</v>
      </c>
      <c r="I1582" s="1" t="str">
        <f t="shared" ca="1" si="26"/>
        <v>нет модели</v>
      </c>
    </row>
    <row r="1583" spans="1:10" hidden="1" x14ac:dyDescent="0.2">
      <c r="A1583" s="98">
        <v>43684</v>
      </c>
      <c r="B1583" s="62" t="s">
        <v>2149</v>
      </c>
      <c r="C1583" s="62" t="s">
        <v>777</v>
      </c>
      <c r="D1583" s="62" t="s">
        <v>78</v>
      </c>
      <c r="E1583" s="62" t="s">
        <v>1313</v>
      </c>
      <c r="F1583" s="101">
        <v>5</v>
      </c>
      <c r="G1583" s="100">
        <v>9600</v>
      </c>
      <c r="H1583" s="100">
        <v>9600</v>
      </c>
      <c r="I1583" s="1" t="str">
        <f t="shared" ca="1" si="26"/>
        <v>поверка_и_ремонт_газ</v>
      </c>
    </row>
    <row r="1584" spans="1:10" hidden="1" x14ac:dyDescent="0.2">
      <c r="A1584" s="98">
        <v>43683</v>
      </c>
      <c r="B1584" s="62" t="s">
        <v>2148</v>
      </c>
      <c r="C1584" s="62" t="s">
        <v>587</v>
      </c>
      <c r="D1584" s="62" t="s">
        <v>78</v>
      </c>
      <c r="E1584" s="62" t="s">
        <v>1313</v>
      </c>
      <c r="F1584" s="101">
        <v>5</v>
      </c>
      <c r="G1584" s="100">
        <v>9600</v>
      </c>
      <c r="H1584" s="100">
        <v>9600</v>
      </c>
      <c r="I1584" s="1" t="str">
        <f t="shared" ca="1" si="26"/>
        <v>поверка_и_ремонт_газ</v>
      </c>
    </row>
    <row r="1585" spans="1:10" hidden="1" x14ac:dyDescent="0.2">
      <c r="A1585" s="98">
        <v>43789</v>
      </c>
      <c r="B1585" s="62" t="s">
        <v>2150</v>
      </c>
      <c r="C1585" s="62" t="s">
        <v>587</v>
      </c>
      <c r="D1585" s="62" t="s">
        <v>78</v>
      </c>
      <c r="E1585" s="62" t="s">
        <v>1311</v>
      </c>
      <c r="F1585" s="101">
        <v>5</v>
      </c>
      <c r="G1585" s="100">
        <v>9600</v>
      </c>
      <c r="H1585" s="100">
        <v>9600</v>
      </c>
      <c r="I1585" s="1" t="str">
        <f t="shared" ca="1" si="26"/>
        <v>поверка_и_ремонт_газ</v>
      </c>
    </row>
    <row r="1586" spans="1:10" hidden="1" x14ac:dyDescent="0.2">
      <c r="A1586" s="98">
        <v>43739</v>
      </c>
      <c r="B1586" s="62" t="s">
        <v>2151</v>
      </c>
      <c r="C1586" s="62" t="s">
        <v>587</v>
      </c>
      <c r="D1586" s="62" t="s">
        <v>78</v>
      </c>
      <c r="E1586" s="62" t="s">
        <v>1313</v>
      </c>
      <c r="F1586" s="101">
        <v>5</v>
      </c>
      <c r="G1586" s="100">
        <v>9600</v>
      </c>
      <c r="H1586" s="100">
        <v>9600</v>
      </c>
      <c r="I1586" s="1" t="str">
        <f t="shared" ca="1" si="26"/>
        <v>поверка_и_ремонт_газ</v>
      </c>
    </row>
    <row r="1587" spans="1:10" hidden="1" x14ac:dyDescent="0.2">
      <c r="A1587" s="98">
        <v>43803</v>
      </c>
      <c r="B1587" s="62" t="s">
        <v>2144</v>
      </c>
      <c r="C1587" s="62" t="s">
        <v>1080</v>
      </c>
      <c r="D1587" s="62" t="s">
        <v>45</v>
      </c>
      <c r="E1587" s="62" t="s">
        <v>1314</v>
      </c>
      <c r="F1587" s="101">
        <v>5</v>
      </c>
      <c r="G1587" s="100">
        <v>9600</v>
      </c>
      <c r="H1587" s="100">
        <v>9600</v>
      </c>
      <c r="I1587" s="1" t="str">
        <f t="shared" ca="1" si="26"/>
        <v>поверка_и_ремонт_газ</v>
      </c>
    </row>
    <row r="1588" spans="1:10" hidden="1" x14ac:dyDescent="0.2">
      <c r="A1588" s="98">
        <v>43775</v>
      </c>
      <c r="B1588" s="62" t="s">
        <v>2145</v>
      </c>
      <c r="C1588" s="62" t="s">
        <v>752</v>
      </c>
      <c r="D1588" s="62" t="s">
        <v>45</v>
      </c>
      <c r="E1588" s="62" t="s">
        <v>1311</v>
      </c>
      <c r="F1588" s="101">
        <v>5</v>
      </c>
      <c r="G1588" s="100">
        <v>9600</v>
      </c>
      <c r="H1588" s="100">
        <v>9600</v>
      </c>
      <c r="I1588" s="1" t="str">
        <f t="shared" ca="1" si="26"/>
        <v>поверка_и_ремонт_газ</v>
      </c>
    </row>
    <row r="1589" spans="1:10" hidden="1" x14ac:dyDescent="0.2">
      <c r="A1589" s="98">
        <v>43734</v>
      </c>
      <c r="B1589" s="62" t="s">
        <v>2146</v>
      </c>
      <c r="C1589" s="62" t="s">
        <v>857</v>
      </c>
      <c r="D1589" s="62" t="s">
        <v>45</v>
      </c>
      <c r="E1589" s="62" t="s">
        <v>1313</v>
      </c>
      <c r="F1589" s="101">
        <v>5</v>
      </c>
      <c r="G1589" s="100">
        <v>9600</v>
      </c>
      <c r="H1589" s="100">
        <v>9600</v>
      </c>
      <c r="I1589" s="1" t="str">
        <f t="shared" ca="1" si="26"/>
        <v>поверка_и_ремонт_газ</v>
      </c>
    </row>
    <row r="1590" spans="1:10" hidden="1" x14ac:dyDescent="0.2">
      <c r="A1590" s="98">
        <v>43677</v>
      </c>
      <c r="B1590" s="62" t="s">
        <v>2147</v>
      </c>
      <c r="C1590" s="62" t="s">
        <v>699</v>
      </c>
      <c r="D1590" s="62" t="s">
        <v>45</v>
      </c>
      <c r="E1590" s="62" t="s">
        <v>1311</v>
      </c>
      <c r="F1590" s="101">
        <v>5</v>
      </c>
      <c r="G1590" s="100">
        <v>9600</v>
      </c>
      <c r="H1590" s="100">
        <v>9600</v>
      </c>
      <c r="I1590" s="1" t="str">
        <f t="shared" ca="1" si="26"/>
        <v>поверка_и_ремонт_газ</v>
      </c>
      <c r="J1590" s="18"/>
    </row>
    <row r="1591" spans="1:10" hidden="1" x14ac:dyDescent="0.2">
      <c r="A1591" s="98">
        <v>43529</v>
      </c>
      <c r="B1591" s="62" t="s">
        <v>2152</v>
      </c>
      <c r="C1591" s="62" t="s">
        <v>795</v>
      </c>
      <c r="D1591" s="62" t="s">
        <v>45</v>
      </c>
      <c r="E1591" s="62" t="s">
        <v>1311</v>
      </c>
      <c r="F1591" s="101">
        <v>5</v>
      </c>
      <c r="G1591" s="100">
        <v>9600</v>
      </c>
      <c r="H1591" s="100">
        <v>9600</v>
      </c>
      <c r="I1591" s="1" t="str">
        <f t="shared" ca="1" si="26"/>
        <v>поверка_и_ремонт_газ</v>
      </c>
    </row>
    <row r="1592" spans="1:10" hidden="1" x14ac:dyDescent="0.2">
      <c r="A1592" s="98">
        <v>43556</v>
      </c>
      <c r="B1592" s="62" t="s">
        <v>2153</v>
      </c>
      <c r="C1592" s="62" t="s">
        <v>699</v>
      </c>
      <c r="D1592" s="62" t="s">
        <v>45</v>
      </c>
      <c r="E1592" s="62" t="s">
        <v>1311</v>
      </c>
      <c r="F1592" s="101">
        <v>5</v>
      </c>
      <c r="G1592" s="100">
        <v>9600</v>
      </c>
      <c r="H1592" s="100">
        <v>9600</v>
      </c>
      <c r="I1592" s="1" t="str">
        <f t="shared" ca="1" si="26"/>
        <v>поверка_и_ремонт_газ</v>
      </c>
    </row>
    <row r="1593" spans="1:10" hidden="1" x14ac:dyDescent="0.2">
      <c r="A1593" s="98">
        <v>43606</v>
      </c>
      <c r="B1593" s="62" t="s">
        <v>2155</v>
      </c>
      <c r="C1593" s="62" t="s">
        <v>699</v>
      </c>
      <c r="D1593" s="62" t="s">
        <v>45</v>
      </c>
      <c r="E1593" s="62" t="s">
        <v>1311</v>
      </c>
      <c r="F1593" s="101">
        <v>5</v>
      </c>
      <c r="G1593" s="100">
        <v>9600</v>
      </c>
      <c r="H1593" s="100">
        <v>9600</v>
      </c>
      <c r="I1593" s="1" t="str">
        <f t="shared" ca="1" si="26"/>
        <v>поверка_и_ремонт_газ</v>
      </c>
    </row>
    <row r="1594" spans="1:10" hidden="1" x14ac:dyDescent="0.2">
      <c r="A1594" s="98">
        <v>43580</v>
      </c>
      <c r="B1594" s="62" t="s">
        <v>2154</v>
      </c>
      <c r="C1594" s="62" t="s">
        <v>878</v>
      </c>
      <c r="D1594" s="62" t="s">
        <v>45</v>
      </c>
      <c r="E1594" s="62" t="s">
        <v>1311</v>
      </c>
      <c r="F1594" s="101">
        <v>5</v>
      </c>
      <c r="G1594" s="100">
        <v>9600</v>
      </c>
      <c r="H1594" s="100">
        <v>9600</v>
      </c>
      <c r="I1594" s="1" t="str">
        <f t="shared" ca="1" si="26"/>
        <v>поверка_и_ремонт_газ</v>
      </c>
    </row>
    <row r="1595" spans="1:10" hidden="1" x14ac:dyDescent="0.2">
      <c r="A1595" s="98">
        <v>43637</v>
      </c>
      <c r="B1595" s="62" t="s">
        <v>2156</v>
      </c>
      <c r="C1595" s="62" t="s">
        <v>699</v>
      </c>
      <c r="D1595" s="62" t="s">
        <v>45</v>
      </c>
      <c r="E1595" s="62" t="s">
        <v>1311</v>
      </c>
      <c r="F1595" s="101">
        <v>5</v>
      </c>
      <c r="G1595" s="100">
        <v>9600</v>
      </c>
      <c r="H1595" s="100">
        <v>9600</v>
      </c>
      <c r="I1595" s="1" t="str">
        <f t="shared" ca="1" si="26"/>
        <v>поверка_и_ремонт_газ</v>
      </c>
      <c r="J1595" s="18"/>
    </row>
    <row r="1596" spans="1:10" hidden="1" x14ac:dyDescent="0.2">
      <c r="A1596" s="98">
        <v>43580</v>
      </c>
      <c r="B1596" s="62" t="s">
        <v>2154</v>
      </c>
      <c r="C1596" s="62" t="s">
        <v>878</v>
      </c>
      <c r="D1596" s="62" t="s">
        <v>46</v>
      </c>
      <c r="E1596" s="62" t="s">
        <v>1311</v>
      </c>
      <c r="F1596" s="99"/>
      <c r="G1596" s="100">
        <v>9436.7999999999993</v>
      </c>
      <c r="H1596" s="100">
        <v>9436.7999999999993</v>
      </c>
      <c r="I1596" s="1" t="str">
        <f t="shared" ca="1" si="26"/>
        <v>поверка_и_ремонт_газ</v>
      </c>
    </row>
    <row r="1597" spans="1:10" hidden="1" x14ac:dyDescent="0.2">
      <c r="A1597" s="98">
        <v>43565</v>
      </c>
      <c r="B1597" s="62" t="s">
        <v>2158</v>
      </c>
      <c r="C1597" s="62" t="s">
        <v>553</v>
      </c>
      <c r="D1597" s="62" t="s">
        <v>288</v>
      </c>
      <c r="E1597" s="62" t="s">
        <v>1312</v>
      </c>
      <c r="F1597" s="101">
        <v>4</v>
      </c>
      <c r="G1597" s="100">
        <v>9360</v>
      </c>
      <c r="H1597" s="100">
        <v>9360</v>
      </c>
      <c r="I1597" s="1" t="str">
        <f t="shared" ca="1" si="26"/>
        <v>поверка_и_ремонт_газ</v>
      </c>
      <c r="J1597" s="18"/>
    </row>
    <row r="1598" spans="1:10" hidden="1" x14ac:dyDescent="0.2">
      <c r="A1598" s="98">
        <v>43481</v>
      </c>
      <c r="B1598" s="62" t="s">
        <v>1402</v>
      </c>
      <c r="C1598" s="62" t="s">
        <v>929</v>
      </c>
      <c r="D1598" s="62" t="s">
        <v>151</v>
      </c>
      <c r="E1598" s="62" t="s">
        <v>1316</v>
      </c>
      <c r="F1598" s="101">
        <v>120</v>
      </c>
      <c r="G1598" s="100">
        <v>9360</v>
      </c>
      <c r="H1598" s="100">
        <v>9360</v>
      </c>
      <c r="I1598" s="1" t="str">
        <f t="shared" ca="1" si="26"/>
        <v>нет модели</v>
      </c>
    </row>
    <row r="1599" spans="1:10" hidden="1" x14ac:dyDescent="0.2">
      <c r="A1599" s="98">
        <v>43734</v>
      </c>
      <c r="B1599" s="62" t="s">
        <v>2159</v>
      </c>
      <c r="C1599" s="62" t="s">
        <v>645</v>
      </c>
      <c r="D1599" s="62" t="s">
        <v>16</v>
      </c>
      <c r="E1599" s="62" t="s">
        <v>1313</v>
      </c>
      <c r="F1599" s="101">
        <v>4</v>
      </c>
      <c r="G1599" s="100">
        <v>9360</v>
      </c>
      <c r="H1599" s="100">
        <v>9360</v>
      </c>
      <c r="I1599" s="1" t="str">
        <f t="shared" ca="1" si="26"/>
        <v>поверка_и_ремонт_газ</v>
      </c>
    </row>
    <row r="1600" spans="1:10" hidden="1" x14ac:dyDescent="0.2">
      <c r="A1600" s="98">
        <v>43850</v>
      </c>
      <c r="B1600" s="62" t="s">
        <v>2160</v>
      </c>
      <c r="C1600" s="62" t="s">
        <v>645</v>
      </c>
      <c r="D1600" s="62" t="s">
        <v>22</v>
      </c>
      <c r="E1600" s="62" t="s">
        <v>1311</v>
      </c>
      <c r="F1600" s="101">
        <v>4</v>
      </c>
      <c r="G1600" s="100">
        <v>9360</v>
      </c>
      <c r="H1600" s="100">
        <v>9360</v>
      </c>
      <c r="I1600" s="1" t="str">
        <f t="shared" ca="1" si="26"/>
        <v>поверка_и_ремонт_газ</v>
      </c>
    </row>
    <row r="1601" spans="1:9" hidden="1" x14ac:dyDescent="0.2">
      <c r="A1601" s="98">
        <v>43494</v>
      </c>
      <c r="B1601" s="62" t="s">
        <v>1908</v>
      </c>
      <c r="C1601" s="62" t="s">
        <v>645</v>
      </c>
      <c r="D1601" s="62" t="s">
        <v>22</v>
      </c>
      <c r="E1601" s="62" t="s">
        <v>1311</v>
      </c>
      <c r="F1601" s="101">
        <v>4</v>
      </c>
      <c r="G1601" s="100">
        <v>9360</v>
      </c>
      <c r="H1601" s="100">
        <v>9360</v>
      </c>
      <c r="I1601" s="1" t="str">
        <f t="shared" ca="1" si="26"/>
        <v>поверка_и_ремонт_газ</v>
      </c>
    </row>
    <row r="1602" spans="1:9" hidden="1" x14ac:dyDescent="0.2">
      <c r="A1602" s="98">
        <v>43613</v>
      </c>
      <c r="B1602" s="62" t="s">
        <v>2075</v>
      </c>
      <c r="C1602" s="62" t="s">
        <v>764</v>
      </c>
      <c r="D1602" s="62" t="s">
        <v>22</v>
      </c>
      <c r="E1602" s="62" t="s">
        <v>1311</v>
      </c>
      <c r="F1602" s="101">
        <v>4</v>
      </c>
      <c r="G1602" s="100">
        <v>9360</v>
      </c>
      <c r="H1602" s="100">
        <v>9360</v>
      </c>
      <c r="I1602" s="1" t="str">
        <f t="shared" ref="I1602:I1665" ca="1" si="27">IF(COUNTIF(INDIRECT(INDEX(моделиперечень,1)),D1602),INDEX(моделиперечень,1),
IF(COUNTIF(INDIRECT(INDEX(моделиперечень,2)),D1602),INDEX(моделиперечень,2),
IF(COUNTIF(INDIRECT(INDEX(моделиперечень,3)),D1602),INDEX(моделиперечень,3),
IF(COUNTIF(INDIRECT(INDEX(моделиперечень,4)),D1602),INDEX(моделиперечень,4),
IF(COUNTIF(INDIRECT(INDEX(моделиперечень,5)),D1602),INDEX(моделиперечень,5),
IF(COUNTIF(INDIRECT(INDEX(моделиперечень,6)),D1602),INDEX(моделиперечень,6),
IF(COUNTIF(INDIRECT(INDEX(моделиперечень,7)),D1602),INDEX(моделиперечень,7),
IF(COUNTIF(INDIRECT(INDEX(моделиперечень,8)),D1602),INDEX(моделиперечень,8),
IF(COUNTIF(INDIRECT(INDEX(моделиперечень,9)),D1602),INDEX(моделиперечень,9),
IF(COUNTIF(INDIRECT(INDEX(моделиперечень,10)),D1602),INDEX(моделиперечень,10),
IF(COUNTIF(INDIRECT(INDEX(моделиперечень,11)),D1602),INDEX(моделиперечень,11),
IF(COUNTIF(INDIRECT(INDEX(моделиперечень,12)),D1602),INDEX(моделиперечень,12),
IF(COUNTIF(INDIRECT(INDEX(моделиперечень,13)),D1602),INDEX(моделиперечень,13),
IF(COUNTIF(INDIRECT(INDEX(моделиперечень,14)),D1602),INDEX(моделиперечень,14),
IF(COUNTIF(INDIRECT(INDEX(моделиперечень,15)),D1602),INDEX(моделиперечень,15),
IF(COUNTIF(INDIRECT(INDEX(моделиперечень,16)),D1602),INDEX(моделиперечень,16),
IF(COUNTIF(INDIRECT(INDEX(моделиперечень,17)),D1602),INDEX(моделиперечень,17),
IF(COUNTIF(INDIRECT(INDEX(моделиперечень,18)),D1602),INDEX(моделиперечень,18),
IF(COUNTIF(INDIRECT(INDEX(моделиперечень,19)),D1602),INDEX(моделиперечень,19),
IF(COUNTIF(INDIRECT(INDEX(моделиперечень,20)),D1602),INDEX(моделиперечень,20),
IF(COUNTIF(INDIRECT(INDEX(моделиперечень,21)),D1602),INDEX(моделиперечень,21),
IF(COUNTIF(INDIRECT(INDEX(моделиперечень,22)),D1602),INDEX(моделиперечень,22),
IF(COUNTIF(INDIRECT(INDEX(моделиперечень,23)),D1602),INDEX(моделиперечень,23),
IF(COUNTIF(INDIRECT(INDEX(моделиперечень,24)),D1602),INDEX(моделиперечень,24),
IF(COUNTIF(INDIRECT(INDEX(моделиперечень,25)),D1602),INDEX(моделиперечень,25),
IF(COUNTIF(INDIRECT(INDEX(моделиперечень,26)),D1602),INDEX(моделиперечень,26),
IF(COUNTIF(INDIRECT(INDEX(моделиперечень_газ,1)),D1602),INDEX(моделиперечень_газ,1),
IF(COUNTIF(INDIRECT(INDEX(моделиперечень_газ,2)),D1602),INDEX(моделиперечень_газ,2),
IF(COUNTIF(INDIRECT(INDEX(моделиперечень_газ,3)),D1602),INDEX(моделиперечень_газ,3),
IF(COUNTIF(INDIRECT(INDEX(моделиперечень_газ,4)),D1602),INDEX(моделиперечень_газ,4),
IF(COUNTIF(INDIRECT(INDEX(моделиперечень_газ,5)),D1602),INDEX(моделиперечень_газ,5),
IF(COUNTIF(INDIRECT(INDEX(моделиперечень_газ,6)),D1602),INDEX(моделиперечень_газ,6),
IF(COUNTIF(INDIRECT(INDEX(моделиперечень_газ,7)),D1602),INDEX(моделиперечень_газ,7),
IF(COUNTIF(INDIRECT(INDEX(моделиперечень_газ,8)),D1602),INDEX(моделиперечень_газ,8),
IF(COUNTIF(INDIRECT(INDEX(моделиперечень_газ,9)),D1602),INDEX(моделиперечень_газ,9),
IF(COUNTIF(INDIRECT(INDEX(моделиперечень_газ,10)),D1602),INDEX(моделиперечень_газ,10),
IF(COUNTIF(INDIRECT(INDEX(моделиперечень_газ,11)),D1602),INDEX(моделиперечень_газ,11),
IF(COUNTIF(INDIRECT(INDEX(моделиперечень_газ,12)),D1602),INDEX(моделиперечень_газ,12),
IF(COUNTIF(INDIRECT(INDEX(моделиперечень_газ,13)),D1602),INDEX(моделиперечень_газ,13),
IF(COUNTIF(INDIRECT(INDEX(моделиперечень_газ,14)),D1602),INDEX(моделиперечень_газ,14),
IF(COUNTIF(INDIRECT(INDEX(моделиперечень_газ,15)),D1602),INDEX(моделиперечень_газ,15),
IF(COUNTIF(INDIRECT(INDEX(моделиперечень_газ,16)),D1602),INDEX(моделиперечень_газ,16),
IF(COUNTIF(INDIRECT(INDEX(моделиперечень_газ,17)),D1602),INDEX(моделиперечень_газ,17),
IF(COUNTIF(INDIRECT(INDEX(моделиперечень_газ,18)),D1602),INDEX(моделиперечень_газ,18),
IF(COUNTIF(INDIRECT(INDEX(моделиперечень_газ,19)),D1602),INDEX(моделиперечень_газ,19),
IF(COUNTIF(INDIRECT(INDEX(моделиперечень_газ,20)),D1602),INDEX(моделиперечень_газ,20),
IF(COUNTIF(INDIRECT(INDEX(моделиперечень_газ,21)),D1602),INDEX(моделиперечень_газ,21),
IF(COUNTIF(INDIRECT(INDEX(моделиперечень_газ,22)),D1602),INDEX(моделиперечень_газ,22),
IF(COUNTIF(INDIRECT(INDEX(моделиперечень_газ,23)),D1602),INDEX(моделиперечень_газ,23),
IF(COUNTIF(INDIRECT(INDEX(моделиперечень_газ,24)),D1602),INDEX(моделиперечень_газ,24),
IF(COUNTIF(INDIRECT(INDEX(моделиперечень_газ,25)),D1602),INDEX(моделиперечень_газ,25),
IF(COUNTIF(INDIRECT(INDEX(моделиперечень_газ,26)),D1602),INDEX(моделиперечень_газ,26),
IF(COUNTIF(INDIRECT(INDEX(моделиперечень_газ,27)),D1602),INDEX(моделиперечень_газ,27),
IF(COUNTIF(INDIRECT(INDEX(моделиперечень_газ,28)),D1602),INDEX(моделиперечень_газ,28),
IF(COUNTIF(INDIRECT(INDEX(моделиперечень_газ,29)),D1602),INDEX(моделиперечень_газ,29),
IF(COUNTIF(INDIRECT(INDEX(моделиперечень_газ,30)),D1602),INDEX(моделиперечень_газ,30),
IF(COUNTIF(INDIRECT(INDEX(моделиперечень_газ,31)),D1602),INDEX(моделиперечень_газ,31),
IF(COUNTIF(INDIRECT(INDEX(моделиперечень_газ,32)),D1602),INDEX(моделиперечень_газ,32),
IF(COUNTIF(INDIRECT(INDEX(моделиперечень_газ,33)),D1602),INDEX(моделиперечень_газ,33),
IF(COUNTIF(INDIRECT(INDEX(моделиперечень_газ,34)),D1602),INDEX(моделиперечень_газ,34),
IF(COUNTIF(INDIRECT(INDEX(моделиперечень_газ,35)),D1602),INDEX(моделиперечень_газ,35),
IF(COUNTIF(INDIRECT(INDEX(моделиперечень_газ,36)),D1602),INDEX(моделиперечень_газ,36),
"нет модели"))))))))))))))))))))))))))))))))))))))))))))))))))))))))))))))</f>
        <v>поверка_и_ремонт_газ</v>
      </c>
    </row>
    <row r="1603" spans="1:9" hidden="1" x14ac:dyDescent="0.2">
      <c r="A1603" s="98">
        <v>43551</v>
      </c>
      <c r="B1603" s="62" t="s">
        <v>2161</v>
      </c>
      <c r="C1603" s="62" t="s">
        <v>602</v>
      </c>
      <c r="D1603" s="62" t="s">
        <v>262</v>
      </c>
      <c r="E1603" s="62" t="s">
        <v>1311</v>
      </c>
      <c r="F1603" s="101">
        <v>4</v>
      </c>
      <c r="G1603" s="100">
        <v>9360</v>
      </c>
      <c r="H1603" s="100">
        <v>9360</v>
      </c>
      <c r="I1603" s="1" t="str">
        <f t="shared" ca="1" si="27"/>
        <v>поверка_и_ремонт_газ</v>
      </c>
    </row>
    <row r="1604" spans="1:9" hidden="1" x14ac:dyDescent="0.2">
      <c r="A1604" s="98">
        <v>43712</v>
      </c>
      <c r="B1604" s="62" t="s">
        <v>2162</v>
      </c>
      <c r="C1604" s="62" t="s">
        <v>728</v>
      </c>
      <c r="D1604" s="62" t="s">
        <v>262</v>
      </c>
      <c r="E1604" s="62" t="s">
        <v>1311</v>
      </c>
      <c r="F1604" s="101">
        <v>4</v>
      </c>
      <c r="G1604" s="100">
        <v>9360</v>
      </c>
      <c r="H1604" s="100">
        <v>9360</v>
      </c>
      <c r="I1604" s="1" t="str">
        <f t="shared" ca="1" si="27"/>
        <v>поверка_и_ремонт_газ</v>
      </c>
    </row>
    <row r="1605" spans="1:9" hidden="1" x14ac:dyDescent="0.2">
      <c r="A1605" s="98">
        <v>43529</v>
      </c>
      <c r="B1605" s="62" t="s">
        <v>2163</v>
      </c>
      <c r="C1605" s="62" t="s">
        <v>887</v>
      </c>
      <c r="D1605" s="62" t="s">
        <v>97</v>
      </c>
      <c r="E1605" s="62" t="s">
        <v>1311</v>
      </c>
      <c r="F1605" s="101">
        <v>3</v>
      </c>
      <c r="G1605" s="100">
        <v>9360</v>
      </c>
      <c r="H1605" s="100">
        <v>9360</v>
      </c>
      <c r="I1605" s="1" t="str">
        <f t="shared" ca="1" si="27"/>
        <v>поверка_и_ремонт_газ</v>
      </c>
    </row>
    <row r="1606" spans="1:9" hidden="1" x14ac:dyDescent="0.2">
      <c r="A1606" s="98">
        <v>43475</v>
      </c>
      <c r="B1606" s="62" t="s">
        <v>2164</v>
      </c>
      <c r="C1606" s="62" t="s">
        <v>1005</v>
      </c>
      <c r="D1606" s="62" t="s">
        <v>173</v>
      </c>
      <c r="E1606" s="62" t="s">
        <v>1311</v>
      </c>
      <c r="F1606" s="101">
        <v>1</v>
      </c>
      <c r="G1606" s="100">
        <v>9300</v>
      </c>
      <c r="H1606" s="100">
        <v>9300</v>
      </c>
      <c r="I1606" s="1" t="str">
        <f t="shared" ca="1" si="27"/>
        <v>Сигнал_03К_датчики</v>
      </c>
    </row>
    <row r="1607" spans="1:9" hidden="1" x14ac:dyDescent="0.2">
      <c r="A1607" s="98">
        <v>43810</v>
      </c>
      <c r="B1607" s="62" t="s">
        <v>2166</v>
      </c>
      <c r="C1607" s="62" t="s">
        <v>1140</v>
      </c>
      <c r="D1607" s="62" t="s">
        <v>1141</v>
      </c>
      <c r="E1607" s="62" t="s">
        <v>1314</v>
      </c>
      <c r="F1607" s="101">
        <v>1</v>
      </c>
      <c r="G1607" s="100">
        <v>9297.6</v>
      </c>
      <c r="H1607" s="100">
        <v>9297.6</v>
      </c>
      <c r="I1607" s="1" t="str">
        <f t="shared" ca="1" si="27"/>
        <v>ДМГ_3</v>
      </c>
    </row>
    <row r="1608" spans="1:9" hidden="1" x14ac:dyDescent="0.2">
      <c r="A1608" s="98">
        <v>43776</v>
      </c>
      <c r="B1608" s="62" t="s">
        <v>2165</v>
      </c>
      <c r="C1608" s="62" t="s">
        <v>818</v>
      </c>
      <c r="D1608" s="62" t="s">
        <v>56</v>
      </c>
      <c r="E1608" s="62" t="s">
        <v>1311</v>
      </c>
      <c r="F1608" s="101">
        <v>1</v>
      </c>
      <c r="G1608" s="100">
        <v>9297.6</v>
      </c>
      <c r="H1608" s="100">
        <v>9297.6</v>
      </c>
      <c r="I1608" s="1" t="str">
        <f t="shared" ca="1" si="27"/>
        <v>ДМГ_3</v>
      </c>
    </row>
    <row r="1609" spans="1:9" hidden="1" x14ac:dyDescent="0.2">
      <c r="A1609" s="98">
        <v>43711</v>
      </c>
      <c r="B1609" s="62" t="s">
        <v>2169</v>
      </c>
      <c r="C1609" s="62" t="s">
        <v>971</v>
      </c>
      <c r="D1609" s="62" t="s">
        <v>92</v>
      </c>
      <c r="E1609" s="62" t="s">
        <v>1311</v>
      </c>
      <c r="F1609" s="101">
        <v>1</v>
      </c>
      <c r="G1609" s="100">
        <v>8823.6</v>
      </c>
      <c r="H1609" s="100">
        <v>9288</v>
      </c>
      <c r="I1609" s="1" t="str">
        <f t="shared" ca="1" si="27"/>
        <v>Газтест_пульт</v>
      </c>
    </row>
    <row r="1610" spans="1:9" hidden="1" x14ac:dyDescent="0.2">
      <c r="A1610" s="98">
        <v>43780</v>
      </c>
      <c r="B1610" s="62" t="s">
        <v>1998</v>
      </c>
      <c r="C1610" s="62" t="s">
        <v>888</v>
      </c>
      <c r="D1610" s="62" t="s">
        <v>92</v>
      </c>
      <c r="E1610" s="62" t="s">
        <v>1311</v>
      </c>
      <c r="F1610" s="101">
        <v>1</v>
      </c>
      <c r="G1610" s="100">
        <v>9288</v>
      </c>
      <c r="H1610" s="100">
        <v>9288</v>
      </c>
      <c r="I1610" s="1" t="str">
        <f t="shared" ca="1" si="27"/>
        <v>Газтест_пульт</v>
      </c>
    </row>
    <row r="1611" spans="1:9" hidden="1" x14ac:dyDescent="0.2">
      <c r="A1611" s="98">
        <v>43822</v>
      </c>
      <c r="B1611" s="62" t="s">
        <v>1999</v>
      </c>
      <c r="C1611" s="62" t="s">
        <v>1145</v>
      </c>
      <c r="D1611" s="62" t="s">
        <v>92</v>
      </c>
      <c r="E1611" s="62" t="s">
        <v>1312</v>
      </c>
      <c r="F1611" s="101">
        <v>1</v>
      </c>
      <c r="G1611" s="100">
        <v>9288</v>
      </c>
      <c r="H1611" s="100">
        <v>9288</v>
      </c>
      <c r="I1611" s="1" t="str">
        <f t="shared" ca="1" si="27"/>
        <v>Газтест_пульт</v>
      </c>
    </row>
    <row r="1612" spans="1:9" hidden="1" x14ac:dyDescent="0.2">
      <c r="A1612" s="98">
        <v>43654</v>
      </c>
      <c r="B1612" s="62" t="s">
        <v>2167</v>
      </c>
      <c r="C1612" s="62" t="s">
        <v>578</v>
      </c>
      <c r="D1612" s="62" t="s">
        <v>92</v>
      </c>
      <c r="E1612" s="62" t="s">
        <v>1313</v>
      </c>
      <c r="F1612" s="101">
        <v>1</v>
      </c>
      <c r="G1612" s="100">
        <v>8359.2000000000007</v>
      </c>
      <c r="H1612" s="100">
        <v>9288</v>
      </c>
      <c r="I1612" s="1" t="str">
        <f t="shared" ca="1" si="27"/>
        <v>Газтест_пульт</v>
      </c>
    </row>
    <row r="1613" spans="1:9" hidden="1" x14ac:dyDescent="0.2">
      <c r="A1613" s="98">
        <v>43644</v>
      </c>
      <c r="B1613" s="62" t="s">
        <v>2004</v>
      </c>
      <c r="C1613" s="62" t="s">
        <v>914</v>
      </c>
      <c r="D1613" s="62" t="s">
        <v>92</v>
      </c>
      <c r="E1613" s="62" t="s">
        <v>1311</v>
      </c>
      <c r="F1613" s="101">
        <v>1</v>
      </c>
      <c r="G1613" s="100">
        <v>9288</v>
      </c>
      <c r="H1613" s="100">
        <v>9288</v>
      </c>
      <c r="I1613" s="1" t="str">
        <f t="shared" ca="1" si="27"/>
        <v>Газтест_пульт</v>
      </c>
    </row>
    <row r="1614" spans="1:9" hidden="1" x14ac:dyDescent="0.2">
      <c r="A1614" s="98">
        <v>43675</v>
      </c>
      <c r="B1614" s="62" t="s">
        <v>2168</v>
      </c>
      <c r="C1614" s="62" t="s">
        <v>803</v>
      </c>
      <c r="D1614" s="62" t="s">
        <v>92</v>
      </c>
      <c r="E1614" s="62" t="s">
        <v>1313</v>
      </c>
      <c r="F1614" s="101">
        <v>1</v>
      </c>
      <c r="G1614" s="100">
        <v>9288</v>
      </c>
      <c r="H1614" s="100">
        <v>9288</v>
      </c>
      <c r="I1614" s="1" t="str">
        <f t="shared" ca="1" si="27"/>
        <v>Газтест_пульт</v>
      </c>
    </row>
    <row r="1615" spans="1:9" hidden="1" x14ac:dyDescent="0.2">
      <c r="A1615" s="98">
        <v>43544</v>
      </c>
      <c r="B1615" s="62" t="s">
        <v>2001</v>
      </c>
      <c r="C1615" s="62" t="s">
        <v>791</v>
      </c>
      <c r="D1615" s="62" t="s">
        <v>92</v>
      </c>
      <c r="E1615" s="62" t="s">
        <v>1313</v>
      </c>
      <c r="F1615" s="101">
        <v>1</v>
      </c>
      <c r="G1615" s="100">
        <v>9288</v>
      </c>
      <c r="H1615" s="100">
        <v>9288</v>
      </c>
      <c r="I1615" s="1" t="str">
        <f t="shared" ca="1" si="27"/>
        <v>Газтест_пульт</v>
      </c>
    </row>
    <row r="1616" spans="1:9" hidden="1" x14ac:dyDescent="0.2">
      <c r="A1616" s="98">
        <v>43528</v>
      </c>
      <c r="B1616" s="62" t="s">
        <v>2000</v>
      </c>
      <c r="C1616" s="62" t="s">
        <v>850</v>
      </c>
      <c r="D1616" s="62" t="s">
        <v>92</v>
      </c>
      <c r="E1616" s="62" t="s">
        <v>1313</v>
      </c>
      <c r="F1616" s="101">
        <v>1</v>
      </c>
      <c r="G1616" s="100">
        <v>9288</v>
      </c>
      <c r="H1616" s="100">
        <v>9288</v>
      </c>
      <c r="I1616" s="1" t="str">
        <f t="shared" ca="1" si="27"/>
        <v>Газтест_пульт</v>
      </c>
    </row>
    <row r="1617" spans="1:9" hidden="1" x14ac:dyDescent="0.2">
      <c r="A1617" s="98">
        <v>43580</v>
      </c>
      <c r="B1617" s="62" t="s">
        <v>2002</v>
      </c>
      <c r="C1617" s="62" t="s">
        <v>941</v>
      </c>
      <c r="D1617" s="62" t="s">
        <v>92</v>
      </c>
      <c r="E1617" s="62" t="s">
        <v>1311</v>
      </c>
      <c r="F1617" s="101">
        <v>1</v>
      </c>
      <c r="G1617" s="100">
        <v>9288</v>
      </c>
      <c r="H1617" s="100">
        <v>9288</v>
      </c>
      <c r="I1617" s="1" t="str">
        <f t="shared" ca="1" si="27"/>
        <v>Газтест_пульт</v>
      </c>
    </row>
    <row r="1618" spans="1:9" hidden="1" x14ac:dyDescent="0.2">
      <c r="A1618" s="98">
        <v>43580</v>
      </c>
      <c r="B1618" s="62" t="s">
        <v>2003</v>
      </c>
      <c r="C1618" s="62" t="s">
        <v>941</v>
      </c>
      <c r="D1618" s="62" t="s">
        <v>92</v>
      </c>
      <c r="E1618" s="62" t="s">
        <v>1311</v>
      </c>
      <c r="F1618" s="101">
        <v>1</v>
      </c>
      <c r="G1618" s="100">
        <v>9288</v>
      </c>
      <c r="H1618" s="100">
        <v>9288</v>
      </c>
      <c r="I1618" s="1" t="str">
        <f t="shared" ca="1" si="27"/>
        <v>Газтест_пульт</v>
      </c>
    </row>
    <row r="1619" spans="1:9" hidden="1" x14ac:dyDescent="0.2">
      <c r="A1619" s="98">
        <v>43657</v>
      </c>
      <c r="B1619" s="62" t="s">
        <v>2049</v>
      </c>
      <c r="C1619" s="62" t="s">
        <v>634</v>
      </c>
      <c r="D1619" s="62" t="s">
        <v>92</v>
      </c>
      <c r="E1619" s="62" t="s">
        <v>1311</v>
      </c>
      <c r="F1619" s="101">
        <v>1</v>
      </c>
      <c r="G1619" s="100">
        <v>8823.6</v>
      </c>
      <c r="H1619" s="100">
        <v>9288</v>
      </c>
      <c r="I1619" s="1" t="str">
        <f t="shared" ca="1" si="27"/>
        <v>Газтест_пульт</v>
      </c>
    </row>
    <row r="1620" spans="1:9" hidden="1" x14ac:dyDescent="0.2">
      <c r="A1620" s="98">
        <v>43651</v>
      </c>
      <c r="B1620" s="62" t="s">
        <v>2171</v>
      </c>
      <c r="C1620" s="62" t="s">
        <v>635</v>
      </c>
      <c r="D1620" s="62" t="s">
        <v>92</v>
      </c>
      <c r="E1620" s="62" t="s">
        <v>1313</v>
      </c>
      <c r="F1620" s="101">
        <v>1</v>
      </c>
      <c r="G1620" s="100">
        <v>9288</v>
      </c>
      <c r="H1620" s="100">
        <v>9288</v>
      </c>
      <c r="I1620" s="1" t="str">
        <f t="shared" ca="1" si="27"/>
        <v>Газтест_пульт</v>
      </c>
    </row>
    <row r="1621" spans="1:9" hidden="1" x14ac:dyDescent="0.2">
      <c r="A1621" s="98">
        <v>43657</v>
      </c>
      <c r="B1621" s="62" t="s">
        <v>2170</v>
      </c>
      <c r="C1621" s="62" t="s">
        <v>640</v>
      </c>
      <c r="D1621" s="62" t="s">
        <v>92</v>
      </c>
      <c r="E1621" s="62" t="s">
        <v>1313</v>
      </c>
      <c r="F1621" s="101">
        <v>1</v>
      </c>
      <c r="G1621" s="100">
        <v>9288</v>
      </c>
      <c r="H1621" s="100">
        <v>9288</v>
      </c>
      <c r="I1621" s="1" t="str">
        <f t="shared" ca="1" si="27"/>
        <v>Газтест_пульт</v>
      </c>
    </row>
    <row r="1622" spans="1:9" hidden="1" x14ac:dyDescent="0.2">
      <c r="A1622" s="98">
        <v>43805</v>
      </c>
      <c r="B1622" s="62" t="s">
        <v>2051</v>
      </c>
      <c r="C1622" s="62" t="s">
        <v>902</v>
      </c>
      <c r="D1622" s="62" t="s">
        <v>92</v>
      </c>
      <c r="E1622" s="62" t="s">
        <v>1314</v>
      </c>
      <c r="F1622" s="101">
        <v>1</v>
      </c>
      <c r="G1622" s="100">
        <v>9288</v>
      </c>
      <c r="H1622" s="100">
        <v>9288</v>
      </c>
      <c r="I1622" s="1" t="str">
        <f t="shared" ca="1" si="27"/>
        <v>Газтест_пульт</v>
      </c>
    </row>
    <row r="1623" spans="1:9" hidden="1" x14ac:dyDescent="0.2">
      <c r="A1623" s="98">
        <v>43824</v>
      </c>
      <c r="B1623" s="62" t="s">
        <v>2050</v>
      </c>
      <c r="C1623" s="62" t="s">
        <v>1129</v>
      </c>
      <c r="D1623" s="62" t="s">
        <v>92</v>
      </c>
      <c r="E1623" s="62" t="s">
        <v>1314</v>
      </c>
      <c r="F1623" s="101">
        <v>1</v>
      </c>
      <c r="G1623" s="100">
        <v>9288</v>
      </c>
      <c r="H1623" s="100">
        <v>9288</v>
      </c>
      <c r="I1623" s="1" t="str">
        <f t="shared" ca="1" si="27"/>
        <v>Газтест_пульт</v>
      </c>
    </row>
    <row r="1624" spans="1:9" hidden="1" x14ac:dyDescent="0.2">
      <c r="A1624" s="98">
        <v>43747</v>
      </c>
      <c r="B1624" s="62" t="s">
        <v>2052</v>
      </c>
      <c r="C1624" s="62" t="s">
        <v>901</v>
      </c>
      <c r="D1624" s="62" t="s">
        <v>92</v>
      </c>
      <c r="E1624" s="62" t="s">
        <v>1313</v>
      </c>
      <c r="F1624" s="101">
        <v>1</v>
      </c>
      <c r="G1624" s="100">
        <v>9288</v>
      </c>
      <c r="H1624" s="100">
        <v>9288</v>
      </c>
      <c r="I1624" s="1" t="str">
        <f t="shared" ca="1" si="27"/>
        <v>Газтест_пульт</v>
      </c>
    </row>
    <row r="1625" spans="1:9" hidden="1" x14ac:dyDescent="0.2">
      <c r="A1625" s="98">
        <v>43668</v>
      </c>
      <c r="B1625" s="62" t="s">
        <v>2172</v>
      </c>
      <c r="C1625" s="62" t="s">
        <v>569</v>
      </c>
      <c r="D1625" s="62" t="s">
        <v>43</v>
      </c>
      <c r="E1625" s="62" t="s">
        <v>1312</v>
      </c>
      <c r="F1625" s="101">
        <v>2</v>
      </c>
      <c r="G1625" s="100">
        <v>8778</v>
      </c>
      <c r="H1625" s="100">
        <v>9240</v>
      </c>
      <c r="I1625" s="1" t="str">
        <f t="shared" ca="1" si="27"/>
        <v>сигнал_02</v>
      </c>
    </row>
    <row r="1626" spans="1:9" hidden="1" x14ac:dyDescent="0.2">
      <c r="A1626" s="98">
        <v>43627</v>
      </c>
      <c r="B1626" s="62" t="s">
        <v>2174</v>
      </c>
      <c r="C1626" s="62" t="s">
        <v>752</v>
      </c>
      <c r="D1626" s="62" t="s">
        <v>45</v>
      </c>
      <c r="E1626" s="62" t="s">
        <v>1313</v>
      </c>
      <c r="F1626" s="101">
        <v>4</v>
      </c>
      <c r="G1626" s="100">
        <v>9240</v>
      </c>
      <c r="H1626" s="100">
        <v>9240</v>
      </c>
      <c r="I1626" s="1" t="str">
        <f t="shared" ca="1" si="27"/>
        <v>поверка_и_ремонт_газ</v>
      </c>
    </row>
    <row r="1627" spans="1:9" hidden="1" x14ac:dyDescent="0.2">
      <c r="A1627" s="98">
        <v>43627</v>
      </c>
      <c r="B1627" s="62" t="s">
        <v>2173</v>
      </c>
      <c r="C1627" s="62" t="s">
        <v>752</v>
      </c>
      <c r="D1627" s="62" t="s">
        <v>45</v>
      </c>
      <c r="E1627" s="62" t="s">
        <v>1313</v>
      </c>
      <c r="F1627" s="101">
        <v>4</v>
      </c>
      <c r="G1627" s="100">
        <v>9240</v>
      </c>
      <c r="H1627" s="100">
        <v>9240</v>
      </c>
      <c r="I1627" s="1" t="str">
        <f t="shared" ca="1" si="27"/>
        <v>поверка_и_ремонт_газ</v>
      </c>
    </row>
    <row r="1628" spans="1:9" hidden="1" x14ac:dyDescent="0.2">
      <c r="A1628" s="98">
        <v>43816</v>
      </c>
      <c r="B1628" s="62" t="s">
        <v>2175</v>
      </c>
      <c r="C1628" s="62" t="s">
        <v>695</v>
      </c>
      <c r="D1628" s="62" t="s">
        <v>91</v>
      </c>
      <c r="E1628" s="62" t="s">
        <v>1311</v>
      </c>
      <c r="F1628" s="101">
        <v>2</v>
      </c>
      <c r="G1628" s="100">
        <v>9216</v>
      </c>
      <c r="H1628" s="100">
        <v>9216</v>
      </c>
      <c r="I1628" s="1" t="str">
        <f t="shared" ca="1" si="27"/>
        <v>Газтест_датчики</v>
      </c>
    </row>
    <row r="1629" spans="1:9" hidden="1" x14ac:dyDescent="0.2">
      <c r="A1629" s="98">
        <v>43651</v>
      </c>
      <c r="B1629" s="62" t="s">
        <v>2171</v>
      </c>
      <c r="C1629" s="62" t="s">
        <v>635</v>
      </c>
      <c r="D1629" s="62" t="s">
        <v>91</v>
      </c>
      <c r="E1629" s="62" t="s">
        <v>1313</v>
      </c>
      <c r="F1629" s="101">
        <v>2</v>
      </c>
      <c r="G1629" s="100">
        <v>9216</v>
      </c>
      <c r="H1629" s="100">
        <v>9216</v>
      </c>
      <c r="I1629" s="1" t="str">
        <f t="shared" ca="1" si="27"/>
        <v>Газтест_датчики</v>
      </c>
    </row>
    <row r="1630" spans="1:9" hidden="1" x14ac:dyDescent="0.2">
      <c r="A1630" s="98">
        <v>43654</v>
      </c>
      <c r="B1630" s="62" t="s">
        <v>2167</v>
      </c>
      <c r="C1630" s="62" t="s">
        <v>578</v>
      </c>
      <c r="D1630" s="62" t="s">
        <v>91</v>
      </c>
      <c r="E1630" s="62" t="s">
        <v>1313</v>
      </c>
      <c r="F1630" s="101">
        <v>2</v>
      </c>
      <c r="G1630" s="100">
        <v>8294.4</v>
      </c>
      <c r="H1630" s="100">
        <v>9216</v>
      </c>
      <c r="I1630" s="1" t="str">
        <f t="shared" ca="1" si="27"/>
        <v>Газтест_датчики</v>
      </c>
    </row>
    <row r="1631" spans="1:9" hidden="1" x14ac:dyDescent="0.2">
      <c r="A1631" s="98">
        <v>43711</v>
      </c>
      <c r="B1631" s="62" t="s">
        <v>2169</v>
      </c>
      <c r="C1631" s="62" t="s">
        <v>971</v>
      </c>
      <c r="D1631" s="62" t="s">
        <v>91</v>
      </c>
      <c r="E1631" s="62" t="s">
        <v>1311</v>
      </c>
      <c r="F1631" s="101">
        <v>2</v>
      </c>
      <c r="G1631" s="100">
        <v>8755.2000000000007</v>
      </c>
      <c r="H1631" s="100">
        <v>9216</v>
      </c>
      <c r="I1631" s="1" t="str">
        <f t="shared" ca="1" si="27"/>
        <v>Газтест_датчики</v>
      </c>
    </row>
    <row r="1632" spans="1:9" hidden="1" x14ac:dyDescent="0.2">
      <c r="A1632" s="98">
        <v>43657</v>
      </c>
      <c r="B1632" s="62" t="s">
        <v>2170</v>
      </c>
      <c r="C1632" s="62" t="s">
        <v>640</v>
      </c>
      <c r="D1632" s="62" t="s">
        <v>91</v>
      </c>
      <c r="E1632" s="62" t="s">
        <v>1313</v>
      </c>
      <c r="F1632" s="101">
        <v>2</v>
      </c>
      <c r="G1632" s="100">
        <v>9216</v>
      </c>
      <c r="H1632" s="100">
        <v>9216</v>
      </c>
      <c r="I1632" s="1" t="str">
        <f t="shared" ca="1" si="27"/>
        <v>Газтест_датчики</v>
      </c>
    </row>
    <row r="1633" spans="1:10" hidden="1" x14ac:dyDescent="0.2">
      <c r="A1633" s="98">
        <v>43816</v>
      </c>
      <c r="B1633" s="62" t="s">
        <v>2176</v>
      </c>
      <c r="C1633" s="62" t="s">
        <v>756</v>
      </c>
      <c r="D1633" s="62" t="s">
        <v>349</v>
      </c>
      <c r="E1633" s="62" t="s">
        <v>1314</v>
      </c>
      <c r="F1633" s="101">
        <v>4</v>
      </c>
      <c r="G1633" s="100">
        <v>9120</v>
      </c>
      <c r="H1633" s="100">
        <v>9120</v>
      </c>
      <c r="I1633" s="1" t="str">
        <f t="shared" ca="1" si="27"/>
        <v>прочее_газ</v>
      </c>
    </row>
    <row r="1634" spans="1:10" hidden="1" x14ac:dyDescent="0.2">
      <c r="A1634" s="98">
        <v>43801</v>
      </c>
      <c r="B1634" s="62" t="s">
        <v>2177</v>
      </c>
      <c r="C1634" s="62" t="s">
        <v>1076</v>
      </c>
      <c r="D1634" s="62" t="s">
        <v>349</v>
      </c>
      <c r="E1634" s="62" t="s">
        <v>1311</v>
      </c>
      <c r="F1634" s="101">
        <v>4</v>
      </c>
      <c r="G1634" s="100">
        <v>9120</v>
      </c>
      <c r="H1634" s="100">
        <v>9120</v>
      </c>
      <c r="I1634" s="1" t="str">
        <f t="shared" ca="1" si="27"/>
        <v>прочее_газ</v>
      </c>
    </row>
    <row r="1635" spans="1:10" hidden="1" x14ac:dyDescent="0.2">
      <c r="A1635" s="98">
        <v>43578</v>
      </c>
      <c r="B1635" s="62" t="s">
        <v>1641</v>
      </c>
      <c r="C1635" s="62" t="s">
        <v>774</v>
      </c>
      <c r="D1635" s="62" t="s">
        <v>12</v>
      </c>
      <c r="E1635" s="62" t="s">
        <v>1311</v>
      </c>
      <c r="F1635" s="101">
        <v>4</v>
      </c>
      <c r="G1635" s="100">
        <v>9072</v>
      </c>
      <c r="H1635" s="100">
        <v>9072</v>
      </c>
      <c r="I1635" s="1" t="str">
        <f t="shared" ca="1" si="27"/>
        <v>поверка_и_ремонт_газ</v>
      </c>
    </row>
    <row r="1636" spans="1:10" hidden="1" x14ac:dyDescent="0.2">
      <c r="A1636" s="98">
        <v>43493</v>
      </c>
      <c r="B1636" s="62" t="s">
        <v>2178</v>
      </c>
      <c r="C1636" s="62" t="s">
        <v>650</v>
      </c>
      <c r="D1636" s="62" t="s">
        <v>9</v>
      </c>
      <c r="E1636" s="62" t="s">
        <v>1313</v>
      </c>
      <c r="F1636" s="101">
        <v>5</v>
      </c>
      <c r="G1636" s="100">
        <v>9000</v>
      </c>
      <c r="H1636" s="100">
        <v>9000</v>
      </c>
      <c r="I1636" s="1" t="str">
        <f t="shared" ca="1" si="27"/>
        <v>прочее_газ</v>
      </c>
    </row>
    <row r="1637" spans="1:10" hidden="1" x14ac:dyDescent="0.2">
      <c r="A1637" s="98">
        <v>43578</v>
      </c>
      <c r="B1637" s="62" t="s">
        <v>2179</v>
      </c>
      <c r="C1637" s="62" t="s">
        <v>738</v>
      </c>
      <c r="D1637" s="62" t="s">
        <v>9</v>
      </c>
      <c r="E1637" s="62" t="s">
        <v>1311</v>
      </c>
      <c r="F1637" s="101">
        <v>5</v>
      </c>
      <c r="G1637" s="100">
        <v>9000</v>
      </c>
      <c r="H1637" s="100">
        <v>9000</v>
      </c>
      <c r="I1637" s="1" t="str">
        <f t="shared" ca="1" si="27"/>
        <v>прочее_газ</v>
      </c>
    </row>
    <row r="1638" spans="1:10" hidden="1" x14ac:dyDescent="0.2">
      <c r="A1638" s="98">
        <v>43816</v>
      </c>
      <c r="B1638" s="62" t="s">
        <v>1622</v>
      </c>
      <c r="C1638" s="62" t="s">
        <v>1113</v>
      </c>
      <c r="D1638" s="62" t="s">
        <v>9</v>
      </c>
      <c r="E1638" s="62" t="s">
        <v>1314</v>
      </c>
      <c r="F1638" s="101">
        <v>5</v>
      </c>
      <c r="G1638" s="100">
        <v>9000</v>
      </c>
      <c r="H1638" s="100">
        <v>9000</v>
      </c>
      <c r="I1638" s="1" t="str">
        <f t="shared" ca="1" si="27"/>
        <v>прочее_газ</v>
      </c>
    </row>
    <row r="1639" spans="1:10" hidden="1" x14ac:dyDescent="0.2">
      <c r="A1639" s="98">
        <v>43767</v>
      </c>
      <c r="B1639" s="62" t="s">
        <v>2181</v>
      </c>
      <c r="C1639" s="62" t="s">
        <v>756</v>
      </c>
      <c r="D1639" s="62" t="s">
        <v>9</v>
      </c>
      <c r="E1639" s="62" t="s">
        <v>1314</v>
      </c>
      <c r="F1639" s="101">
        <v>5</v>
      </c>
      <c r="G1639" s="100">
        <v>9000</v>
      </c>
      <c r="H1639" s="100">
        <v>9000</v>
      </c>
      <c r="I1639" s="1" t="str">
        <f t="shared" ca="1" si="27"/>
        <v>прочее_газ</v>
      </c>
    </row>
    <row r="1640" spans="1:10" hidden="1" x14ac:dyDescent="0.2">
      <c r="A1640" s="98">
        <v>43633</v>
      </c>
      <c r="B1640" s="62" t="s">
        <v>2182</v>
      </c>
      <c r="C1640" s="62" t="s">
        <v>865</v>
      </c>
      <c r="D1640" s="62" t="s">
        <v>9</v>
      </c>
      <c r="E1640" s="62" t="s">
        <v>1311</v>
      </c>
      <c r="F1640" s="101">
        <v>5</v>
      </c>
      <c r="G1640" s="100">
        <v>9000</v>
      </c>
      <c r="H1640" s="100">
        <v>9000</v>
      </c>
      <c r="I1640" s="1" t="str">
        <f t="shared" ca="1" si="27"/>
        <v>прочее_газ</v>
      </c>
    </row>
    <row r="1641" spans="1:10" hidden="1" x14ac:dyDescent="0.2">
      <c r="A1641" s="98">
        <v>43725</v>
      </c>
      <c r="B1641" s="62" t="s">
        <v>2180</v>
      </c>
      <c r="C1641" s="62" t="s">
        <v>999</v>
      </c>
      <c r="D1641" s="62" t="s">
        <v>9</v>
      </c>
      <c r="E1641" s="62" t="s">
        <v>1311</v>
      </c>
      <c r="F1641" s="101">
        <v>5</v>
      </c>
      <c r="G1641" s="100">
        <v>9000</v>
      </c>
      <c r="H1641" s="100">
        <v>9000</v>
      </c>
      <c r="I1641" s="1" t="str">
        <f t="shared" ca="1" si="27"/>
        <v>прочее_газ</v>
      </c>
    </row>
    <row r="1642" spans="1:10" x14ac:dyDescent="0.2">
      <c r="A1642" s="98">
        <v>43892</v>
      </c>
      <c r="B1642" s="62" t="s">
        <v>2451</v>
      </c>
      <c r="C1642" s="62" t="s">
        <v>2452</v>
      </c>
      <c r="D1642" s="62" t="s">
        <v>1325</v>
      </c>
      <c r="E1642" s="62" t="s">
        <v>1318</v>
      </c>
      <c r="F1642" s="101">
        <v>6</v>
      </c>
      <c r="G1642" s="100">
        <v>9000</v>
      </c>
      <c r="H1642" s="100">
        <v>9000</v>
      </c>
    </row>
    <row r="1643" spans="1:10" hidden="1" x14ac:dyDescent="0.2">
      <c r="A1643" s="98">
        <v>43539</v>
      </c>
      <c r="B1643" s="62" t="s">
        <v>2183</v>
      </c>
      <c r="C1643" s="62" t="s">
        <v>716</v>
      </c>
      <c r="D1643" s="62" t="s">
        <v>13</v>
      </c>
      <c r="E1643" s="62" t="s">
        <v>1311</v>
      </c>
      <c r="F1643" s="99"/>
      <c r="G1643" s="100">
        <v>8940.7199999999993</v>
      </c>
      <c r="H1643" s="100">
        <v>8940.7199999999993</v>
      </c>
      <c r="I1643" s="1" t="str">
        <f t="shared" ca="1" si="27"/>
        <v>поверка_и_ремонт_газ</v>
      </c>
    </row>
    <row r="1644" spans="1:10" hidden="1" x14ac:dyDescent="0.2">
      <c r="A1644" s="98">
        <v>43530</v>
      </c>
      <c r="B1644" s="62" t="s">
        <v>1217</v>
      </c>
      <c r="C1644" s="62" t="s">
        <v>654</v>
      </c>
      <c r="D1644" s="62" t="s">
        <v>34</v>
      </c>
      <c r="E1644" s="62" t="s">
        <v>1311</v>
      </c>
      <c r="F1644" s="101">
        <v>1</v>
      </c>
      <c r="G1644" s="100">
        <v>8880</v>
      </c>
      <c r="H1644" s="100">
        <v>8880</v>
      </c>
      <c r="I1644" s="1" t="str">
        <f t="shared" ca="1" si="27"/>
        <v>ремонт_прочие_услуги</v>
      </c>
    </row>
    <row r="1645" spans="1:10" hidden="1" x14ac:dyDescent="0.2">
      <c r="A1645" s="98">
        <v>43602</v>
      </c>
      <c r="B1645" s="62" t="s">
        <v>1158</v>
      </c>
      <c r="C1645" s="62" t="s">
        <v>654</v>
      </c>
      <c r="D1645" s="62" t="s">
        <v>245</v>
      </c>
      <c r="E1645" s="62" t="s">
        <v>1311</v>
      </c>
      <c r="F1645" s="101">
        <v>1</v>
      </c>
      <c r="G1645" s="100">
        <v>8880</v>
      </c>
      <c r="H1645" s="100">
        <v>8880</v>
      </c>
      <c r="I1645" s="1" t="str">
        <f t="shared" ca="1" si="27"/>
        <v>ремонт_прочие_услуги</v>
      </c>
    </row>
    <row r="1646" spans="1:10" hidden="1" x14ac:dyDescent="0.2">
      <c r="A1646" s="98">
        <v>43712</v>
      </c>
      <c r="B1646" s="62" t="s">
        <v>1936</v>
      </c>
      <c r="C1646" s="62" t="s">
        <v>812</v>
      </c>
      <c r="D1646" s="62" t="s">
        <v>13</v>
      </c>
      <c r="E1646" s="62" t="s">
        <v>1311</v>
      </c>
      <c r="F1646" s="99"/>
      <c r="G1646" s="100">
        <v>8852.64</v>
      </c>
      <c r="H1646" s="100">
        <v>8852.64</v>
      </c>
      <c r="I1646" s="1" t="str">
        <f t="shared" ca="1" si="27"/>
        <v>поверка_и_ремонт_газ</v>
      </c>
    </row>
    <row r="1647" spans="1:10" hidden="1" x14ac:dyDescent="0.2">
      <c r="A1647" s="98">
        <v>43781</v>
      </c>
      <c r="B1647" s="62" t="s">
        <v>1151</v>
      </c>
      <c r="C1647" s="62" t="s">
        <v>654</v>
      </c>
      <c r="D1647" s="62" t="s">
        <v>35</v>
      </c>
      <c r="E1647" s="62" t="s">
        <v>1311</v>
      </c>
      <c r="F1647" s="101">
        <v>2</v>
      </c>
      <c r="G1647" s="100">
        <v>8832</v>
      </c>
      <c r="H1647" s="100">
        <v>8832</v>
      </c>
      <c r="I1647" s="1" t="str">
        <f t="shared" ca="1" si="27"/>
        <v>Прочее</v>
      </c>
      <c r="J1647" s="18"/>
    </row>
    <row r="1648" spans="1:10" hidden="1" x14ac:dyDescent="0.2">
      <c r="A1648" s="98">
        <v>43783</v>
      </c>
      <c r="B1648" s="62" t="s">
        <v>1153</v>
      </c>
      <c r="C1648" s="62" t="s">
        <v>654</v>
      </c>
      <c r="D1648" s="62" t="s">
        <v>36</v>
      </c>
      <c r="E1648" s="62" t="s">
        <v>1311</v>
      </c>
      <c r="F1648" s="101">
        <v>2</v>
      </c>
      <c r="G1648" s="100">
        <v>8832</v>
      </c>
      <c r="H1648" s="100">
        <v>8832</v>
      </c>
      <c r="I1648" s="1" t="str">
        <f t="shared" ca="1" si="27"/>
        <v>Прочее</v>
      </c>
    </row>
    <row r="1649" spans="1:10" hidden="1" x14ac:dyDescent="0.2">
      <c r="A1649" s="98">
        <v>43783</v>
      </c>
      <c r="B1649" s="62" t="s">
        <v>1153</v>
      </c>
      <c r="C1649" s="62" t="s">
        <v>654</v>
      </c>
      <c r="D1649" s="62" t="s">
        <v>35</v>
      </c>
      <c r="E1649" s="62" t="s">
        <v>1311</v>
      </c>
      <c r="F1649" s="101">
        <v>2</v>
      </c>
      <c r="G1649" s="100">
        <v>8832</v>
      </c>
      <c r="H1649" s="100">
        <v>8832</v>
      </c>
      <c r="I1649" s="1" t="str">
        <f t="shared" ca="1" si="27"/>
        <v>Прочее</v>
      </c>
    </row>
    <row r="1650" spans="1:10" hidden="1" x14ac:dyDescent="0.2">
      <c r="A1650" s="98">
        <v>43607</v>
      </c>
      <c r="B1650" s="62" t="s">
        <v>1187</v>
      </c>
      <c r="C1650" s="62" t="s">
        <v>654</v>
      </c>
      <c r="D1650" s="62" t="s">
        <v>35</v>
      </c>
      <c r="E1650" s="62" t="s">
        <v>1311</v>
      </c>
      <c r="F1650" s="101">
        <v>2</v>
      </c>
      <c r="G1650" s="100">
        <v>8832</v>
      </c>
      <c r="H1650" s="100">
        <v>8832</v>
      </c>
      <c r="I1650" s="1" t="str">
        <f t="shared" ca="1" si="27"/>
        <v>Прочее</v>
      </c>
      <c r="J1650" s="18"/>
    </row>
    <row r="1651" spans="1:10" hidden="1" x14ac:dyDescent="0.2">
      <c r="A1651" s="98">
        <v>43620</v>
      </c>
      <c r="B1651" s="62" t="s">
        <v>1148</v>
      </c>
      <c r="C1651" s="62" t="s">
        <v>654</v>
      </c>
      <c r="D1651" s="62" t="s">
        <v>35</v>
      </c>
      <c r="E1651" s="62" t="s">
        <v>1313</v>
      </c>
      <c r="F1651" s="101">
        <v>2</v>
      </c>
      <c r="G1651" s="100">
        <v>8832</v>
      </c>
      <c r="H1651" s="100">
        <v>8832</v>
      </c>
      <c r="I1651" s="1" t="str">
        <f t="shared" ca="1" si="27"/>
        <v>Прочее</v>
      </c>
    </row>
    <row r="1652" spans="1:10" hidden="1" x14ac:dyDescent="0.2">
      <c r="A1652" s="98">
        <v>43641</v>
      </c>
      <c r="B1652" s="62" t="s">
        <v>1188</v>
      </c>
      <c r="C1652" s="62" t="s">
        <v>654</v>
      </c>
      <c r="D1652" s="62" t="s">
        <v>35</v>
      </c>
      <c r="E1652" s="62" t="s">
        <v>1313</v>
      </c>
      <c r="F1652" s="101">
        <v>2</v>
      </c>
      <c r="G1652" s="100">
        <v>8832</v>
      </c>
      <c r="H1652" s="100">
        <v>8832</v>
      </c>
      <c r="I1652" s="1" t="str">
        <f t="shared" ca="1" si="27"/>
        <v>Прочее</v>
      </c>
    </row>
    <row r="1653" spans="1:10" hidden="1" x14ac:dyDescent="0.2">
      <c r="A1653" s="98">
        <v>43816</v>
      </c>
      <c r="B1653" s="62" t="s">
        <v>1222</v>
      </c>
      <c r="C1653" s="62" t="s">
        <v>654</v>
      </c>
      <c r="D1653" s="62" t="s">
        <v>36</v>
      </c>
      <c r="E1653" s="62" t="s">
        <v>1311</v>
      </c>
      <c r="F1653" s="101">
        <v>2</v>
      </c>
      <c r="G1653" s="100">
        <v>8832</v>
      </c>
      <c r="H1653" s="100">
        <v>8832</v>
      </c>
      <c r="I1653" s="1" t="str">
        <f t="shared" ca="1" si="27"/>
        <v>Прочее</v>
      </c>
    </row>
    <row r="1654" spans="1:10" hidden="1" x14ac:dyDescent="0.2">
      <c r="A1654" s="98">
        <v>43641</v>
      </c>
      <c r="B1654" s="62" t="s">
        <v>1188</v>
      </c>
      <c r="C1654" s="62" t="s">
        <v>654</v>
      </c>
      <c r="D1654" s="62" t="s">
        <v>36</v>
      </c>
      <c r="E1654" s="62" t="s">
        <v>1313</v>
      </c>
      <c r="F1654" s="101">
        <v>2</v>
      </c>
      <c r="G1654" s="100">
        <v>8832</v>
      </c>
      <c r="H1654" s="100">
        <v>8832</v>
      </c>
      <c r="I1654" s="1" t="str">
        <f t="shared" ca="1" si="27"/>
        <v>Прочее</v>
      </c>
    </row>
    <row r="1655" spans="1:10" hidden="1" x14ac:dyDescent="0.2">
      <c r="A1655" s="98">
        <v>43620</v>
      </c>
      <c r="B1655" s="62" t="s">
        <v>1148</v>
      </c>
      <c r="C1655" s="62" t="s">
        <v>654</v>
      </c>
      <c r="D1655" s="62" t="s">
        <v>36</v>
      </c>
      <c r="E1655" s="62" t="s">
        <v>1313</v>
      </c>
      <c r="F1655" s="101">
        <v>2</v>
      </c>
      <c r="G1655" s="100">
        <v>8832</v>
      </c>
      <c r="H1655" s="100">
        <v>8832</v>
      </c>
      <c r="I1655" s="1" t="str">
        <f t="shared" ca="1" si="27"/>
        <v>Прочее</v>
      </c>
    </row>
    <row r="1656" spans="1:10" hidden="1" x14ac:dyDescent="0.2">
      <c r="A1656" s="98">
        <v>43607</v>
      </c>
      <c r="B1656" s="62" t="s">
        <v>1187</v>
      </c>
      <c r="C1656" s="62" t="s">
        <v>654</v>
      </c>
      <c r="D1656" s="62" t="s">
        <v>36</v>
      </c>
      <c r="E1656" s="62" t="s">
        <v>1311</v>
      </c>
      <c r="F1656" s="101">
        <v>2</v>
      </c>
      <c r="G1656" s="100">
        <v>8832</v>
      </c>
      <c r="H1656" s="100">
        <v>8832</v>
      </c>
      <c r="I1656" s="1" t="str">
        <f t="shared" ca="1" si="27"/>
        <v>Прочее</v>
      </c>
      <c r="J1656" s="18"/>
    </row>
    <row r="1657" spans="1:10" hidden="1" x14ac:dyDescent="0.2">
      <c r="A1657" s="98">
        <v>43781</v>
      </c>
      <c r="B1657" s="62" t="s">
        <v>1151</v>
      </c>
      <c r="C1657" s="62" t="s">
        <v>654</v>
      </c>
      <c r="D1657" s="62" t="s">
        <v>36</v>
      </c>
      <c r="E1657" s="62" t="s">
        <v>1311</v>
      </c>
      <c r="F1657" s="101">
        <v>2</v>
      </c>
      <c r="G1657" s="100">
        <v>8832</v>
      </c>
      <c r="H1657" s="100">
        <v>8832</v>
      </c>
      <c r="I1657" s="1" t="str">
        <f t="shared" ca="1" si="27"/>
        <v>Прочее</v>
      </c>
    </row>
    <row r="1658" spans="1:10" hidden="1" x14ac:dyDescent="0.2">
      <c r="A1658" s="98">
        <v>43571</v>
      </c>
      <c r="B1658" s="62" t="s">
        <v>1739</v>
      </c>
      <c r="C1658" s="62" t="s">
        <v>714</v>
      </c>
      <c r="D1658" s="62" t="s">
        <v>274</v>
      </c>
      <c r="E1658" s="62" t="s">
        <v>1313</v>
      </c>
      <c r="F1658" s="101">
        <v>1</v>
      </c>
      <c r="G1658" s="100">
        <v>8713.2000000000007</v>
      </c>
      <c r="H1658" s="100">
        <v>8713.2000000000007</v>
      </c>
      <c r="I1658" s="1" t="str">
        <f t="shared" ca="1" si="27"/>
        <v>Прочее</v>
      </c>
    </row>
    <row r="1659" spans="1:10" hidden="1" x14ac:dyDescent="0.2">
      <c r="A1659" s="98">
        <v>43543</v>
      </c>
      <c r="B1659" s="62" t="s">
        <v>1682</v>
      </c>
      <c r="C1659" s="62" t="s">
        <v>906</v>
      </c>
      <c r="D1659" s="62" t="s">
        <v>54</v>
      </c>
      <c r="E1659" s="62" t="s">
        <v>1311</v>
      </c>
      <c r="F1659" s="99"/>
      <c r="G1659" s="100">
        <v>8645.0400000000009</v>
      </c>
      <c r="H1659" s="100">
        <v>8645.0400000000009</v>
      </c>
      <c r="I1659" s="1" t="str">
        <f t="shared" ca="1" si="27"/>
        <v>поверка_и_ремонт_газ</v>
      </c>
    </row>
    <row r="1660" spans="1:10" x14ac:dyDescent="0.2">
      <c r="A1660" s="98">
        <v>43895</v>
      </c>
      <c r="B1660" s="62" t="s">
        <v>2446</v>
      </c>
      <c r="C1660" s="62" t="s">
        <v>777</v>
      </c>
      <c r="D1660" s="62" t="s">
        <v>12</v>
      </c>
      <c r="E1660" s="62" t="s">
        <v>1311</v>
      </c>
      <c r="F1660" s="101">
        <v>5</v>
      </c>
      <c r="G1660" s="100">
        <v>8616</v>
      </c>
      <c r="H1660" s="100">
        <v>8616</v>
      </c>
    </row>
    <row r="1661" spans="1:10" hidden="1" x14ac:dyDescent="0.2">
      <c r="A1661" s="98">
        <v>43517</v>
      </c>
      <c r="B1661" s="62" t="s">
        <v>1405</v>
      </c>
      <c r="C1661" s="62" t="s">
        <v>929</v>
      </c>
      <c r="D1661" s="62" t="s">
        <v>146</v>
      </c>
      <c r="E1661" s="62" t="s">
        <v>1316</v>
      </c>
      <c r="F1661" s="101">
        <v>80</v>
      </c>
      <c r="G1661" s="100">
        <v>8496</v>
      </c>
      <c r="H1661" s="100">
        <v>8496</v>
      </c>
      <c r="I1661" s="1" t="str">
        <f t="shared" ca="1" si="27"/>
        <v>нет модели</v>
      </c>
    </row>
    <row r="1662" spans="1:10" hidden="1" x14ac:dyDescent="0.2">
      <c r="A1662" s="98">
        <v>43542</v>
      </c>
      <c r="B1662" s="62" t="s">
        <v>1850</v>
      </c>
      <c r="C1662" s="62" t="s">
        <v>796</v>
      </c>
      <c r="D1662" s="62" t="s">
        <v>81</v>
      </c>
      <c r="E1662" s="62" t="s">
        <v>1313</v>
      </c>
      <c r="F1662" s="101">
        <v>1</v>
      </c>
      <c r="G1662" s="100">
        <v>7603.2</v>
      </c>
      <c r="H1662" s="100">
        <v>8448</v>
      </c>
      <c r="I1662" s="1" t="str">
        <f t="shared" ca="1" si="27"/>
        <v>сигнал_022_датчики</v>
      </c>
    </row>
    <row r="1663" spans="1:10" hidden="1" x14ac:dyDescent="0.2">
      <c r="A1663" s="98">
        <v>43882</v>
      </c>
      <c r="B1663" s="62" t="s">
        <v>2379</v>
      </c>
      <c r="C1663" s="62" t="s">
        <v>2380</v>
      </c>
      <c r="D1663" s="62" t="s">
        <v>16</v>
      </c>
      <c r="E1663" s="62" t="s">
        <v>1311</v>
      </c>
      <c r="F1663" s="101">
        <v>4</v>
      </c>
      <c r="G1663" s="100">
        <v>8448</v>
      </c>
      <c r="H1663" s="100">
        <v>8448</v>
      </c>
      <c r="I1663" s="1" t="str">
        <f t="shared" ca="1" si="27"/>
        <v>поверка_и_ремонт_газ</v>
      </c>
    </row>
    <row r="1664" spans="1:10" x14ac:dyDescent="0.2">
      <c r="A1664" s="98">
        <v>43894</v>
      </c>
      <c r="B1664" s="62" t="s">
        <v>2455</v>
      </c>
      <c r="C1664" s="62" t="s">
        <v>2456</v>
      </c>
      <c r="D1664" s="62" t="s">
        <v>16</v>
      </c>
      <c r="E1664" s="62" t="s">
        <v>1311</v>
      </c>
      <c r="F1664" s="101">
        <v>4</v>
      </c>
      <c r="G1664" s="100">
        <v>8448</v>
      </c>
      <c r="H1664" s="100">
        <v>8448</v>
      </c>
      <c r="J1664" s="18"/>
    </row>
    <row r="1665" spans="1:10" x14ac:dyDescent="0.2">
      <c r="A1665" s="98">
        <v>43895</v>
      </c>
      <c r="B1665" s="62" t="s">
        <v>2446</v>
      </c>
      <c r="C1665" s="62" t="s">
        <v>777</v>
      </c>
      <c r="D1665" s="62" t="s">
        <v>16</v>
      </c>
      <c r="E1665" s="62" t="s">
        <v>1311</v>
      </c>
      <c r="F1665" s="101">
        <v>4</v>
      </c>
      <c r="G1665" s="100">
        <v>8448</v>
      </c>
      <c r="H1665" s="100">
        <v>8448</v>
      </c>
    </row>
    <row r="1666" spans="1:10" x14ac:dyDescent="0.2">
      <c r="A1666" s="98">
        <v>43892</v>
      </c>
      <c r="B1666" s="62" t="s">
        <v>2453</v>
      </c>
      <c r="C1666" s="62" t="s">
        <v>2454</v>
      </c>
      <c r="D1666" s="62" t="s">
        <v>16</v>
      </c>
      <c r="E1666" s="62" t="s">
        <v>1311</v>
      </c>
      <c r="F1666" s="101">
        <v>4</v>
      </c>
      <c r="G1666" s="100">
        <v>8448</v>
      </c>
      <c r="H1666" s="100">
        <v>8448</v>
      </c>
    </row>
    <row r="1667" spans="1:10" hidden="1" x14ac:dyDescent="0.2">
      <c r="A1667" s="98">
        <v>43661</v>
      </c>
      <c r="B1667" s="62" t="s">
        <v>1216</v>
      </c>
      <c r="C1667" s="62" t="s">
        <v>654</v>
      </c>
      <c r="D1667" s="62" t="s">
        <v>34</v>
      </c>
      <c r="E1667" s="62" t="s">
        <v>1311</v>
      </c>
      <c r="F1667" s="101">
        <v>1</v>
      </c>
      <c r="G1667" s="100">
        <v>8370</v>
      </c>
      <c r="H1667" s="100">
        <v>8370</v>
      </c>
      <c r="I1667" s="1" t="str">
        <f t="shared" ref="I1666:I1729" ca="1" si="28">IF(COUNTIF(INDIRECT(INDEX(моделиперечень,1)),D1667),INDEX(моделиперечень,1),
IF(COUNTIF(INDIRECT(INDEX(моделиперечень,2)),D1667),INDEX(моделиперечень,2),
IF(COUNTIF(INDIRECT(INDEX(моделиперечень,3)),D1667),INDEX(моделиперечень,3),
IF(COUNTIF(INDIRECT(INDEX(моделиперечень,4)),D1667),INDEX(моделиперечень,4),
IF(COUNTIF(INDIRECT(INDEX(моделиперечень,5)),D1667),INDEX(моделиперечень,5),
IF(COUNTIF(INDIRECT(INDEX(моделиперечень,6)),D1667),INDEX(моделиперечень,6),
IF(COUNTIF(INDIRECT(INDEX(моделиперечень,7)),D1667),INDEX(моделиперечень,7),
IF(COUNTIF(INDIRECT(INDEX(моделиперечень,8)),D1667),INDEX(моделиперечень,8),
IF(COUNTIF(INDIRECT(INDEX(моделиперечень,9)),D1667),INDEX(моделиперечень,9),
IF(COUNTIF(INDIRECT(INDEX(моделиперечень,10)),D1667),INDEX(моделиперечень,10),
IF(COUNTIF(INDIRECT(INDEX(моделиперечень,11)),D1667),INDEX(моделиперечень,11),
IF(COUNTIF(INDIRECT(INDEX(моделиперечень,12)),D1667),INDEX(моделиперечень,12),
IF(COUNTIF(INDIRECT(INDEX(моделиперечень,13)),D1667),INDEX(моделиперечень,13),
IF(COUNTIF(INDIRECT(INDEX(моделиперечень,14)),D1667),INDEX(моделиперечень,14),
IF(COUNTIF(INDIRECT(INDEX(моделиперечень,15)),D1667),INDEX(моделиперечень,15),
IF(COUNTIF(INDIRECT(INDEX(моделиперечень,16)),D1667),INDEX(моделиперечень,16),
IF(COUNTIF(INDIRECT(INDEX(моделиперечень,17)),D1667),INDEX(моделиперечень,17),
IF(COUNTIF(INDIRECT(INDEX(моделиперечень,18)),D1667),INDEX(моделиперечень,18),
IF(COUNTIF(INDIRECT(INDEX(моделиперечень,19)),D1667),INDEX(моделиперечень,19),
IF(COUNTIF(INDIRECT(INDEX(моделиперечень,20)),D1667),INDEX(моделиперечень,20),
IF(COUNTIF(INDIRECT(INDEX(моделиперечень,21)),D1667),INDEX(моделиперечень,21),
IF(COUNTIF(INDIRECT(INDEX(моделиперечень,22)),D1667),INDEX(моделиперечень,22),
IF(COUNTIF(INDIRECT(INDEX(моделиперечень,23)),D1667),INDEX(моделиперечень,23),
IF(COUNTIF(INDIRECT(INDEX(моделиперечень,24)),D1667),INDEX(моделиперечень,24),
IF(COUNTIF(INDIRECT(INDEX(моделиперечень,25)),D1667),INDEX(моделиперечень,25),
IF(COUNTIF(INDIRECT(INDEX(моделиперечень,26)),D1667),INDEX(моделиперечень,26),
IF(COUNTIF(INDIRECT(INDEX(моделиперечень_газ,1)),D1667),INDEX(моделиперечень_газ,1),
IF(COUNTIF(INDIRECT(INDEX(моделиперечень_газ,2)),D1667),INDEX(моделиперечень_газ,2),
IF(COUNTIF(INDIRECT(INDEX(моделиперечень_газ,3)),D1667),INDEX(моделиперечень_газ,3),
IF(COUNTIF(INDIRECT(INDEX(моделиперечень_газ,4)),D1667),INDEX(моделиперечень_газ,4),
IF(COUNTIF(INDIRECT(INDEX(моделиперечень_газ,5)),D1667),INDEX(моделиперечень_газ,5),
IF(COUNTIF(INDIRECT(INDEX(моделиперечень_газ,6)),D1667),INDEX(моделиперечень_газ,6),
IF(COUNTIF(INDIRECT(INDEX(моделиперечень_газ,7)),D1667),INDEX(моделиперечень_газ,7),
IF(COUNTIF(INDIRECT(INDEX(моделиперечень_газ,8)),D1667),INDEX(моделиперечень_газ,8),
IF(COUNTIF(INDIRECT(INDEX(моделиперечень_газ,9)),D1667),INDEX(моделиперечень_газ,9),
IF(COUNTIF(INDIRECT(INDEX(моделиперечень_газ,10)),D1667),INDEX(моделиперечень_газ,10),
IF(COUNTIF(INDIRECT(INDEX(моделиперечень_газ,11)),D1667),INDEX(моделиперечень_газ,11),
IF(COUNTIF(INDIRECT(INDEX(моделиперечень_газ,12)),D1667),INDEX(моделиперечень_газ,12),
IF(COUNTIF(INDIRECT(INDEX(моделиперечень_газ,13)),D1667),INDEX(моделиперечень_газ,13),
IF(COUNTIF(INDIRECT(INDEX(моделиперечень_газ,14)),D1667),INDEX(моделиперечень_газ,14),
IF(COUNTIF(INDIRECT(INDEX(моделиперечень_газ,15)),D1667),INDEX(моделиперечень_газ,15),
IF(COUNTIF(INDIRECT(INDEX(моделиперечень_газ,16)),D1667),INDEX(моделиперечень_газ,16),
IF(COUNTIF(INDIRECT(INDEX(моделиперечень_газ,17)),D1667),INDEX(моделиперечень_газ,17),
IF(COUNTIF(INDIRECT(INDEX(моделиперечень_газ,18)),D1667),INDEX(моделиперечень_газ,18),
IF(COUNTIF(INDIRECT(INDEX(моделиперечень_газ,19)),D1667),INDEX(моделиперечень_газ,19),
IF(COUNTIF(INDIRECT(INDEX(моделиперечень_газ,20)),D1667),INDEX(моделиперечень_газ,20),
IF(COUNTIF(INDIRECT(INDEX(моделиперечень_газ,21)),D1667),INDEX(моделиперечень_газ,21),
IF(COUNTIF(INDIRECT(INDEX(моделиперечень_газ,22)),D1667),INDEX(моделиперечень_газ,22),
IF(COUNTIF(INDIRECT(INDEX(моделиперечень_газ,23)),D1667),INDEX(моделиперечень_газ,23),
IF(COUNTIF(INDIRECT(INDEX(моделиперечень_газ,24)),D1667),INDEX(моделиперечень_газ,24),
IF(COUNTIF(INDIRECT(INDEX(моделиперечень_газ,25)),D1667),INDEX(моделиперечень_газ,25),
IF(COUNTIF(INDIRECT(INDEX(моделиперечень_газ,26)),D1667),INDEX(моделиперечень_газ,26),
IF(COUNTIF(INDIRECT(INDEX(моделиперечень_газ,27)),D1667),INDEX(моделиперечень_газ,27),
IF(COUNTIF(INDIRECT(INDEX(моделиперечень_газ,28)),D1667),INDEX(моделиперечень_газ,28),
IF(COUNTIF(INDIRECT(INDEX(моделиперечень_газ,29)),D1667),INDEX(моделиперечень_газ,29),
IF(COUNTIF(INDIRECT(INDEX(моделиперечень_газ,30)),D1667),INDEX(моделиперечень_газ,30),
IF(COUNTIF(INDIRECT(INDEX(моделиперечень_газ,31)),D1667),INDEX(моделиперечень_газ,31),
IF(COUNTIF(INDIRECT(INDEX(моделиперечень_газ,32)),D1667),INDEX(моделиперечень_газ,32),
IF(COUNTIF(INDIRECT(INDEX(моделиперечень_газ,33)),D1667),INDEX(моделиперечень_газ,33),
IF(COUNTIF(INDIRECT(INDEX(моделиперечень_газ,34)),D1667),INDEX(моделиперечень_газ,34),
IF(COUNTIF(INDIRECT(INDEX(моделиперечень_газ,35)),D1667),INDEX(моделиперечень_газ,35),
IF(COUNTIF(INDIRECT(INDEX(моделиперечень_газ,36)),D1667),INDEX(моделиперечень_газ,36),
"нет модели"))))))))))))))))))))))))))))))))))))))))))))))))))))))))))))))</f>
        <v>ремонт_прочие_услуги</v>
      </c>
    </row>
    <row r="1668" spans="1:10" hidden="1" x14ac:dyDescent="0.2">
      <c r="A1668" s="98">
        <v>43878</v>
      </c>
      <c r="B1668" s="62" t="s">
        <v>2184</v>
      </c>
      <c r="C1668" s="62" t="s">
        <v>752</v>
      </c>
      <c r="D1668" s="62" t="s">
        <v>2185</v>
      </c>
      <c r="E1668" s="62" t="s">
        <v>1311</v>
      </c>
      <c r="F1668" s="99"/>
      <c r="G1668" s="100">
        <v>8349.6</v>
      </c>
      <c r="H1668" s="100">
        <v>8349.6</v>
      </c>
      <c r="I1668" s="1" t="str">
        <f t="shared" ca="1" si="28"/>
        <v>поверка_и_ремонт_газ</v>
      </c>
      <c r="J1668" s="18"/>
    </row>
    <row r="1669" spans="1:10" hidden="1" x14ac:dyDescent="0.2">
      <c r="A1669" s="98">
        <v>43784</v>
      </c>
      <c r="B1669" s="62" t="s">
        <v>2186</v>
      </c>
      <c r="C1669" s="62" t="s">
        <v>777</v>
      </c>
      <c r="D1669" s="62" t="s">
        <v>46</v>
      </c>
      <c r="E1669" s="62" t="s">
        <v>1311</v>
      </c>
      <c r="F1669" s="99"/>
      <c r="G1669" s="100">
        <v>8348.4</v>
      </c>
      <c r="H1669" s="100">
        <v>8348.4</v>
      </c>
      <c r="I1669" s="1" t="str">
        <f t="shared" ca="1" si="28"/>
        <v>поверка_и_ремонт_газ</v>
      </c>
    </row>
    <row r="1670" spans="1:10" x14ac:dyDescent="0.2">
      <c r="A1670" s="98">
        <v>43902</v>
      </c>
      <c r="B1670" s="62" t="s">
        <v>2487</v>
      </c>
      <c r="C1670" s="62" t="s">
        <v>2488</v>
      </c>
      <c r="D1670" s="62" t="s">
        <v>69</v>
      </c>
      <c r="E1670" s="62" t="s">
        <v>1311</v>
      </c>
      <c r="F1670" s="101">
        <v>5</v>
      </c>
      <c r="G1670" s="100">
        <v>8320</v>
      </c>
      <c r="H1670" s="100">
        <v>8320</v>
      </c>
    </row>
    <row r="1671" spans="1:10" hidden="1" x14ac:dyDescent="0.2">
      <c r="A1671" s="98">
        <v>43823</v>
      </c>
      <c r="B1671" s="62" t="s">
        <v>1985</v>
      </c>
      <c r="C1671" s="62" t="s">
        <v>994</v>
      </c>
      <c r="D1671" s="62" t="s">
        <v>13</v>
      </c>
      <c r="E1671" s="62" t="s">
        <v>1311</v>
      </c>
      <c r="F1671" s="99"/>
      <c r="G1671" s="100">
        <v>8268</v>
      </c>
      <c r="H1671" s="100">
        <v>8268</v>
      </c>
      <c r="I1671" s="1" t="str">
        <f t="shared" ca="1" si="28"/>
        <v>поверка_и_ремонт_газ</v>
      </c>
      <c r="J1671" s="18"/>
    </row>
    <row r="1672" spans="1:10" hidden="1" x14ac:dyDescent="0.2">
      <c r="A1672" s="98">
        <v>43804</v>
      </c>
      <c r="B1672" s="62" t="s">
        <v>1680</v>
      </c>
      <c r="C1672" s="62" t="s">
        <v>1083</v>
      </c>
      <c r="D1672" s="62" t="s">
        <v>258</v>
      </c>
      <c r="E1672" s="62" t="s">
        <v>1311</v>
      </c>
      <c r="F1672" s="101">
        <v>1</v>
      </c>
      <c r="G1672" s="100">
        <v>8202</v>
      </c>
      <c r="H1672" s="100">
        <v>8202</v>
      </c>
      <c r="I1672" s="1" t="str">
        <f t="shared" ca="1" si="28"/>
        <v>прочее_газ</v>
      </c>
      <c r="J1672" s="18"/>
    </row>
    <row r="1673" spans="1:10" hidden="1" x14ac:dyDescent="0.2">
      <c r="A1673" s="98">
        <v>43609</v>
      </c>
      <c r="B1673" s="62" t="s">
        <v>2006</v>
      </c>
      <c r="C1673" s="62" t="s">
        <v>814</v>
      </c>
      <c r="D1673" s="62" t="s">
        <v>12</v>
      </c>
      <c r="E1673" s="62" t="s">
        <v>1311</v>
      </c>
      <c r="F1673" s="101">
        <v>1</v>
      </c>
      <c r="G1673" s="100">
        <v>8136</v>
      </c>
      <c r="H1673" s="100">
        <v>8136</v>
      </c>
      <c r="I1673" s="1" t="str">
        <f t="shared" ca="1" si="28"/>
        <v>поверка_и_ремонт_газ</v>
      </c>
    </row>
    <row r="1674" spans="1:10" hidden="1" x14ac:dyDescent="0.2">
      <c r="A1674" s="98">
        <v>43811</v>
      </c>
      <c r="B1674" s="62" t="s">
        <v>1645</v>
      </c>
      <c r="C1674" s="62" t="s">
        <v>624</v>
      </c>
      <c r="D1674" s="62" t="s">
        <v>1098</v>
      </c>
      <c r="E1674" s="62" t="s">
        <v>1312</v>
      </c>
      <c r="F1674" s="101">
        <v>10</v>
      </c>
      <c r="G1674" s="100">
        <v>8112</v>
      </c>
      <c r="H1674" s="100">
        <v>8112</v>
      </c>
      <c r="I1674" s="1" t="str">
        <f t="shared" ca="1" si="28"/>
        <v>прочее_газ</v>
      </c>
    </row>
    <row r="1675" spans="1:10" hidden="1" x14ac:dyDescent="0.2">
      <c r="A1675" s="98">
        <v>43802</v>
      </c>
      <c r="B1675" s="62" t="s">
        <v>1208</v>
      </c>
      <c r="C1675" s="62" t="s">
        <v>654</v>
      </c>
      <c r="D1675" s="62" t="s">
        <v>32</v>
      </c>
      <c r="E1675" s="62" t="s">
        <v>1311</v>
      </c>
      <c r="F1675" s="101">
        <v>1</v>
      </c>
      <c r="G1675" s="100">
        <v>8040</v>
      </c>
      <c r="H1675" s="100">
        <v>8040</v>
      </c>
      <c r="I1675" s="1" t="str">
        <f t="shared" ca="1" si="28"/>
        <v>ремонт_прочие_услуги</v>
      </c>
    </row>
    <row r="1676" spans="1:10" hidden="1" x14ac:dyDescent="0.2">
      <c r="A1676" s="98">
        <v>43788</v>
      </c>
      <c r="B1676" s="62" t="s">
        <v>1623</v>
      </c>
      <c r="C1676" s="62" t="s">
        <v>959</v>
      </c>
      <c r="D1676" s="62" t="s">
        <v>53</v>
      </c>
      <c r="E1676" s="62" t="s">
        <v>1311</v>
      </c>
      <c r="F1676" s="101">
        <v>2</v>
      </c>
      <c r="G1676" s="100">
        <v>7920</v>
      </c>
      <c r="H1676" s="100">
        <v>7920</v>
      </c>
      <c r="I1676" s="1" t="str">
        <f t="shared" ca="1" si="28"/>
        <v>Прочее</v>
      </c>
      <c r="J1676" s="18"/>
    </row>
    <row r="1677" spans="1:10" hidden="1" x14ac:dyDescent="0.2">
      <c r="A1677" s="98">
        <v>43868</v>
      </c>
      <c r="B1677" s="62" t="s">
        <v>2187</v>
      </c>
      <c r="C1677" s="62" t="s">
        <v>1086</v>
      </c>
      <c r="D1677" s="62" t="s">
        <v>9</v>
      </c>
      <c r="E1677" s="62" t="s">
        <v>1311</v>
      </c>
      <c r="F1677" s="101">
        <v>4</v>
      </c>
      <c r="G1677" s="100">
        <v>7920</v>
      </c>
      <c r="H1677" s="100">
        <v>7920</v>
      </c>
      <c r="I1677" s="1" t="str">
        <f t="shared" ca="1" si="28"/>
        <v>прочее_газ</v>
      </c>
    </row>
    <row r="1678" spans="1:10" hidden="1" x14ac:dyDescent="0.2">
      <c r="A1678" s="98">
        <v>43739</v>
      </c>
      <c r="B1678" s="62" t="s">
        <v>2151</v>
      </c>
      <c r="C1678" s="62" t="s">
        <v>587</v>
      </c>
      <c r="D1678" s="62" t="s">
        <v>502</v>
      </c>
      <c r="E1678" s="62" t="s">
        <v>1313</v>
      </c>
      <c r="F1678" s="101">
        <v>2</v>
      </c>
      <c r="G1678" s="100">
        <v>7920</v>
      </c>
      <c r="H1678" s="100">
        <v>7920</v>
      </c>
      <c r="I1678" s="1" t="str">
        <f t="shared" ca="1" si="28"/>
        <v>нет модели</v>
      </c>
    </row>
    <row r="1679" spans="1:10" hidden="1" x14ac:dyDescent="0.2">
      <c r="A1679" s="98">
        <v>43598</v>
      </c>
      <c r="B1679" s="62" t="s">
        <v>1412</v>
      </c>
      <c r="C1679" s="62" t="s">
        <v>929</v>
      </c>
      <c r="D1679" s="62" t="s">
        <v>324</v>
      </c>
      <c r="E1679" s="62" t="s">
        <v>1316</v>
      </c>
      <c r="F1679" s="101">
        <v>100</v>
      </c>
      <c r="G1679" s="100">
        <v>7800</v>
      </c>
      <c r="H1679" s="100">
        <v>7800</v>
      </c>
      <c r="I1679" s="1" t="str">
        <f t="shared" ca="1" si="28"/>
        <v>нет модели</v>
      </c>
    </row>
    <row r="1680" spans="1:10" x14ac:dyDescent="0.2">
      <c r="A1680" s="98">
        <v>43915</v>
      </c>
      <c r="B1680" s="62" t="s">
        <v>2529</v>
      </c>
      <c r="C1680" s="62" t="s">
        <v>654</v>
      </c>
      <c r="D1680" s="62" t="s">
        <v>32</v>
      </c>
      <c r="E1680" s="62" t="s">
        <v>1311</v>
      </c>
      <c r="F1680" s="101">
        <v>1</v>
      </c>
      <c r="G1680" s="100">
        <v>7800</v>
      </c>
      <c r="H1680" s="100">
        <v>7800</v>
      </c>
    </row>
    <row r="1681" spans="1:10" hidden="1" x14ac:dyDescent="0.2">
      <c r="A1681" s="98">
        <v>43481</v>
      </c>
      <c r="B1681" s="62" t="s">
        <v>1402</v>
      </c>
      <c r="C1681" s="62" t="s">
        <v>929</v>
      </c>
      <c r="D1681" s="62" t="s">
        <v>123</v>
      </c>
      <c r="E1681" s="62" t="s">
        <v>1316</v>
      </c>
      <c r="F1681" s="101">
        <v>80</v>
      </c>
      <c r="G1681" s="100">
        <v>7776</v>
      </c>
      <c r="H1681" s="100">
        <v>7776</v>
      </c>
      <c r="I1681" s="1" t="str">
        <f t="shared" ca="1" si="28"/>
        <v>нет модели</v>
      </c>
    </row>
    <row r="1682" spans="1:10" hidden="1" x14ac:dyDescent="0.2">
      <c r="A1682" s="98">
        <v>43551</v>
      </c>
      <c r="B1682" s="62" t="s">
        <v>2188</v>
      </c>
      <c r="C1682" s="62" t="s">
        <v>874</v>
      </c>
      <c r="D1682" s="62" t="s">
        <v>264</v>
      </c>
      <c r="E1682" s="62" t="s">
        <v>1311</v>
      </c>
      <c r="F1682" s="101">
        <v>1</v>
      </c>
      <c r="G1682" s="100">
        <v>7776</v>
      </c>
      <c r="H1682" s="100">
        <v>7776</v>
      </c>
      <c r="I1682" s="1" t="str">
        <f t="shared" ca="1" si="28"/>
        <v>Сигнал_03К_датчики</v>
      </c>
    </row>
    <row r="1683" spans="1:10" hidden="1" x14ac:dyDescent="0.2">
      <c r="A1683" s="98">
        <v>43636</v>
      </c>
      <c r="B1683" s="62" t="s">
        <v>1990</v>
      </c>
      <c r="C1683" s="62" t="s">
        <v>971</v>
      </c>
      <c r="D1683" s="62" t="s">
        <v>264</v>
      </c>
      <c r="E1683" s="62" t="s">
        <v>1313</v>
      </c>
      <c r="F1683" s="101">
        <v>1</v>
      </c>
      <c r="G1683" s="100">
        <v>7387.2</v>
      </c>
      <c r="H1683" s="100">
        <v>7776</v>
      </c>
      <c r="I1683" s="1" t="str">
        <f t="shared" ca="1" si="28"/>
        <v>Сигнал_03К_датчики</v>
      </c>
    </row>
    <row r="1684" spans="1:10" hidden="1" x14ac:dyDescent="0.2">
      <c r="A1684" s="98">
        <v>43621</v>
      </c>
      <c r="B1684" s="62" t="s">
        <v>1989</v>
      </c>
      <c r="C1684" s="62" t="s">
        <v>856</v>
      </c>
      <c r="D1684" s="62" t="s">
        <v>264</v>
      </c>
      <c r="E1684" s="62" t="s">
        <v>1313</v>
      </c>
      <c r="F1684" s="101">
        <v>1</v>
      </c>
      <c r="G1684" s="100">
        <v>7776</v>
      </c>
      <c r="H1684" s="100">
        <v>7776</v>
      </c>
      <c r="I1684" s="1" t="str">
        <f t="shared" ca="1" si="28"/>
        <v>Сигнал_03К_датчики</v>
      </c>
    </row>
    <row r="1685" spans="1:10" hidden="1" x14ac:dyDescent="0.2">
      <c r="A1685" s="98">
        <v>43621</v>
      </c>
      <c r="B1685" s="62" t="s">
        <v>1991</v>
      </c>
      <c r="C1685" s="62" t="s">
        <v>856</v>
      </c>
      <c r="D1685" s="62" t="s">
        <v>264</v>
      </c>
      <c r="E1685" s="62" t="s">
        <v>1313</v>
      </c>
      <c r="F1685" s="101">
        <v>1</v>
      </c>
      <c r="G1685" s="100">
        <v>7776</v>
      </c>
      <c r="H1685" s="100">
        <v>7776</v>
      </c>
      <c r="I1685" s="1" t="str">
        <f t="shared" ca="1" si="28"/>
        <v>Сигнал_03К_датчики</v>
      </c>
      <c r="J1685" s="18"/>
    </row>
    <row r="1686" spans="1:10" hidden="1" x14ac:dyDescent="0.2">
      <c r="A1686" s="98">
        <v>43783</v>
      </c>
      <c r="B1686" s="62" t="s">
        <v>1992</v>
      </c>
      <c r="C1686" s="62" t="s">
        <v>971</v>
      </c>
      <c r="D1686" s="62" t="s">
        <v>264</v>
      </c>
      <c r="E1686" s="62" t="s">
        <v>1311</v>
      </c>
      <c r="F1686" s="101">
        <v>1</v>
      </c>
      <c r="G1686" s="100">
        <v>7387.2</v>
      </c>
      <c r="H1686" s="100">
        <v>7776</v>
      </c>
      <c r="I1686" s="1" t="str">
        <f t="shared" ca="1" si="28"/>
        <v>Сигнал_03К_датчики</v>
      </c>
    </row>
    <row r="1687" spans="1:10" hidden="1" x14ac:dyDescent="0.2">
      <c r="A1687" s="98">
        <v>43781</v>
      </c>
      <c r="B1687" s="62" t="s">
        <v>1993</v>
      </c>
      <c r="C1687" s="62" t="s">
        <v>844</v>
      </c>
      <c r="D1687" s="62" t="s">
        <v>264</v>
      </c>
      <c r="E1687" s="62" t="s">
        <v>1311</v>
      </c>
      <c r="F1687" s="101">
        <v>1</v>
      </c>
      <c r="G1687" s="100">
        <v>7776</v>
      </c>
      <c r="H1687" s="100">
        <v>7776</v>
      </c>
      <c r="I1687" s="1" t="str">
        <f t="shared" ca="1" si="28"/>
        <v>Сигнал_03К_датчики</v>
      </c>
      <c r="J1687" s="18"/>
    </row>
    <row r="1688" spans="1:10" hidden="1" x14ac:dyDescent="0.2">
      <c r="A1688" s="98">
        <v>43539</v>
      </c>
      <c r="B1688" s="62" t="s">
        <v>1156</v>
      </c>
      <c r="C1688" s="62" t="s">
        <v>654</v>
      </c>
      <c r="D1688" s="62" t="s">
        <v>30</v>
      </c>
      <c r="E1688" s="62" t="s">
        <v>1311</v>
      </c>
      <c r="F1688" s="101">
        <v>1</v>
      </c>
      <c r="G1688" s="100">
        <v>6194.88</v>
      </c>
      <c r="H1688" s="100">
        <v>7743.6</v>
      </c>
      <c r="I1688" s="1" t="str">
        <f t="shared" ca="1" si="28"/>
        <v>Прочее</v>
      </c>
    </row>
    <row r="1689" spans="1:10" hidden="1" x14ac:dyDescent="0.2">
      <c r="A1689" s="98">
        <v>43539</v>
      </c>
      <c r="B1689" s="62" t="s">
        <v>1157</v>
      </c>
      <c r="C1689" s="62" t="s">
        <v>654</v>
      </c>
      <c r="D1689" s="62" t="s">
        <v>30</v>
      </c>
      <c r="E1689" s="62" t="s">
        <v>1311</v>
      </c>
      <c r="F1689" s="101">
        <v>1</v>
      </c>
      <c r="G1689" s="100">
        <v>6194.88</v>
      </c>
      <c r="H1689" s="100">
        <v>7743.6</v>
      </c>
      <c r="I1689" s="1" t="str">
        <f t="shared" ca="1" si="28"/>
        <v>Прочее</v>
      </c>
    </row>
    <row r="1690" spans="1:10" x14ac:dyDescent="0.2">
      <c r="A1690" s="98">
        <v>43895</v>
      </c>
      <c r="B1690" s="62" t="s">
        <v>2446</v>
      </c>
      <c r="C1690" s="62" t="s">
        <v>777</v>
      </c>
      <c r="D1690" s="62" t="s">
        <v>78</v>
      </c>
      <c r="E1690" s="62" t="s">
        <v>1311</v>
      </c>
      <c r="F1690" s="101">
        <v>3</v>
      </c>
      <c r="G1690" s="100">
        <v>7740</v>
      </c>
      <c r="H1690" s="100">
        <v>7740</v>
      </c>
      <c r="J1690" s="18"/>
    </row>
    <row r="1691" spans="1:10" hidden="1" x14ac:dyDescent="0.2">
      <c r="A1691" s="98">
        <v>43717</v>
      </c>
      <c r="B1691" s="62" t="s">
        <v>1857</v>
      </c>
      <c r="C1691" s="62" t="s">
        <v>749</v>
      </c>
      <c r="D1691" s="62" t="s">
        <v>46</v>
      </c>
      <c r="E1691" s="62" t="s">
        <v>1311</v>
      </c>
      <c r="F1691" s="99"/>
      <c r="G1691" s="100">
        <v>7720.8</v>
      </c>
      <c r="H1691" s="100">
        <v>7720.8</v>
      </c>
      <c r="I1691" s="1" t="str">
        <f t="shared" ca="1" si="28"/>
        <v>поверка_и_ремонт_газ</v>
      </c>
    </row>
    <row r="1692" spans="1:10" hidden="1" x14ac:dyDescent="0.2">
      <c r="A1692" s="98">
        <v>43522</v>
      </c>
      <c r="B1692" s="62" t="s">
        <v>2189</v>
      </c>
      <c r="C1692" s="62" t="s">
        <v>674</v>
      </c>
      <c r="D1692" s="62" t="s">
        <v>46</v>
      </c>
      <c r="E1692" s="62" t="s">
        <v>1311</v>
      </c>
      <c r="F1692" s="99"/>
      <c r="G1692" s="100">
        <v>7720.56</v>
      </c>
      <c r="H1692" s="100">
        <v>7720.56</v>
      </c>
      <c r="I1692" s="1" t="str">
        <f t="shared" ca="1" si="28"/>
        <v>поверка_и_ремонт_газ</v>
      </c>
    </row>
    <row r="1693" spans="1:10" hidden="1" x14ac:dyDescent="0.2">
      <c r="A1693" s="98">
        <v>43613</v>
      </c>
      <c r="B1693" s="62" t="s">
        <v>1754</v>
      </c>
      <c r="C1693" s="62" t="s">
        <v>994</v>
      </c>
      <c r="D1693" s="62" t="s">
        <v>12</v>
      </c>
      <c r="E1693" s="62" t="s">
        <v>1311</v>
      </c>
      <c r="F1693" s="101">
        <v>1</v>
      </c>
      <c r="G1693" s="100">
        <v>7686</v>
      </c>
      <c r="H1693" s="100">
        <v>7686</v>
      </c>
      <c r="I1693" s="1" t="str">
        <f t="shared" ca="1" si="28"/>
        <v>поверка_и_ремонт_газ</v>
      </c>
    </row>
    <row r="1694" spans="1:10" hidden="1" x14ac:dyDescent="0.2">
      <c r="A1694" s="98">
        <v>43788</v>
      </c>
      <c r="B1694" s="62" t="s">
        <v>2198</v>
      </c>
      <c r="C1694" s="62" t="s">
        <v>900</v>
      </c>
      <c r="D1694" s="62" t="s">
        <v>45</v>
      </c>
      <c r="E1694" s="62" t="s">
        <v>1311</v>
      </c>
      <c r="F1694" s="101">
        <v>4</v>
      </c>
      <c r="G1694" s="100">
        <v>7680</v>
      </c>
      <c r="H1694" s="100">
        <v>7680</v>
      </c>
      <c r="I1694" s="1" t="str">
        <f t="shared" ca="1" si="28"/>
        <v>поверка_и_ремонт_газ</v>
      </c>
      <c r="J1694" s="18"/>
    </row>
    <row r="1695" spans="1:10" hidden="1" x14ac:dyDescent="0.2">
      <c r="A1695" s="98">
        <v>43732</v>
      </c>
      <c r="B1695" s="62" t="s">
        <v>2199</v>
      </c>
      <c r="C1695" s="62" t="s">
        <v>904</v>
      </c>
      <c r="D1695" s="62" t="s">
        <v>45</v>
      </c>
      <c r="E1695" s="62" t="s">
        <v>1311</v>
      </c>
      <c r="F1695" s="101">
        <v>4</v>
      </c>
      <c r="G1695" s="100">
        <v>7680</v>
      </c>
      <c r="H1695" s="100">
        <v>7680</v>
      </c>
      <c r="I1695" s="1" t="str">
        <f t="shared" ca="1" si="28"/>
        <v>поверка_и_ремонт_газ</v>
      </c>
    </row>
    <row r="1696" spans="1:10" hidden="1" x14ac:dyDescent="0.2">
      <c r="A1696" s="98">
        <v>43606</v>
      </c>
      <c r="B1696" s="62" t="s">
        <v>1618</v>
      </c>
      <c r="C1696" s="62" t="s">
        <v>572</v>
      </c>
      <c r="D1696" s="62" t="s">
        <v>45</v>
      </c>
      <c r="E1696" s="62" t="s">
        <v>1311</v>
      </c>
      <c r="F1696" s="101">
        <v>4</v>
      </c>
      <c r="G1696" s="100">
        <v>7680</v>
      </c>
      <c r="H1696" s="100">
        <v>7680</v>
      </c>
      <c r="I1696" s="1" t="str">
        <f t="shared" ca="1" si="28"/>
        <v>поверка_и_ремонт_газ</v>
      </c>
    </row>
    <row r="1697" spans="1:10" hidden="1" x14ac:dyDescent="0.2">
      <c r="A1697" s="98">
        <v>43613</v>
      </c>
      <c r="B1697" s="62" t="s">
        <v>1754</v>
      </c>
      <c r="C1697" s="62" t="s">
        <v>994</v>
      </c>
      <c r="D1697" s="62" t="s">
        <v>45</v>
      </c>
      <c r="E1697" s="62" t="s">
        <v>1311</v>
      </c>
      <c r="F1697" s="101">
        <v>4</v>
      </c>
      <c r="G1697" s="100">
        <v>7680</v>
      </c>
      <c r="H1697" s="100">
        <v>7680</v>
      </c>
      <c r="I1697" s="1" t="str">
        <f t="shared" ca="1" si="28"/>
        <v>поверка_и_ремонт_газ</v>
      </c>
    </row>
    <row r="1698" spans="1:10" hidden="1" x14ac:dyDescent="0.2">
      <c r="A1698" s="98">
        <v>43629</v>
      </c>
      <c r="B1698" s="62" t="s">
        <v>2197</v>
      </c>
      <c r="C1698" s="62" t="s">
        <v>677</v>
      </c>
      <c r="D1698" s="62" t="s">
        <v>45</v>
      </c>
      <c r="E1698" s="62" t="s">
        <v>1311</v>
      </c>
      <c r="F1698" s="101">
        <v>4</v>
      </c>
      <c r="G1698" s="100">
        <v>7680</v>
      </c>
      <c r="H1698" s="100">
        <v>7680</v>
      </c>
      <c r="I1698" s="1" t="str">
        <f t="shared" ca="1" si="28"/>
        <v>поверка_и_ремонт_газ</v>
      </c>
    </row>
    <row r="1699" spans="1:10" hidden="1" x14ac:dyDescent="0.2">
      <c r="A1699" s="98">
        <v>43811</v>
      </c>
      <c r="B1699" s="62" t="s">
        <v>2200</v>
      </c>
      <c r="C1699" s="62" t="s">
        <v>1126</v>
      </c>
      <c r="D1699" s="62" t="s">
        <v>45</v>
      </c>
      <c r="E1699" s="62" t="s">
        <v>1311</v>
      </c>
      <c r="F1699" s="101">
        <v>4</v>
      </c>
      <c r="G1699" s="100">
        <v>7680</v>
      </c>
      <c r="H1699" s="100">
        <v>7680</v>
      </c>
      <c r="I1699" s="1" t="str">
        <f t="shared" ca="1" si="28"/>
        <v>поверка_и_ремонт_газ</v>
      </c>
    </row>
    <row r="1700" spans="1:10" hidden="1" x14ac:dyDescent="0.2">
      <c r="A1700" s="98">
        <v>43732</v>
      </c>
      <c r="B1700" s="62" t="s">
        <v>1794</v>
      </c>
      <c r="C1700" s="62" t="s">
        <v>934</v>
      </c>
      <c r="D1700" s="62" t="s">
        <v>16</v>
      </c>
      <c r="E1700" s="62" t="s">
        <v>1311</v>
      </c>
      <c r="F1700" s="101">
        <v>4</v>
      </c>
      <c r="G1700" s="100">
        <v>7680</v>
      </c>
      <c r="H1700" s="100">
        <v>7680</v>
      </c>
      <c r="I1700" s="1" t="str">
        <f t="shared" ca="1" si="28"/>
        <v>поверка_и_ремонт_газ</v>
      </c>
    </row>
    <row r="1701" spans="1:10" hidden="1" x14ac:dyDescent="0.2">
      <c r="A1701" s="98">
        <v>43768</v>
      </c>
      <c r="B1701" s="62" t="s">
        <v>2191</v>
      </c>
      <c r="C1701" s="62" t="s">
        <v>636</v>
      </c>
      <c r="D1701" s="62" t="s">
        <v>16</v>
      </c>
      <c r="E1701" s="62" t="s">
        <v>1311</v>
      </c>
      <c r="F1701" s="101">
        <v>4</v>
      </c>
      <c r="G1701" s="100">
        <v>7680</v>
      </c>
      <c r="H1701" s="100">
        <v>7680</v>
      </c>
      <c r="I1701" s="1" t="str">
        <f t="shared" ca="1" si="28"/>
        <v>поверка_и_ремонт_газ</v>
      </c>
    </row>
    <row r="1702" spans="1:10" hidden="1" x14ac:dyDescent="0.2">
      <c r="A1702" s="98">
        <v>43796</v>
      </c>
      <c r="B1702" s="62" t="s">
        <v>1945</v>
      </c>
      <c r="C1702" s="62" t="s">
        <v>621</v>
      </c>
      <c r="D1702" s="62" t="s">
        <v>16</v>
      </c>
      <c r="E1702" s="62" t="s">
        <v>1311</v>
      </c>
      <c r="F1702" s="101">
        <v>4</v>
      </c>
      <c r="G1702" s="100">
        <v>7680</v>
      </c>
      <c r="H1702" s="100">
        <v>7680</v>
      </c>
      <c r="I1702" s="1" t="str">
        <f t="shared" ca="1" si="28"/>
        <v>поверка_и_ремонт_газ</v>
      </c>
      <c r="J1702" s="18"/>
    </row>
    <row r="1703" spans="1:10" hidden="1" x14ac:dyDescent="0.2">
      <c r="A1703" s="98">
        <v>43784</v>
      </c>
      <c r="B1703" s="62" t="s">
        <v>2186</v>
      </c>
      <c r="C1703" s="62" t="s">
        <v>777</v>
      </c>
      <c r="D1703" s="62" t="s">
        <v>16</v>
      </c>
      <c r="E1703" s="62" t="s">
        <v>1311</v>
      </c>
      <c r="F1703" s="101">
        <v>4</v>
      </c>
      <c r="G1703" s="100">
        <v>7680</v>
      </c>
      <c r="H1703" s="100">
        <v>7680</v>
      </c>
      <c r="I1703" s="1" t="str">
        <f t="shared" ca="1" si="28"/>
        <v>поверка_и_ремонт_газ</v>
      </c>
    </row>
    <row r="1704" spans="1:10" hidden="1" x14ac:dyDescent="0.2">
      <c r="A1704" s="98">
        <v>43788</v>
      </c>
      <c r="B1704" s="62" t="s">
        <v>2139</v>
      </c>
      <c r="C1704" s="62" t="s">
        <v>795</v>
      </c>
      <c r="D1704" s="62" t="s">
        <v>16</v>
      </c>
      <c r="E1704" s="62" t="s">
        <v>1311</v>
      </c>
      <c r="F1704" s="101">
        <v>4</v>
      </c>
      <c r="G1704" s="100">
        <v>7680</v>
      </c>
      <c r="H1704" s="100">
        <v>7680</v>
      </c>
      <c r="I1704" s="1" t="str">
        <f t="shared" ca="1" si="28"/>
        <v>поверка_и_ремонт_газ</v>
      </c>
      <c r="J1704" s="18"/>
    </row>
    <row r="1705" spans="1:10" hidden="1" x14ac:dyDescent="0.2">
      <c r="A1705" s="98">
        <v>43734</v>
      </c>
      <c r="B1705" s="62" t="s">
        <v>2190</v>
      </c>
      <c r="C1705" s="62" t="s">
        <v>900</v>
      </c>
      <c r="D1705" s="62" t="s">
        <v>16</v>
      </c>
      <c r="E1705" s="62" t="s">
        <v>1313</v>
      </c>
      <c r="F1705" s="101">
        <v>4</v>
      </c>
      <c r="G1705" s="100">
        <v>7680</v>
      </c>
      <c r="H1705" s="100">
        <v>7680</v>
      </c>
      <c r="I1705" s="1" t="str">
        <f t="shared" ca="1" si="28"/>
        <v>поверка_и_ремонт_газ</v>
      </c>
    </row>
    <row r="1706" spans="1:10" hidden="1" x14ac:dyDescent="0.2">
      <c r="A1706" s="98">
        <v>43676</v>
      </c>
      <c r="B1706" s="62" t="s">
        <v>2196</v>
      </c>
      <c r="C1706" s="62" t="s">
        <v>974</v>
      </c>
      <c r="D1706" s="62" t="s">
        <v>16</v>
      </c>
      <c r="E1706" s="62" t="s">
        <v>1311</v>
      </c>
      <c r="F1706" s="101">
        <v>4</v>
      </c>
      <c r="G1706" s="100">
        <v>7680</v>
      </c>
      <c r="H1706" s="100">
        <v>7680</v>
      </c>
      <c r="I1706" s="1" t="str">
        <f t="shared" ca="1" si="28"/>
        <v>поверка_и_ремонт_газ</v>
      </c>
    </row>
    <row r="1707" spans="1:10" hidden="1" x14ac:dyDescent="0.2">
      <c r="A1707" s="98">
        <v>43676</v>
      </c>
      <c r="B1707" s="62" t="s">
        <v>2195</v>
      </c>
      <c r="C1707" s="62" t="s">
        <v>609</v>
      </c>
      <c r="D1707" s="62" t="s">
        <v>16</v>
      </c>
      <c r="E1707" s="62" t="s">
        <v>1311</v>
      </c>
      <c r="F1707" s="101">
        <v>4</v>
      </c>
      <c r="G1707" s="100">
        <v>7680</v>
      </c>
      <c r="H1707" s="100">
        <v>7680</v>
      </c>
      <c r="I1707" s="1" t="str">
        <f t="shared" ca="1" si="28"/>
        <v>поверка_и_ремонт_газ</v>
      </c>
    </row>
    <row r="1708" spans="1:10" hidden="1" x14ac:dyDescent="0.2">
      <c r="A1708" s="98">
        <v>43539</v>
      </c>
      <c r="B1708" s="62" t="s">
        <v>2183</v>
      </c>
      <c r="C1708" s="62" t="s">
        <v>716</v>
      </c>
      <c r="D1708" s="62" t="s">
        <v>16</v>
      </c>
      <c r="E1708" s="62" t="s">
        <v>1311</v>
      </c>
      <c r="F1708" s="101">
        <v>4</v>
      </c>
      <c r="G1708" s="100">
        <v>7680</v>
      </c>
      <c r="H1708" s="100">
        <v>7680</v>
      </c>
      <c r="I1708" s="1" t="str">
        <f t="shared" ca="1" si="28"/>
        <v>поверка_и_ремонт_газ</v>
      </c>
    </row>
    <row r="1709" spans="1:10" hidden="1" x14ac:dyDescent="0.2">
      <c r="A1709" s="98">
        <v>43852</v>
      </c>
      <c r="B1709" s="62" t="s">
        <v>2193</v>
      </c>
      <c r="C1709" s="62" t="s">
        <v>1301</v>
      </c>
      <c r="D1709" s="62" t="s">
        <v>16</v>
      </c>
      <c r="E1709" s="62" t="s">
        <v>1311</v>
      </c>
      <c r="F1709" s="101">
        <v>4</v>
      </c>
      <c r="G1709" s="100">
        <v>7680</v>
      </c>
      <c r="H1709" s="100">
        <v>7680</v>
      </c>
      <c r="I1709" s="1" t="str">
        <f t="shared" ca="1" si="28"/>
        <v>поверка_и_ремонт_газ</v>
      </c>
    </row>
    <row r="1710" spans="1:10" hidden="1" x14ac:dyDescent="0.2">
      <c r="A1710" s="98">
        <v>43536</v>
      </c>
      <c r="B1710" s="62" t="s">
        <v>2192</v>
      </c>
      <c r="C1710" s="62" t="s">
        <v>973</v>
      </c>
      <c r="D1710" s="62" t="s">
        <v>16</v>
      </c>
      <c r="E1710" s="62" t="s">
        <v>1311</v>
      </c>
      <c r="F1710" s="101">
        <v>4</v>
      </c>
      <c r="G1710" s="100">
        <v>7680</v>
      </c>
      <c r="H1710" s="100">
        <v>7680</v>
      </c>
      <c r="I1710" s="1" t="str">
        <f t="shared" ca="1" si="28"/>
        <v>поверка_и_ремонт_газ</v>
      </c>
    </row>
    <row r="1711" spans="1:10" hidden="1" x14ac:dyDescent="0.2">
      <c r="A1711" s="98">
        <v>43494</v>
      </c>
      <c r="B1711" s="62" t="s">
        <v>2194</v>
      </c>
      <c r="C1711" s="62" t="s">
        <v>795</v>
      </c>
      <c r="D1711" s="62" t="s">
        <v>16</v>
      </c>
      <c r="E1711" s="62" t="s">
        <v>1311</v>
      </c>
      <c r="F1711" s="101">
        <v>4</v>
      </c>
      <c r="G1711" s="100">
        <v>7680</v>
      </c>
      <c r="H1711" s="100">
        <v>7680</v>
      </c>
      <c r="I1711" s="1" t="str">
        <f t="shared" ca="1" si="28"/>
        <v>поверка_и_ремонт_газ</v>
      </c>
    </row>
    <row r="1712" spans="1:10" hidden="1" x14ac:dyDescent="0.2">
      <c r="A1712" s="98">
        <v>43551</v>
      </c>
      <c r="B1712" s="62" t="s">
        <v>2161</v>
      </c>
      <c r="C1712" s="62" t="s">
        <v>602</v>
      </c>
      <c r="D1712" s="62" t="s">
        <v>16</v>
      </c>
      <c r="E1712" s="62" t="s">
        <v>1311</v>
      </c>
      <c r="F1712" s="101">
        <v>4</v>
      </c>
      <c r="G1712" s="100">
        <v>7680</v>
      </c>
      <c r="H1712" s="100">
        <v>7680</v>
      </c>
      <c r="I1712" s="1" t="str">
        <f t="shared" ca="1" si="28"/>
        <v>поверка_и_ремонт_газ</v>
      </c>
    </row>
    <row r="1713" spans="1:10" hidden="1" x14ac:dyDescent="0.2">
      <c r="A1713" s="98">
        <v>43571</v>
      </c>
      <c r="B1713" s="62" t="s">
        <v>1735</v>
      </c>
      <c r="C1713" s="62" t="s">
        <v>560</v>
      </c>
      <c r="D1713" s="62" t="s">
        <v>16</v>
      </c>
      <c r="E1713" s="62" t="s">
        <v>1311</v>
      </c>
      <c r="F1713" s="101">
        <v>4</v>
      </c>
      <c r="G1713" s="100">
        <v>7680</v>
      </c>
      <c r="H1713" s="100">
        <v>7680</v>
      </c>
      <c r="I1713" s="1" t="str">
        <f t="shared" ca="1" si="28"/>
        <v>поверка_и_ремонт_газ</v>
      </c>
    </row>
    <row r="1714" spans="1:10" hidden="1" x14ac:dyDescent="0.2">
      <c r="A1714" s="98">
        <v>43606</v>
      </c>
      <c r="B1714" s="62" t="s">
        <v>1855</v>
      </c>
      <c r="C1714" s="62" t="s">
        <v>777</v>
      </c>
      <c r="D1714" s="62" t="s">
        <v>78</v>
      </c>
      <c r="E1714" s="62" t="s">
        <v>1311</v>
      </c>
      <c r="F1714" s="101">
        <v>4</v>
      </c>
      <c r="G1714" s="100">
        <v>7680</v>
      </c>
      <c r="H1714" s="100">
        <v>7680</v>
      </c>
      <c r="I1714" s="1" t="str">
        <f t="shared" ca="1" si="28"/>
        <v>поверка_и_ремонт_газ</v>
      </c>
    </row>
    <row r="1715" spans="1:10" hidden="1" x14ac:dyDescent="0.2">
      <c r="A1715" s="98">
        <v>43481</v>
      </c>
      <c r="B1715" s="62" t="s">
        <v>1402</v>
      </c>
      <c r="C1715" s="62" t="s">
        <v>929</v>
      </c>
      <c r="D1715" s="62" t="s">
        <v>150</v>
      </c>
      <c r="E1715" s="62" t="s">
        <v>1316</v>
      </c>
      <c r="F1715" s="101">
        <v>120</v>
      </c>
      <c r="G1715" s="100">
        <v>7632</v>
      </c>
      <c r="H1715" s="100">
        <v>7632</v>
      </c>
      <c r="I1715" s="1" t="str">
        <f t="shared" ca="1" si="28"/>
        <v>нет модели</v>
      </c>
    </row>
    <row r="1716" spans="1:10" hidden="1" x14ac:dyDescent="0.2">
      <c r="A1716" s="98">
        <v>43556</v>
      </c>
      <c r="B1716" s="62" t="s">
        <v>1926</v>
      </c>
      <c r="C1716" s="62" t="s">
        <v>933</v>
      </c>
      <c r="D1716" s="62" t="s">
        <v>9</v>
      </c>
      <c r="E1716" s="62" t="s">
        <v>1313</v>
      </c>
      <c r="F1716" s="101">
        <v>4</v>
      </c>
      <c r="G1716" s="100">
        <v>7560</v>
      </c>
      <c r="H1716" s="100">
        <v>7560</v>
      </c>
      <c r="I1716" s="1" t="str">
        <f t="shared" ca="1" si="28"/>
        <v>прочее_газ</v>
      </c>
    </row>
    <row r="1717" spans="1:10" hidden="1" x14ac:dyDescent="0.2">
      <c r="A1717" s="98">
        <v>43564</v>
      </c>
      <c r="B1717" s="62" t="s">
        <v>1783</v>
      </c>
      <c r="C1717" s="62" t="s">
        <v>827</v>
      </c>
      <c r="D1717" s="62" t="s">
        <v>12</v>
      </c>
      <c r="E1717" s="62" t="s">
        <v>1313</v>
      </c>
      <c r="F1717" s="101">
        <v>4</v>
      </c>
      <c r="G1717" s="100">
        <v>7560</v>
      </c>
      <c r="H1717" s="100">
        <v>7560</v>
      </c>
      <c r="I1717" s="1" t="str">
        <f t="shared" ca="1" si="28"/>
        <v>поверка_и_ремонт_газ</v>
      </c>
    </row>
    <row r="1718" spans="1:10" hidden="1" x14ac:dyDescent="0.2">
      <c r="A1718" s="98">
        <v>43703</v>
      </c>
      <c r="B1718" s="62" t="s">
        <v>2201</v>
      </c>
      <c r="C1718" s="62" t="s">
        <v>988</v>
      </c>
      <c r="D1718" s="62" t="s">
        <v>1325</v>
      </c>
      <c r="E1718" s="62" t="s">
        <v>1313</v>
      </c>
      <c r="F1718" s="101">
        <v>5</v>
      </c>
      <c r="G1718" s="100">
        <v>7500</v>
      </c>
      <c r="H1718" s="100">
        <v>7500</v>
      </c>
      <c r="I1718" s="1" t="str">
        <f t="shared" ca="1" si="28"/>
        <v>прочее_газ</v>
      </c>
    </row>
    <row r="1719" spans="1:10" hidden="1" x14ac:dyDescent="0.2">
      <c r="A1719" s="98">
        <v>43566</v>
      </c>
      <c r="B1719" s="62" t="s">
        <v>2202</v>
      </c>
      <c r="C1719" s="62" t="s">
        <v>757</v>
      </c>
      <c r="D1719" s="62" t="s">
        <v>1325</v>
      </c>
      <c r="E1719" s="62" t="s">
        <v>1313</v>
      </c>
      <c r="F1719" s="101">
        <v>5</v>
      </c>
      <c r="G1719" s="100">
        <v>6750</v>
      </c>
      <c r="H1719" s="100">
        <v>7500</v>
      </c>
      <c r="I1719" s="1" t="str">
        <f t="shared" ca="1" si="28"/>
        <v>прочее_газ</v>
      </c>
    </row>
    <row r="1720" spans="1:10" hidden="1" x14ac:dyDescent="0.2">
      <c r="A1720" s="98">
        <v>43570</v>
      </c>
      <c r="B1720" s="62" t="s">
        <v>1205</v>
      </c>
      <c r="C1720" s="62" t="s">
        <v>654</v>
      </c>
      <c r="D1720" s="62" t="s">
        <v>32</v>
      </c>
      <c r="E1720" s="62" t="s">
        <v>1311</v>
      </c>
      <c r="F1720" s="101">
        <v>1</v>
      </c>
      <c r="G1720" s="100">
        <v>7368</v>
      </c>
      <c r="H1720" s="100">
        <v>7368</v>
      </c>
      <c r="I1720" s="1" t="str">
        <f t="shared" ca="1" si="28"/>
        <v>ремонт_прочие_услуги</v>
      </c>
      <c r="J1720" s="18"/>
    </row>
    <row r="1721" spans="1:10" hidden="1" x14ac:dyDescent="0.2">
      <c r="A1721" s="98">
        <v>43690</v>
      </c>
      <c r="B1721" s="62" t="s">
        <v>2043</v>
      </c>
      <c r="C1721" s="62" t="s">
        <v>639</v>
      </c>
      <c r="D1721" s="62" t="s">
        <v>69</v>
      </c>
      <c r="E1721" s="62" t="s">
        <v>1313</v>
      </c>
      <c r="F1721" s="101">
        <v>4</v>
      </c>
      <c r="G1721" s="100">
        <v>7257.6</v>
      </c>
      <c r="H1721" s="100">
        <v>7257.6</v>
      </c>
      <c r="I1721" s="1" t="str">
        <f t="shared" ca="1" si="28"/>
        <v>прочее_газ</v>
      </c>
    </row>
    <row r="1722" spans="1:10" hidden="1" x14ac:dyDescent="0.2">
      <c r="A1722" s="98">
        <v>43551</v>
      </c>
      <c r="B1722" s="62" t="s">
        <v>2040</v>
      </c>
      <c r="C1722" s="62" t="s">
        <v>608</v>
      </c>
      <c r="D1722" s="62" t="s">
        <v>69</v>
      </c>
      <c r="E1722" s="62" t="s">
        <v>1313</v>
      </c>
      <c r="F1722" s="101">
        <v>4</v>
      </c>
      <c r="G1722" s="100">
        <v>7257.6</v>
      </c>
      <c r="H1722" s="100">
        <v>7257.6</v>
      </c>
      <c r="I1722" s="1" t="str">
        <f t="shared" ca="1" si="28"/>
        <v>прочее_газ</v>
      </c>
    </row>
    <row r="1723" spans="1:10" hidden="1" x14ac:dyDescent="0.2">
      <c r="A1723" s="98">
        <v>43551</v>
      </c>
      <c r="B1723" s="62" t="s">
        <v>2207</v>
      </c>
      <c r="C1723" s="62" t="s">
        <v>631</v>
      </c>
      <c r="D1723" s="62" t="s">
        <v>9</v>
      </c>
      <c r="E1723" s="62" t="s">
        <v>1311</v>
      </c>
      <c r="F1723" s="101">
        <v>4</v>
      </c>
      <c r="G1723" s="100">
        <v>7200</v>
      </c>
      <c r="H1723" s="100">
        <v>7200</v>
      </c>
      <c r="I1723" s="1" t="str">
        <f t="shared" ca="1" si="28"/>
        <v>прочее_газ</v>
      </c>
      <c r="J1723" s="18"/>
    </row>
    <row r="1724" spans="1:10" hidden="1" x14ac:dyDescent="0.2">
      <c r="A1724" s="98">
        <v>43732</v>
      </c>
      <c r="B1724" s="62" t="s">
        <v>2204</v>
      </c>
      <c r="C1724" s="62" t="s">
        <v>923</v>
      </c>
      <c r="D1724" s="62" t="s">
        <v>9</v>
      </c>
      <c r="E1724" s="62" t="s">
        <v>1313</v>
      </c>
      <c r="F1724" s="101">
        <v>4</v>
      </c>
      <c r="G1724" s="100">
        <v>7200</v>
      </c>
      <c r="H1724" s="100">
        <v>7200</v>
      </c>
      <c r="I1724" s="1" t="str">
        <f t="shared" ca="1" si="28"/>
        <v>прочее_газ</v>
      </c>
    </row>
    <row r="1725" spans="1:10" hidden="1" x14ac:dyDescent="0.2">
      <c r="A1725" s="98">
        <v>43801</v>
      </c>
      <c r="B1725" s="62" t="s">
        <v>2205</v>
      </c>
      <c r="C1725" s="62" t="s">
        <v>703</v>
      </c>
      <c r="D1725" s="62" t="s">
        <v>9</v>
      </c>
      <c r="E1725" s="62" t="s">
        <v>1311</v>
      </c>
      <c r="F1725" s="101">
        <v>4</v>
      </c>
      <c r="G1725" s="100">
        <v>7200</v>
      </c>
      <c r="H1725" s="100">
        <v>7200</v>
      </c>
      <c r="I1725" s="1" t="str">
        <f t="shared" ca="1" si="28"/>
        <v>прочее_газ</v>
      </c>
    </row>
    <row r="1726" spans="1:10" hidden="1" x14ac:dyDescent="0.2">
      <c r="A1726" s="98">
        <v>43755</v>
      </c>
      <c r="B1726" s="62" t="s">
        <v>2206</v>
      </c>
      <c r="C1726" s="62" t="s">
        <v>923</v>
      </c>
      <c r="D1726" s="62" t="s">
        <v>9</v>
      </c>
      <c r="E1726" s="62" t="s">
        <v>1313</v>
      </c>
      <c r="F1726" s="101">
        <v>4</v>
      </c>
      <c r="G1726" s="100">
        <v>7200</v>
      </c>
      <c r="H1726" s="100">
        <v>7200</v>
      </c>
      <c r="I1726" s="1" t="str">
        <f t="shared" ca="1" si="28"/>
        <v>прочее_газ</v>
      </c>
    </row>
    <row r="1727" spans="1:10" hidden="1" x14ac:dyDescent="0.2">
      <c r="A1727" s="98">
        <v>43516</v>
      </c>
      <c r="B1727" s="62" t="s">
        <v>2203</v>
      </c>
      <c r="C1727" s="62" t="s">
        <v>754</v>
      </c>
      <c r="D1727" s="62" t="s">
        <v>9</v>
      </c>
      <c r="E1727" s="62" t="s">
        <v>1311</v>
      </c>
      <c r="F1727" s="101">
        <v>4</v>
      </c>
      <c r="G1727" s="100">
        <v>7200</v>
      </c>
      <c r="H1727" s="100">
        <v>7200</v>
      </c>
      <c r="I1727" s="1" t="str">
        <f t="shared" ca="1" si="28"/>
        <v>прочее_газ</v>
      </c>
    </row>
    <row r="1728" spans="1:10" hidden="1" x14ac:dyDescent="0.2">
      <c r="A1728" s="98">
        <v>43495</v>
      </c>
      <c r="B1728" s="62" t="s">
        <v>1404</v>
      </c>
      <c r="C1728" s="62" t="s">
        <v>929</v>
      </c>
      <c r="D1728" s="62" t="s">
        <v>126</v>
      </c>
      <c r="E1728" s="62" t="s">
        <v>1316</v>
      </c>
      <c r="F1728" s="101">
        <v>40</v>
      </c>
      <c r="G1728" s="100">
        <v>7200</v>
      </c>
      <c r="H1728" s="100">
        <v>7200</v>
      </c>
      <c r="I1728" s="1" t="str">
        <f t="shared" ca="1" si="28"/>
        <v>нет модели</v>
      </c>
    </row>
    <row r="1729" spans="1:10" hidden="1" x14ac:dyDescent="0.2">
      <c r="A1729" s="98">
        <v>43788</v>
      </c>
      <c r="B1729" s="62" t="s">
        <v>1623</v>
      </c>
      <c r="C1729" s="62" t="s">
        <v>959</v>
      </c>
      <c r="D1729" s="62" t="s">
        <v>50</v>
      </c>
      <c r="E1729" s="62" t="s">
        <v>1311</v>
      </c>
      <c r="F1729" s="101">
        <v>2</v>
      </c>
      <c r="G1729" s="100">
        <v>7200</v>
      </c>
      <c r="H1729" s="100">
        <v>7200</v>
      </c>
      <c r="I1729" s="1" t="str">
        <f t="shared" ca="1" si="28"/>
        <v>прочее_газ</v>
      </c>
    </row>
    <row r="1730" spans="1:10" hidden="1" x14ac:dyDescent="0.2">
      <c r="A1730" s="98">
        <v>43762</v>
      </c>
      <c r="B1730" s="62" t="s">
        <v>1264</v>
      </c>
      <c r="C1730" s="62" t="s">
        <v>948</v>
      </c>
      <c r="D1730" s="62" t="s">
        <v>59</v>
      </c>
      <c r="E1730" s="62" t="s">
        <v>1311</v>
      </c>
      <c r="F1730" s="101">
        <v>2</v>
      </c>
      <c r="G1730" s="100">
        <v>7200</v>
      </c>
      <c r="H1730" s="100">
        <v>7200</v>
      </c>
      <c r="I1730" s="1" t="str">
        <f t="shared" ref="I1730:I1793" ca="1" si="29">IF(COUNTIF(INDIRECT(INDEX(моделиперечень,1)),D1730),INDEX(моделиперечень,1),
IF(COUNTIF(INDIRECT(INDEX(моделиперечень,2)),D1730),INDEX(моделиперечень,2),
IF(COUNTIF(INDIRECT(INDEX(моделиперечень,3)),D1730),INDEX(моделиперечень,3),
IF(COUNTIF(INDIRECT(INDEX(моделиперечень,4)),D1730),INDEX(моделиперечень,4),
IF(COUNTIF(INDIRECT(INDEX(моделиперечень,5)),D1730),INDEX(моделиперечень,5),
IF(COUNTIF(INDIRECT(INDEX(моделиперечень,6)),D1730),INDEX(моделиперечень,6),
IF(COUNTIF(INDIRECT(INDEX(моделиперечень,7)),D1730),INDEX(моделиперечень,7),
IF(COUNTIF(INDIRECT(INDEX(моделиперечень,8)),D1730),INDEX(моделиперечень,8),
IF(COUNTIF(INDIRECT(INDEX(моделиперечень,9)),D1730),INDEX(моделиперечень,9),
IF(COUNTIF(INDIRECT(INDEX(моделиперечень,10)),D1730),INDEX(моделиперечень,10),
IF(COUNTIF(INDIRECT(INDEX(моделиперечень,11)),D1730),INDEX(моделиперечень,11),
IF(COUNTIF(INDIRECT(INDEX(моделиперечень,12)),D1730),INDEX(моделиперечень,12),
IF(COUNTIF(INDIRECT(INDEX(моделиперечень,13)),D1730),INDEX(моделиперечень,13),
IF(COUNTIF(INDIRECT(INDEX(моделиперечень,14)),D1730),INDEX(моделиперечень,14),
IF(COUNTIF(INDIRECT(INDEX(моделиперечень,15)),D1730),INDEX(моделиперечень,15),
IF(COUNTIF(INDIRECT(INDEX(моделиперечень,16)),D1730),INDEX(моделиперечень,16),
IF(COUNTIF(INDIRECT(INDEX(моделиперечень,17)),D1730),INDEX(моделиперечень,17),
IF(COUNTIF(INDIRECT(INDEX(моделиперечень,18)),D1730),INDEX(моделиперечень,18),
IF(COUNTIF(INDIRECT(INDEX(моделиперечень,19)),D1730),INDEX(моделиперечень,19),
IF(COUNTIF(INDIRECT(INDEX(моделиперечень,20)),D1730),INDEX(моделиперечень,20),
IF(COUNTIF(INDIRECT(INDEX(моделиперечень,21)),D1730),INDEX(моделиперечень,21),
IF(COUNTIF(INDIRECT(INDEX(моделиперечень,22)),D1730),INDEX(моделиперечень,22),
IF(COUNTIF(INDIRECT(INDEX(моделиперечень,23)),D1730),INDEX(моделиперечень,23),
IF(COUNTIF(INDIRECT(INDEX(моделиперечень,24)),D1730),INDEX(моделиперечень,24),
IF(COUNTIF(INDIRECT(INDEX(моделиперечень,25)),D1730),INDEX(моделиперечень,25),
IF(COUNTIF(INDIRECT(INDEX(моделиперечень,26)),D1730),INDEX(моделиперечень,26),
IF(COUNTIF(INDIRECT(INDEX(моделиперечень_газ,1)),D1730),INDEX(моделиперечень_газ,1),
IF(COUNTIF(INDIRECT(INDEX(моделиперечень_газ,2)),D1730),INDEX(моделиперечень_газ,2),
IF(COUNTIF(INDIRECT(INDEX(моделиперечень_газ,3)),D1730),INDEX(моделиперечень_газ,3),
IF(COUNTIF(INDIRECT(INDEX(моделиперечень_газ,4)),D1730),INDEX(моделиперечень_газ,4),
IF(COUNTIF(INDIRECT(INDEX(моделиперечень_газ,5)),D1730),INDEX(моделиперечень_газ,5),
IF(COUNTIF(INDIRECT(INDEX(моделиперечень_газ,6)),D1730),INDEX(моделиперечень_газ,6),
IF(COUNTIF(INDIRECT(INDEX(моделиперечень_газ,7)),D1730),INDEX(моделиперечень_газ,7),
IF(COUNTIF(INDIRECT(INDEX(моделиперечень_газ,8)),D1730),INDEX(моделиперечень_газ,8),
IF(COUNTIF(INDIRECT(INDEX(моделиперечень_газ,9)),D1730),INDEX(моделиперечень_газ,9),
IF(COUNTIF(INDIRECT(INDEX(моделиперечень_газ,10)),D1730),INDEX(моделиперечень_газ,10),
IF(COUNTIF(INDIRECT(INDEX(моделиперечень_газ,11)),D1730),INDEX(моделиперечень_газ,11),
IF(COUNTIF(INDIRECT(INDEX(моделиперечень_газ,12)),D1730),INDEX(моделиперечень_газ,12),
IF(COUNTIF(INDIRECT(INDEX(моделиперечень_газ,13)),D1730),INDEX(моделиперечень_газ,13),
IF(COUNTIF(INDIRECT(INDEX(моделиперечень_газ,14)),D1730),INDEX(моделиперечень_газ,14),
IF(COUNTIF(INDIRECT(INDEX(моделиперечень_газ,15)),D1730),INDEX(моделиперечень_газ,15),
IF(COUNTIF(INDIRECT(INDEX(моделиперечень_газ,16)),D1730),INDEX(моделиперечень_газ,16),
IF(COUNTIF(INDIRECT(INDEX(моделиперечень_газ,17)),D1730),INDEX(моделиперечень_газ,17),
IF(COUNTIF(INDIRECT(INDEX(моделиперечень_газ,18)),D1730),INDEX(моделиперечень_газ,18),
IF(COUNTIF(INDIRECT(INDEX(моделиперечень_газ,19)),D1730),INDEX(моделиперечень_газ,19),
IF(COUNTIF(INDIRECT(INDEX(моделиперечень_газ,20)),D1730),INDEX(моделиперечень_газ,20),
IF(COUNTIF(INDIRECT(INDEX(моделиперечень_газ,21)),D1730),INDEX(моделиперечень_газ,21),
IF(COUNTIF(INDIRECT(INDEX(моделиперечень_газ,22)),D1730),INDEX(моделиперечень_газ,22),
IF(COUNTIF(INDIRECT(INDEX(моделиперечень_газ,23)),D1730),INDEX(моделиперечень_газ,23),
IF(COUNTIF(INDIRECT(INDEX(моделиперечень_газ,24)),D1730),INDEX(моделиперечень_газ,24),
IF(COUNTIF(INDIRECT(INDEX(моделиперечень_газ,25)),D1730),INDEX(моделиперечень_газ,25),
IF(COUNTIF(INDIRECT(INDEX(моделиперечень_газ,26)),D1730),INDEX(моделиперечень_газ,26),
IF(COUNTIF(INDIRECT(INDEX(моделиперечень_газ,27)),D1730),INDEX(моделиперечень_газ,27),
IF(COUNTIF(INDIRECT(INDEX(моделиперечень_газ,28)),D1730),INDEX(моделиперечень_газ,28),
IF(COUNTIF(INDIRECT(INDEX(моделиперечень_газ,29)),D1730),INDEX(моделиперечень_газ,29),
IF(COUNTIF(INDIRECT(INDEX(моделиперечень_газ,30)),D1730),INDEX(моделиперечень_газ,30),
IF(COUNTIF(INDIRECT(INDEX(моделиперечень_газ,31)),D1730),INDEX(моделиперечень_газ,31),
IF(COUNTIF(INDIRECT(INDEX(моделиперечень_газ,32)),D1730),INDEX(моделиперечень_газ,32),
IF(COUNTIF(INDIRECT(INDEX(моделиперечень_газ,33)),D1730),INDEX(моделиперечень_газ,33),
IF(COUNTIF(INDIRECT(INDEX(моделиперечень_газ,34)),D1730),INDEX(моделиперечень_газ,34),
IF(COUNTIF(INDIRECT(INDEX(моделиперечень_газ,35)),D1730),INDEX(моделиперечень_газ,35),
IF(COUNTIF(INDIRECT(INDEX(моделиперечень_газ,36)),D1730),INDEX(моделиперечень_газ,36),
"нет модели"))))))))))))))))))))))))))))))))))))))))))))))))))))))))))))))</f>
        <v>Прочее</v>
      </c>
      <c r="J1730" s="18"/>
    </row>
    <row r="1731" spans="1:10" hidden="1" x14ac:dyDescent="0.2">
      <c r="A1731" s="98">
        <v>43495</v>
      </c>
      <c r="B1731" s="62" t="s">
        <v>1476</v>
      </c>
      <c r="C1731" s="62" t="s">
        <v>710</v>
      </c>
      <c r="D1731" s="62" t="s">
        <v>59</v>
      </c>
      <c r="E1731" s="62" t="s">
        <v>1312</v>
      </c>
      <c r="F1731" s="101">
        <v>2</v>
      </c>
      <c r="G1731" s="100">
        <v>7200</v>
      </c>
      <c r="H1731" s="100">
        <v>7200</v>
      </c>
      <c r="I1731" s="1" t="str">
        <f t="shared" ca="1" si="29"/>
        <v>Прочее</v>
      </c>
    </row>
    <row r="1732" spans="1:10" hidden="1" x14ac:dyDescent="0.2">
      <c r="A1732" s="98">
        <v>43522</v>
      </c>
      <c r="B1732" s="62" t="s">
        <v>1861</v>
      </c>
      <c r="C1732" s="62" t="s">
        <v>777</v>
      </c>
      <c r="D1732" s="62" t="s">
        <v>12</v>
      </c>
      <c r="E1732" s="62" t="s">
        <v>1311</v>
      </c>
      <c r="F1732" s="101">
        <v>4</v>
      </c>
      <c r="G1732" s="100">
        <v>7056</v>
      </c>
      <c r="H1732" s="100">
        <v>7056</v>
      </c>
      <c r="I1732" s="1" t="str">
        <f t="shared" ca="1" si="29"/>
        <v>поверка_и_ремонт_газ</v>
      </c>
    </row>
    <row r="1733" spans="1:10" hidden="1" x14ac:dyDescent="0.2">
      <c r="A1733" s="98">
        <v>43692</v>
      </c>
      <c r="B1733" s="62" t="s">
        <v>1904</v>
      </c>
      <c r="C1733" s="62" t="s">
        <v>904</v>
      </c>
      <c r="D1733" s="62" t="s">
        <v>12</v>
      </c>
      <c r="E1733" s="62" t="s">
        <v>1313</v>
      </c>
      <c r="F1733" s="101">
        <v>4</v>
      </c>
      <c r="G1733" s="100">
        <v>7056</v>
      </c>
      <c r="H1733" s="100">
        <v>7056</v>
      </c>
      <c r="I1733" s="1" t="str">
        <f t="shared" ca="1" si="29"/>
        <v>поверка_и_ремонт_газ</v>
      </c>
    </row>
    <row r="1734" spans="1:10" hidden="1" x14ac:dyDescent="0.2">
      <c r="A1734" s="98">
        <v>43712</v>
      </c>
      <c r="B1734" s="62" t="s">
        <v>2162</v>
      </c>
      <c r="C1734" s="62" t="s">
        <v>728</v>
      </c>
      <c r="D1734" s="62" t="s">
        <v>13</v>
      </c>
      <c r="E1734" s="62" t="s">
        <v>1311</v>
      </c>
      <c r="F1734" s="99"/>
      <c r="G1734" s="100">
        <v>7044</v>
      </c>
      <c r="H1734" s="100">
        <v>7044</v>
      </c>
      <c r="I1734" s="1" t="str">
        <f t="shared" ca="1" si="29"/>
        <v>поверка_и_ремонт_газ</v>
      </c>
    </row>
    <row r="1735" spans="1:10" hidden="1" x14ac:dyDescent="0.2">
      <c r="A1735" s="98">
        <v>43690</v>
      </c>
      <c r="B1735" s="62" t="s">
        <v>2208</v>
      </c>
      <c r="C1735" s="62" t="s">
        <v>627</v>
      </c>
      <c r="D1735" s="62" t="s">
        <v>13</v>
      </c>
      <c r="E1735" s="62" t="s">
        <v>1311</v>
      </c>
      <c r="F1735" s="99"/>
      <c r="G1735" s="100">
        <v>7021.2</v>
      </c>
      <c r="H1735" s="100">
        <v>7021.2</v>
      </c>
      <c r="I1735" s="1" t="str">
        <f t="shared" ca="1" si="29"/>
        <v>поверка_и_ремонт_газ</v>
      </c>
    </row>
    <row r="1736" spans="1:10" hidden="1" x14ac:dyDescent="0.2">
      <c r="A1736" s="98">
        <v>43804</v>
      </c>
      <c r="B1736" s="62" t="s">
        <v>2210</v>
      </c>
      <c r="C1736" s="62" t="s">
        <v>881</v>
      </c>
      <c r="D1736" s="62" t="s">
        <v>262</v>
      </c>
      <c r="E1736" s="62" t="s">
        <v>1311</v>
      </c>
      <c r="F1736" s="101">
        <v>3</v>
      </c>
      <c r="G1736" s="100">
        <v>7020</v>
      </c>
      <c r="H1736" s="100">
        <v>7020</v>
      </c>
      <c r="I1736" s="1" t="str">
        <f t="shared" ca="1" si="29"/>
        <v>поверка_и_ремонт_газ</v>
      </c>
    </row>
    <row r="1737" spans="1:10" hidden="1" x14ac:dyDescent="0.2">
      <c r="A1737" s="98">
        <v>43607</v>
      </c>
      <c r="B1737" s="62" t="s">
        <v>2209</v>
      </c>
      <c r="C1737" s="62" t="s">
        <v>881</v>
      </c>
      <c r="D1737" s="62" t="s">
        <v>262</v>
      </c>
      <c r="E1737" s="62" t="s">
        <v>1311</v>
      </c>
      <c r="F1737" s="101">
        <v>3</v>
      </c>
      <c r="G1737" s="100">
        <v>7020</v>
      </c>
      <c r="H1737" s="100">
        <v>7020</v>
      </c>
      <c r="I1737" s="1" t="str">
        <f t="shared" ca="1" si="29"/>
        <v>поверка_и_ремонт_газ</v>
      </c>
    </row>
    <row r="1738" spans="1:10" hidden="1" x14ac:dyDescent="0.2">
      <c r="A1738" s="98">
        <v>43529</v>
      </c>
      <c r="B1738" s="62" t="s">
        <v>2163</v>
      </c>
      <c r="C1738" s="62" t="s">
        <v>887</v>
      </c>
      <c r="D1738" s="62" t="s">
        <v>98</v>
      </c>
      <c r="E1738" s="62" t="s">
        <v>1311</v>
      </c>
      <c r="F1738" s="99"/>
      <c r="G1738" s="100">
        <v>6976.32</v>
      </c>
      <c r="H1738" s="100">
        <v>6976.32</v>
      </c>
      <c r="I1738" s="1" t="str">
        <f t="shared" ca="1" si="29"/>
        <v>поверка_и_ремонт_газ</v>
      </c>
      <c r="J1738" s="18"/>
    </row>
    <row r="1739" spans="1:10" hidden="1" x14ac:dyDescent="0.2">
      <c r="A1739" s="98">
        <v>43817</v>
      </c>
      <c r="B1739" s="62" t="s">
        <v>2211</v>
      </c>
      <c r="C1739" s="62" t="s">
        <v>1142</v>
      </c>
      <c r="D1739" s="62" t="s">
        <v>32</v>
      </c>
      <c r="E1739" s="62" t="s">
        <v>1311</v>
      </c>
      <c r="F1739" s="101">
        <v>1</v>
      </c>
      <c r="G1739" s="100">
        <v>6960</v>
      </c>
      <c r="H1739" s="100">
        <v>6960</v>
      </c>
      <c r="I1739" s="1" t="str">
        <f t="shared" ca="1" si="29"/>
        <v>ремонт_прочие_услуги</v>
      </c>
    </row>
    <row r="1740" spans="1:10" hidden="1" x14ac:dyDescent="0.2">
      <c r="A1740" s="98">
        <v>43634</v>
      </c>
      <c r="B1740" s="62" t="s">
        <v>2212</v>
      </c>
      <c r="C1740" s="62" t="s">
        <v>977</v>
      </c>
      <c r="D1740" s="62" t="s">
        <v>32</v>
      </c>
      <c r="E1740" s="62" t="s">
        <v>1311</v>
      </c>
      <c r="F1740" s="101">
        <v>1</v>
      </c>
      <c r="G1740" s="100">
        <v>6960</v>
      </c>
      <c r="H1740" s="100">
        <v>6960</v>
      </c>
      <c r="I1740" s="1" t="str">
        <f t="shared" ca="1" si="29"/>
        <v>ремонт_прочие_услуги</v>
      </c>
    </row>
    <row r="1741" spans="1:10" hidden="1" x14ac:dyDescent="0.2">
      <c r="A1741" s="98">
        <v>43825</v>
      </c>
      <c r="B1741" s="62" t="s">
        <v>1678</v>
      </c>
      <c r="C1741" s="62" t="s">
        <v>1115</v>
      </c>
      <c r="D1741" s="62" t="s">
        <v>258</v>
      </c>
      <c r="E1741" s="62" t="s">
        <v>1312</v>
      </c>
      <c r="F1741" s="101">
        <v>1</v>
      </c>
      <c r="G1741" s="100">
        <v>6900</v>
      </c>
      <c r="H1741" s="100">
        <v>6900</v>
      </c>
      <c r="I1741" s="1" t="str">
        <f t="shared" ca="1" si="29"/>
        <v>прочее_газ</v>
      </c>
    </row>
    <row r="1742" spans="1:10" hidden="1" x14ac:dyDescent="0.2">
      <c r="A1742" s="98">
        <v>43847</v>
      </c>
      <c r="B1742" s="62" t="s">
        <v>1497</v>
      </c>
      <c r="C1742" s="62" t="s">
        <v>1269</v>
      </c>
      <c r="D1742" s="62" t="s">
        <v>1280</v>
      </c>
      <c r="E1742" s="62"/>
      <c r="F1742" s="101">
        <v>1</v>
      </c>
      <c r="G1742" s="100">
        <v>6890.4</v>
      </c>
      <c r="H1742" s="100">
        <v>6890.4</v>
      </c>
      <c r="I1742" s="1" t="str">
        <f t="shared" ca="1" si="29"/>
        <v>нет модели</v>
      </c>
    </row>
    <row r="1743" spans="1:10" hidden="1" x14ac:dyDescent="0.2">
      <c r="A1743" s="98">
        <v>43620</v>
      </c>
      <c r="B1743" s="62" t="s">
        <v>2213</v>
      </c>
      <c r="C1743" s="62" t="s">
        <v>643</v>
      </c>
      <c r="D1743" s="62" t="s">
        <v>9</v>
      </c>
      <c r="E1743" s="62" t="s">
        <v>1313</v>
      </c>
      <c r="F1743" s="101">
        <v>3</v>
      </c>
      <c r="G1743" s="100">
        <v>6840</v>
      </c>
      <c r="H1743" s="100">
        <v>6840</v>
      </c>
      <c r="I1743" s="1" t="str">
        <f t="shared" ca="1" si="29"/>
        <v>прочее_газ</v>
      </c>
    </row>
    <row r="1744" spans="1:10" hidden="1" x14ac:dyDescent="0.2">
      <c r="A1744" s="98">
        <v>43530</v>
      </c>
      <c r="B1744" s="62" t="s">
        <v>1736</v>
      </c>
      <c r="C1744" s="62" t="s">
        <v>912</v>
      </c>
      <c r="D1744" s="62" t="s">
        <v>12</v>
      </c>
      <c r="E1744" s="62" t="s">
        <v>1311</v>
      </c>
      <c r="F1744" s="101">
        <v>3</v>
      </c>
      <c r="G1744" s="100">
        <v>6804</v>
      </c>
      <c r="H1744" s="100">
        <v>6804</v>
      </c>
      <c r="I1744" s="1" t="str">
        <f t="shared" ca="1" si="29"/>
        <v>поверка_и_ремонт_газ</v>
      </c>
      <c r="J1744" s="18"/>
    </row>
    <row r="1745" spans="1:10" hidden="1" x14ac:dyDescent="0.2">
      <c r="A1745" s="98">
        <v>43752</v>
      </c>
      <c r="B1745" s="62" t="s">
        <v>1197</v>
      </c>
      <c r="C1745" s="62" t="s">
        <v>654</v>
      </c>
      <c r="D1745" s="62" t="s">
        <v>32</v>
      </c>
      <c r="E1745" s="62" t="s">
        <v>1311</v>
      </c>
      <c r="F1745" s="101">
        <v>1</v>
      </c>
      <c r="G1745" s="100">
        <v>6720</v>
      </c>
      <c r="H1745" s="100">
        <v>6720</v>
      </c>
      <c r="I1745" s="1" t="str">
        <f t="shared" ca="1" si="29"/>
        <v>ремонт_прочие_услуги</v>
      </c>
    </row>
    <row r="1746" spans="1:10" hidden="1" x14ac:dyDescent="0.2">
      <c r="A1746" s="98">
        <v>43641</v>
      </c>
      <c r="B1746" s="62" t="s">
        <v>1480</v>
      </c>
      <c r="C1746" s="62" t="s">
        <v>935</v>
      </c>
      <c r="D1746" s="62" t="s">
        <v>378</v>
      </c>
      <c r="E1746" s="62" t="s">
        <v>1311</v>
      </c>
      <c r="F1746" s="101">
        <v>1</v>
      </c>
      <c r="G1746" s="100">
        <v>6612</v>
      </c>
      <c r="H1746" s="100">
        <v>6612</v>
      </c>
      <c r="I1746" s="1" t="str">
        <f t="shared" ca="1" si="29"/>
        <v>Прочее</v>
      </c>
    </row>
    <row r="1747" spans="1:10" hidden="1" x14ac:dyDescent="0.2">
      <c r="A1747" s="98">
        <v>43564</v>
      </c>
      <c r="B1747" s="62" t="s">
        <v>2214</v>
      </c>
      <c r="C1747" s="62" t="s">
        <v>770</v>
      </c>
      <c r="D1747" s="62" t="s">
        <v>54</v>
      </c>
      <c r="E1747" s="62" t="s">
        <v>1311</v>
      </c>
      <c r="F1747" s="99"/>
      <c r="G1747" s="100">
        <v>6565.2</v>
      </c>
      <c r="H1747" s="100">
        <v>6565.2</v>
      </c>
      <c r="I1747" s="1" t="str">
        <f t="shared" ca="1" si="29"/>
        <v>поверка_и_ремонт_газ</v>
      </c>
      <c r="J1747" s="18"/>
    </row>
    <row r="1748" spans="1:10" hidden="1" x14ac:dyDescent="0.2">
      <c r="A1748" s="98">
        <v>43536</v>
      </c>
      <c r="B1748" s="62" t="s">
        <v>2192</v>
      </c>
      <c r="C1748" s="62" t="s">
        <v>973</v>
      </c>
      <c r="D1748" s="62" t="s">
        <v>13</v>
      </c>
      <c r="E1748" s="62" t="s">
        <v>1311</v>
      </c>
      <c r="F1748" s="99"/>
      <c r="G1748" s="100">
        <v>6552.48</v>
      </c>
      <c r="H1748" s="100">
        <v>6552.48</v>
      </c>
      <c r="I1748" s="1" t="str">
        <f t="shared" ca="1" si="29"/>
        <v>поверка_и_ремонт_газ</v>
      </c>
    </row>
    <row r="1749" spans="1:10" hidden="1" x14ac:dyDescent="0.2">
      <c r="A1749" s="98">
        <v>43529</v>
      </c>
      <c r="B1749" s="62" t="s">
        <v>2152</v>
      </c>
      <c r="C1749" s="62" t="s">
        <v>795</v>
      </c>
      <c r="D1749" s="62" t="s">
        <v>46</v>
      </c>
      <c r="E1749" s="62" t="s">
        <v>1311</v>
      </c>
      <c r="F1749" s="99"/>
      <c r="G1749" s="100">
        <v>6552.48</v>
      </c>
      <c r="H1749" s="100">
        <v>6552.48</v>
      </c>
      <c r="I1749" s="1" t="str">
        <f t="shared" ca="1" si="29"/>
        <v>поверка_и_ремонт_газ</v>
      </c>
    </row>
    <row r="1750" spans="1:10" hidden="1" x14ac:dyDescent="0.2">
      <c r="A1750" s="98">
        <v>43676</v>
      </c>
      <c r="B1750" s="62" t="s">
        <v>2196</v>
      </c>
      <c r="C1750" s="62" t="s">
        <v>974</v>
      </c>
      <c r="D1750" s="62" t="s">
        <v>54</v>
      </c>
      <c r="E1750" s="62" t="s">
        <v>1311</v>
      </c>
      <c r="F1750" s="99"/>
      <c r="G1750" s="100">
        <v>6552.48</v>
      </c>
      <c r="H1750" s="100">
        <v>6552.48</v>
      </c>
      <c r="I1750" s="1" t="str">
        <f t="shared" ca="1" si="29"/>
        <v>поверка_и_ремонт_газ</v>
      </c>
    </row>
    <row r="1751" spans="1:10" hidden="1" x14ac:dyDescent="0.2">
      <c r="A1751" s="98">
        <v>43669</v>
      </c>
      <c r="B1751" s="62" t="s">
        <v>2215</v>
      </c>
      <c r="C1751" s="62" t="s">
        <v>873</v>
      </c>
      <c r="D1751" s="62" t="s">
        <v>54</v>
      </c>
      <c r="E1751" s="62" t="s">
        <v>1311</v>
      </c>
      <c r="F1751" s="99"/>
      <c r="G1751" s="100">
        <v>6552.48</v>
      </c>
      <c r="H1751" s="100">
        <v>6552.48</v>
      </c>
      <c r="I1751" s="1" t="str">
        <f t="shared" ca="1" si="29"/>
        <v>поверка_и_ремонт_газ</v>
      </c>
    </row>
    <row r="1752" spans="1:10" hidden="1" x14ac:dyDescent="0.2">
      <c r="A1752" s="98">
        <v>43663</v>
      </c>
      <c r="B1752" s="62" t="s">
        <v>2079</v>
      </c>
      <c r="C1752" s="62" t="s">
        <v>749</v>
      </c>
      <c r="D1752" s="62" t="s">
        <v>46</v>
      </c>
      <c r="E1752" s="62" t="s">
        <v>1311</v>
      </c>
      <c r="F1752" s="99"/>
      <c r="G1752" s="100">
        <v>6552.48</v>
      </c>
      <c r="H1752" s="100">
        <v>6552.48</v>
      </c>
      <c r="I1752" s="1" t="str">
        <f t="shared" ca="1" si="29"/>
        <v>поверка_и_ремонт_газ</v>
      </c>
      <c r="J1752" s="18"/>
    </row>
    <row r="1753" spans="1:10" x14ac:dyDescent="0.2">
      <c r="A1753" s="98">
        <v>43895</v>
      </c>
      <c r="B1753" s="62" t="s">
        <v>2446</v>
      </c>
      <c r="C1753" s="62" t="s">
        <v>777</v>
      </c>
      <c r="D1753" s="62" t="s">
        <v>13</v>
      </c>
      <c r="E1753" s="62" t="s">
        <v>1311</v>
      </c>
      <c r="F1753" s="99"/>
      <c r="G1753" s="100">
        <v>6552</v>
      </c>
      <c r="H1753" s="100">
        <v>6552</v>
      </c>
    </row>
    <row r="1754" spans="1:10" x14ac:dyDescent="0.2">
      <c r="A1754" s="98">
        <v>43914</v>
      </c>
      <c r="B1754" s="62" t="s">
        <v>2519</v>
      </c>
      <c r="C1754" s="62" t="s">
        <v>2520</v>
      </c>
      <c r="D1754" s="62" t="s">
        <v>46</v>
      </c>
      <c r="E1754" s="62" t="s">
        <v>1311</v>
      </c>
      <c r="F1754" s="99"/>
      <c r="G1754" s="100">
        <v>6548.4</v>
      </c>
      <c r="H1754" s="100">
        <v>6548.4</v>
      </c>
    </row>
    <row r="1755" spans="1:10" hidden="1" x14ac:dyDescent="0.2">
      <c r="A1755" s="98">
        <v>43609</v>
      </c>
      <c r="B1755" s="62" t="s">
        <v>2216</v>
      </c>
      <c r="C1755" s="62" t="s">
        <v>752</v>
      </c>
      <c r="D1755" s="62" t="s">
        <v>46</v>
      </c>
      <c r="E1755" s="62" t="s">
        <v>1311</v>
      </c>
      <c r="F1755" s="99"/>
      <c r="G1755" s="100">
        <v>6504</v>
      </c>
      <c r="H1755" s="100">
        <v>6504</v>
      </c>
      <c r="I1755" s="1" t="str">
        <f t="shared" ca="1" si="29"/>
        <v>поверка_и_ремонт_газ</v>
      </c>
    </row>
    <row r="1756" spans="1:10" hidden="1" x14ac:dyDescent="0.2">
      <c r="A1756" s="98">
        <v>43598</v>
      </c>
      <c r="B1756" s="62" t="s">
        <v>1396</v>
      </c>
      <c r="C1756" s="62" t="s">
        <v>929</v>
      </c>
      <c r="D1756" s="62" t="s">
        <v>345</v>
      </c>
      <c r="E1756" s="62" t="s">
        <v>1316</v>
      </c>
      <c r="F1756" s="101">
        <v>240</v>
      </c>
      <c r="G1756" s="100">
        <v>6480</v>
      </c>
      <c r="H1756" s="100">
        <v>6480</v>
      </c>
      <c r="I1756" s="1" t="str">
        <f t="shared" ca="1" si="29"/>
        <v>нет модели</v>
      </c>
      <c r="J1756" s="18"/>
    </row>
    <row r="1757" spans="1:10" hidden="1" x14ac:dyDescent="0.2">
      <c r="A1757" s="98">
        <v>43494</v>
      </c>
      <c r="B1757" s="62" t="s">
        <v>1922</v>
      </c>
      <c r="C1757" s="62" t="s">
        <v>814</v>
      </c>
      <c r="D1757" s="62" t="s">
        <v>72</v>
      </c>
      <c r="E1757" s="62" t="s">
        <v>1311</v>
      </c>
      <c r="F1757" s="101">
        <v>18</v>
      </c>
      <c r="G1757" s="100">
        <v>6480</v>
      </c>
      <c r="H1757" s="100">
        <v>6480</v>
      </c>
      <c r="I1757" s="1" t="str">
        <f t="shared" ca="1" si="29"/>
        <v>поверка_и_ремонт_газ</v>
      </c>
    </row>
    <row r="1758" spans="1:10" hidden="1" x14ac:dyDescent="0.2">
      <c r="A1758" s="98">
        <v>43621</v>
      </c>
      <c r="B1758" s="62" t="s">
        <v>1991</v>
      </c>
      <c r="C1758" s="62" t="s">
        <v>856</v>
      </c>
      <c r="D1758" s="62" t="s">
        <v>261</v>
      </c>
      <c r="E1758" s="62" t="s">
        <v>1313</v>
      </c>
      <c r="F1758" s="101">
        <v>1</v>
      </c>
      <c r="G1758" s="100">
        <v>6432</v>
      </c>
      <c r="H1758" s="100">
        <v>6432</v>
      </c>
      <c r="I1758" s="1" t="str">
        <f t="shared" ca="1" si="29"/>
        <v>Сигнал_03К_датчики</v>
      </c>
    </row>
    <row r="1759" spans="1:10" hidden="1" x14ac:dyDescent="0.2">
      <c r="A1759" s="98">
        <v>43621</v>
      </c>
      <c r="B1759" s="62" t="s">
        <v>1989</v>
      </c>
      <c r="C1759" s="62" t="s">
        <v>856</v>
      </c>
      <c r="D1759" s="62" t="s">
        <v>261</v>
      </c>
      <c r="E1759" s="62" t="s">
        <v>1313</v>
      </c>
      <c r="F1759" s="101">
        <v>1</v>
      </c>
      <c r="G1759" s="100">
        <v>6432</v>
      </c>
      <c r="H1759" s="100">
        <v>6432</v>
      </c>
      <c r="I1759" s="1" t="str">
        <f t="shared" ca="1" si="29"/>
        <v>Сигнал_03К_датчики</v>
      </c>
    </row>
    <row r="1760" spans="1:10" hidden="1" x14ac:dyDescent="0.2">
      <c r="A1760" s="98">
        <v>43636</v>
      </c>
      <c r="B1760" s="62" t="s">
        <v>1990</v>
      </c>
      <c r="C1760" s="62" t="s">
        <v>971</v>
      </c>
      <c r="D1760" s="62" t="s">
        <v>261</v>
      </c>
      <c r="E1760" s="62" t="s">
        <v>1313</v>
      </c>
      <c r="F1760" s="101">
        <v>1</v>
      </c>
      <c r="G1760" s="100">
        <v>6110.4</v>
      </c>
      <c r="H1760" s="100">
        <v>6432</v>
      </c>
      <c r="I1760" s="1" t="str">
        <f t="shared" ca="1" si="29"/>
        <v>Сигнал_03К_датчики</v>
      </c>
    </row>
    <row r="1761" spans="1:10" hidden="1" x14ac:dyDescent="0.2">
      <c r="A1761" s="98">
        <v>43551</v>
      </c>
      <c r="B1761" s="62" t="s">
        <v>2188</v>
      </c>
      <c r="C1761" s="62" t="s">
        <v>874</v>
      </c>
      <c r="D1761" s="62" t="s">
        <v>261</v>
      </c>
      <c r="E1761" s="62" t="s">
        <v>1311</v>
      </c>
      <c r="F1761" s="101">
        <v>1</v>
      </c>
      <c r="G1761" s="100">
        <v>6432</v>
      </c>
      <c r="H1761" s="100">
        <v>6432</v>
      </c>
      <c r="I1761" s="1" t="str">
        <f t="shared" ca="1" si="29"/>
        <v>Сигнал_03К_датчики</v>
      </c>
    </row>
    <row r="1762" spans="1:10" hidden="1" x14ac:dyDescent="0.2">
      <c r="A1762" s="98">
        <v>43781</v>
      </c>
      <c r="B1762" s="62" t="s">
        <v>1993</v>
      </c>
      <c r="C1762" s="62" t="s">
        <v>844</v>
      </c>
      <c r="D1762" s="62" t="s">
        <v>261</v>
      </c>
      <c r="E1762" s="62" t="s">
        <v>1311</v>
      </c>
      <c r="F1762" s="101">
        <v>1</v>
      </c>
      <c r="G1762" s="100">
        <v>6432</v>
      </c>
      <c r="H1762" s="100">
        <v>6432</v>
      </c>
      <c r="I1762" s="1" t="str">
        <f t="shared" ca="1" si="29"/>
        <v>Сигнал_03К_датчики</v>
      </c>
    </row>
    <row r="1763" spans="1:10" hidden="1" x14ac:dyDescent="0.2">
      <c r="A1763" s="98">
        <v>43783</v>
      </c>
      <c r="B1763" s="62" t="s">
        <v>1992</v>
      </c>
      <c r="C1763" s="62" t="s">
        <v>971</v>
      </c>
      <c r="D1763" s="62" t="s">
        <v>261</v>
      </c>
      <c r="E1763" s="62" t="s">
        <v>1311</v>
      </c>
      <c r="F1763" s="101">
        <v>1</v>
      </c>
      <c r="G1763" s="100">
        <v>6110.4</v>
      </c>
      <c r="H1763" s="100">
        <v>6432</v>
      </c>
      <c r="I1763" s="1" t="str">
        <f t="shared" ca="1" si="29"/>
        <v>Сигнал_03К_датчики</v>
      </c>
    </row>
    <row r="1764" spans="1:10" hidden="1" x14ac:dyDescent="0.2">
      <c r="A1764" s="98">
        <v>43634</v>
      </c>
      <c r="B1764" s="62" t="s">
        <v>1862</v>
      </c>
      <c r="C1764" s="62" t="s">
        <v>841</v>
      </c>
      <c r="D1764" s="62" t="s">
        <v>46</v>
      </c>
      <c r="E1764" s="62" t="s">
        <v>1311</v>
      </c>
      <c r="F1764" s="99"/>
      <c r="G1764" s="100">
        <v>6388.56</v>
      </c>
      <c r="H1764" s="100">
        <v>6388.56</v>
      </c>
      <c r="I1764" s="1" t="str">
        <f t="shared" ca="1" si="29"/>
        <v>поверка_и_ремонт_газ</v>
      </c>
    </row>
    <row r="1765" spans="1:10" hidden="1" x14ac:dyDescent="0.2">
      <c r="A1765" s="98">
        <v>43874</v>
      </c>
      <c r="B1765" s="62" t="s">
        <v>1842</v>
      </c>
      <c r="C1765" s="62" t="s">
        <v>777</v>
      </c>
      <c r="D1765" s="62" t="s">
        <v>12</v>
      </c>
      <c r="E1765" s="62" t="s">
        <v>1311</v>
      </c>
      <c r="F1765" s="101">
        <v>3</v>
      </c>
      <c r="G1765" s="100">
        <v>6382.8</v>
      </c>
      <c r="H1765" s="100">
        <v>6382.8</v>
      </c>
      <c r="I1765" s="1" t="str">
        <f t="shared" ca="1" si="29"/>
        <v>поверка_и_ремонт_газ</v>
      </c>
    </row>
    <row r="1766" spans="1:10" hidden="1" x14ac:dyDescent="0.2">
      <c r="A1766" s="98">
        <v>43887</v>
      </c>
      <c r="B1766" s="62" t="s">
        <v>2417</v>
      </c>
      <c r="C1766" s="62" t="s">
        <v>2418</v>
      </c>
      <c r="D1766" s="62" t="s">
        <v>45</v>
      </c>
      <c r="E1766" s="62" t="s">
        <v>1311</v>
      </c>
      <c r="F1766" s="101">
        <v>3</v>
      </c>
      <c r="G1766" s="100">
        <v>6336</v>
      </c>
      <c r="H1766" s="100">
        <v>6336</v>
      </c>
      <c r="I1766" s="1" t="str">
        <f t="shared" ca="1" si="29"/>
        <v>поверка_и_ремонт_газ</v>
      </c>
    </row>
    <row r="1767" spans="1:10" hidden="1" x14ac:dyDescent="0.2">
      <c r="A1767" s="98">
        <v>43886</v>
      </c>
      <c r="B1767" s="62" t="s">
        <v>2403</v>
      </c>
      <c r="C1767" s="62" t="s">
        <v>900</v>
      </c>
      <c r="D1767" s="62" t="s">
        <v>16</v>
      </c>
      <c r="E1767" s="62" t="s">
        <v>1311</v>
      </c>
      <c r="F1767" s="101">
        <v>3</v>
      </c>
      <c r="G1767" s="100">
        <v>6336</v>
      </c>
      <c r="H1767" s="100">
        <v>6336</v>
      </c>
      <c r="I1767" s="1" t="str">
        <f t="shared" ca="1" si="29"/>
        <v>поверка_и_ремонт_газ</v>
      </c>
    </row>
    <row r="1768" spans="1:10" x14ac:dyDescent="0.2">
      <c r="A1768" s="98">
        <v>43892</v>
      </c>
      <c r="B1768" s="62" t="s">
        <v>2457</v>
      </c>
      <c r="C1768" s="62" t="s">
        <v>795</v>
      </c>
      <c r="D1768" s="62" t="s">
        <v>16</v>
      </c>
      <c r="E1768" s="62" t="s">
        <v>1311</v>
      </c>
      <c r="F1768" s="101">
        <v>3</v>
      </c>
      <c r="G1768" s="100">
        <v>6336</v>
      </c>
      <c r="H1768" s="100">
        <v>6336</v>
      </c>
    </row>
    <row r="1769" spans="1:10" hidden="1" x14ac:dyDescent="0.2">
      <c r="A1769" s="98">
        <v>43878</v>
      </c>
      <c r="B1769" s="62" t="s">
        <v>2363</v>
      </c>
      <c r="C1769" s="62" t="s">
        <v>886</v>
      </c>
      <c r="D1769" s="62" t="s">
        <v>16</v>
      </c>
      <c r="E1769" s="62" t="s">
        <v>1311</v>
      </c>
      <c r="F1769" s="101">
        <v>3</v>
      </c>
      <c r="G1769" s="100">
        <v>6336</v>
      </c>
      <c r="H1769" s="100">
        <v>6336</v>
      </c>
      <c r="I1769" s="1" t="str">
        <f t="shared" ca="1" si="29"/>
        <v>поверка_и_ремонт_газ</v>
      </c>
    </row>
    <row r="1770" spans="1:10" x14ac:dyDescent="0.2">
      <c r="A1770" s="98">
        <v>43914</v>
      </c>
      <c r="B1770" s="62" t="s">
        <v>2521</v>
      </c>
      <c r="C1770" s="62" t="s">
        <v>2522</v>
      </c>
      <c r="D1770" s="62" t="s">
        <v>16</v>
      </c>
      <c r="E1770" s="62" t="s">
        <v>1311</v>
      </c>
      <c r="F1770" s="101">
        <v>3</v>
      </c>
      <c r="G1770" s="100">
        <v>6336</v>
      </c>
      <c r="H1770" s="100">
        <v>6336</v>
      </c>
      <c r="J1770" s="18"/>
    </row>
    <row r="1771" spans="1:10" hidden="1" x14ac:dyDescent="0.2">
      <c r="A1771" s="98">
        <v>43739</v>
      </c>
      <c r="B1771" s="62" t="s">
        <v>2151</v>
      </c>
      <c r="C1771" s="62" t="s">
        <v>587</v>
      </c>
      <c r="D1771" s="62" t="s">
        <v>12</v>
      </c>
      <c r="E1771" s="62" t="s">
        <v>1313</v>
      </c>
      <c r="F1771" s="101">
        <v>5</v>
      </c>
      <c r="G1771" s="100">
        <v>6300</v>
      </c>
      <c r="H1771" s="100">
        <v>6300</v>
      </c>
      <c r="I1771" s="1" t="str">
        <f t="shared" ca="1" si="29"/>
        <v>поверка_и_ремонт_газ</v>
      </c>
    </row>
    <row r="1772" spans="1:10" hidden="1" x14ac:dyDescent="0.2">
      <c r="A1772" s="98">
        <v>43683</v>
      </c>
      <c r="B1772" s="62" t="s">
        <v>2148</v>
      </c>
      <c r="C1772" s="62" t="s">
        <v>587</v>
      </c>
      <c r="D1772" s="62" t="s">
        <v>12</v>
      </c>
      <c r="E1772" s="62" t="s">
        <v>1313</v>
      </c>
      <c r="F1772" s="101">
        <v>5</v>
      </c>
      <c r="G1772" s="100">
        <v>6300</v>
      </c>
      <c r="H1772" s="100">
        <v>6300</v>
      </c>
      <c r="I1772" s="1" t="str">
        <f t="shared" ca="1" si="29"/>
        <v>поверка_и_ремонт_газ</v>
      </c>
    </row>
    <row r="1773" spans="1:10" hidden="1" x14ac:dyDescent="0.2">
      <c r="A1773" s="98">
        <v>43684</v>
      </c>
      <c r="B1773" s="62" t="s">
        <v>2149</v>
      </c>
      <c r="C1773" s="62" t="s">
        <v>777</v>
      </c>
      <c r="D1773" s="62" t="s">
        <v>12</v>
      </c>
      <c r="E1773" s="62" t="s">
        <v>1313</v>
      </c>
      <c r="F1773" s="101">
        <v>5</v>
      </c>
      <c r="G1773" s="100">
        <v>6300</v>
      </c>
      <c r="H1773" s="100">
        <v>6300</v>
      </c>
      <c r="I1773" s="1" t="str">
        <f t="shared" ca="1" si="29"/>
        <v>поверка_и_ремонт_газ</v>
      </c>
      <c r="J1773" s="18"/>
    </row>
    <row r="1774" spans="1:10" hidden="1" x14ac:dyDescent="0.2">
      <c r="A1774" s="98">
        <v>43789</v>
      </c>
      <c r="B1774" s="62" t="s">
        <v>2150</v>
      </c>
      <c r="C1774" s="62" t="s">
        <v>587</v>
      </c>
      <c r="D1774" s="62" t="s">
        <v>12</v>
      </c>
      <c r="E1774" s="62" t="s">
        <v>1311</v>
      </c>
      <c r="F1774" s="101">
        <v>5</v>
      </c>
      <c r="G1774" s="100">
        <v>6300</v>
      </c>
      <c r="H1774" s="100">
        <v>6300</v>
      </c>
      <c r="I1774" s="1" t="str">
        <f t="shared" ca="1" si="29"/>
        <v>поверка_и_ремонт_газ</v>
      </c>
    </row>
    <row r="1775" spans="1:10" hidden="1" x14ac:dyDescent="0.2">
      <c r="A1775" s="98">
        <v>43634</v>
      </c>
      <c r="B1775" s="62" t="s">
        <v>2032</v>
      </c>
      <c r="C1775" s="62" t="s">
        <v>777</v>
      </c>
      <c r="D1775" s="62" t="s">
        <v>12</v>
      </c>
      <c r="E1775" s="62" t="s">
        <v>1313</v>
      </c>
      <c r="F1775" s="101">
        <v>4</v>
      </c>
      <c r="G1775" s="100">
        <v>6048</v>
      </c>
      <c r="H1775" s="100">
        <v>6048</v>
      </c>
      <c r="I1775" s="1" t="str">
        <f t="shared" ca="1" si="29"/>
        <v>поверка_и_ремонт_газ</v>
      </c>
      <c r="J1775" s="18"/>
    </row>
    <row r="1776" spans="1:10" hidden="1" x14ac:dyDescent="0.2">
      <c r="A1776" s="98">
        <v>43571</v>
      </c>
      <c r="B1776" s="62" t="s">
        <v>2036</v>
      </c>
      <c r="C1776" s="62" t="s">
        <v>973</v>
      </c>
      <c r="D1776" s="62" t="s">
        <v>300</v>
      </c>
      <c r="E1776" s="62" t="s">
        <v>1311</v>
      </c>
      <c r="F1776" s="101">
        <v>2</v>
      </c>
      <c r="G1776" s="100">
        <v>6000</v>
      </c>
      <c r="H1776" s="100">
        <v>6000</v>
      </c>
      <c r="I1776" s="1" t="str">
        <f t="shared" ca="1" si="29"/>
        <v>прочее_газ</v>
      </c>
    </row>
    <row r="1777" spans="1:10" hidden="1" x14ac:dyDescent="0.2">
      <c r="A1777" s="98">
        <v>43648</v>
      </c>
      <c r="B1777" s="62" t="s">
        <v>1445</v>
      </c>
      <c r="C1777" s="62" t="s">
        <v>915</v>
      </c>
      <c r="D1777" s="62" t="s">
        <v>4</v>
      </c>
      <c r="E1777" s="62" t="s">
        <v>1313</v>
      </c>
      <c r="F1777" s="99"/>
      <c r="G1777" s="100">
        <v>6000</v>
      </c>
      <c r="H1777" s="100">
        <v>6000</v>
      </c>
      <c r="I1777" s="1" t="str">
        <f t="shared" ca="1" si="29"/>
        <v>прочее_газ</v>
      </c>
    </row>
    <row r="1778" spans="1:10" hidden="1" x14ac:dyDescent="0.2">
      <c r="A1778" s="98">
        <v>43731</v>
      </c>
      <c r="B1778" s="62" t="s">
        <v>2113</v>
      </c>
      <c r="C1778" s="62" t="s">
        <v>612</v>
      </c>
      <c r="D1778" s="62" t="s">
        <v>4</v>
      </c>
      <c r="E1778" s="62" t="s">
        <v>1311</v>
      </c>
      <c r="F1778" s="99"/>
      <c r="G1778" s="100">
        <v>6000</v>
      </c>
      <c r="H1778" s="100">
        <v>6000</v>
      </c>
      <c r="I1778" s="1" t="str">
        <f t="shared" ca="1" si="29"/>
        <v>прочее_газ</v>
      </c>
    </row>
    <row r="1779" spans="1:10" hidden="1" x14ac:dyDescent="0.2">
      <c r="A1779" s="98">
        <v>43495</v>
      </c>
      <c r="B1779" s="62" t="s">
        <v>2218</v>
      </c>
      <c r="C1779" s="62" t="s">
        <v>758</v>
      </c>
      <c r="D1779" s="62" t="s">
        <v>1325</v>
      </c>
      <c r="E1779" s="62" t="s">
        <v>1311</v>
      </c>
      <c r="F1779" s="101">
        <v>4</v>
      </c>
      <c r="G1779" s="100">
        <v>6000</v>
      </c>
      <c r="H1779" s="100">
        <v>6000</v>
      </c>
      <c r="I1779" s="1" t="str">
        <f t="shared" ca="1" si="29"/>
        <v>прочее_газ</v>
      </c>
    </row>
    <row r="1780" spans="1:10" hidden="1" x14ac:dyDescent="0.2">
      <c r="A1780" s="98">
        <v>43690</v>
      </c>
      <c r="B1780" s="62" t="s">
        <v>2217</v>
      </c>
      <c r="C1780" s="62" t="s">
        <v>1000</v>
      </c>
      <c r="D1780" s="62" t="s">
        <v>172</v>
      </c>
      <c r="E1780" s="62" t="s">
        <v>1311</v>
      </c>
      <c r="F1780" s="101">
        <v>2</v>
      </c>
      <c r="G1780" s="100">
        <v>6000</v>
      </c>
      <c r="H1780" s="100">
        <v>6000</v>
      </c>
      <c r="I1780" s="1" t="str">
        <f t="shared" ca="1" si="29"/>
        <v>прочее_газ</v>
      </c>
    </row>
    <row r="1781" spans="1:10" hidden="1" x14ac:dyDescent="0.2">
      <c r="A1781" s="98">
        <v>43871</v>
      </c>
      <c r="B1781" s="62" t="s">
        <v>2020</v>
      </c>
      <c r="C1781" s="62" t="s">
        <v>1372</v>
      </c>
      <c r="D1781" s="62" t="s">
        <v>69</v>
      </c>
      <c r="E1781" s="62" t="s">
        <v>1373</v>
      </c>
      <c r="F1781" s="101">
        <v>3</v>
      </c>
      <c r="G1781" s="100">
        <v>5990.4</v>
      </c>
      <c r="H1781" s="100">
        <v>5990.4</v>
      </c>
      <c r="I1781" s="1" t="str">
        <f t="shared" ca="1" si="29"/>
        <v>прочее_газ</v>
      </c>
    </row>
    <row r="1782" spans="1:10" hidden="1" x14ac:dyDescent="0.2">
      <c r="A1782" s="98">
        <v>43871</v>
      </c>
      <c r="B1782" s="62" t="s">
        <v>2019</v>
      </c>
      <c r="C1782" s="62" t="s">
        <v>1372</v>
      </c>
      <c r="D1782" s="62" t="s">
        <v>69</v>
      </c>
      <c r="E1782" s="62" t="s">
        <v>1373</v>
      </c>
      <c r="F1782" s="101">
        <v>3</v>
      </c>
      <c r="G1782" s="100">
        <v>5990.4</v>
      </c>
      <c r="H1782" s="100">
        <v>5990.4</v>
      </c>
      <c r="I1782" s="1" t="str">
        <f t="shared" ca="1" si="29"/>
        <v>прочее_газ</v>
      </c>
    </row>
    <row r="1783" spans="1:10" hidden="1" x14ac:dyDescent="0.2">
      <c r="A1783" s="98">
        <v>43850</v>
      </c>
      <c r="B1783" s="62" t="s">
        <v>2018</v>
      </c>
      <c r="C1783" s="62" t="s">
        <v>1305</v>
      </c>
      <c r="D1783" s="62" t="s">
        <v>69</v>
      </c>
      <c r="E1783" s="62" t="s">
        <v>1318</v>
      </c>
      <c r="F1783" s="101">
        <v>3</v>
      </c>
      <c r="G1783" s="100">
        <v>5990.4</v>
      </c>
      <c r="H1783" s="100">
        <v>5990.4</v>
      </c>
      <c r="I1783" s="1" t="str">
        <f t="shared" ca="1" si="29"/>
        <v>прочее_газ</v>
      </c>
    </row>
    <row r="1784" spans="1:10" hidden="1" x14ac:dyDescent="0.2">
      <c r="A1784" s="98">
        <v>43641</v>
      </c>
      <c r="B1784" s="62" t="s">
        <v>1643</v>
      </c>
      <c r="C1784" s="62" t="s">
        <v>723</v>
      </c>
      <c r="D1784" s="62" t="s">
        <v>258</v>
      </c>
      <c r="E1784" s="62" t="s">
        <v>1313</v>
      </c>
      <c r="F1784" s="101">
        <v>1</v>
      </c>
      <c r="G1784" s="100">
        <v>5952</v>
      </c>
      <c r="H1784" s="100">
        <v>5952</v>
      </c>
      <c r="I1784" s="1" t="str">
        <f t="shared" ca="1" si="29"/>
        <v>прочее_газ</v>
      </c>
    </row>
    <row r="1785" spans="1:10" hidden="1" x14ac:dyDescent="0.2">
      <c r="A1785" s="98">
        <v>43495</v>
      </c>
      <c r="B1785" s="62" t="s">
        <v>1476</v>
      </c>
      <c r="C1785" s="62" t="s">
        <v>710</v>
      </c>
      <c r="D1785" s="62" t="s">
        <v>62</v>
      </c>
      <c r="E1785" s="62" t="s">
        <v>1312</v>
      </c>
      <c r="F1785" s="101">
        <v>4</v>
      </c>
      <c r="G1785" s="100">
        <v>5952</v>
      </c>
      <c r="H1785" s="100">
        <v>5952</v>
      </c>
      <c r="I1785" s="1" t="str">
        <f t="shared" ca="1" si="29"/>
        <v>нет модели</v>
      </c>
    </row>
    <row r="1786" spans="1:10" hidden="1" x14ac:dyDescent="0.2">
      <c r="A1786" s="98">
        <v>43822</v>
      </c>
      <c r="B1786" s="62" t="s">
        <v>1429</v>
      </c>
      <c r="C1786" s="62" t="s">
        <v>1130</v>
      </c>
      <c r="D1786" s="62" t="s">
        <v>62</v>
      </c>
      <c r="E1786" s="62" t="s">
        <v>1314</v>
      </c>
      <c r="F1786" s="101">
        <v>4</v>
      </c>
      <c r="G1786" s="100">
        <v>5356.8</v>
      </c>
      <c r="H1786" s="100">
        <v>5952</v>
      </c>
      <c r="I1786" s="1" t="str">
        <f t="shared" ca="1" si="29"/>
        <v>нет модели</v>
      </c>
    </row>
    <row r="1787" spans="1:10" hidden="1" x14ac:dyDescent="0.2">
      <c r="A1787" s="98">
        <v>43762</v>
      </c>
      <c r="B1787" s="62" t="s">
        <v>1264</v>
      </c>
      <c r="C1787" s="62" t="s">
        <v>948</v>
      </c>
      <c r="D1787" s="62" t="s">
        <v>62</v>
      </c>
      <c r="E1787" s="62" t="s">
        <v>1311</v>
      </c>
      <c r="F1787" s="101">
        <v>4</v>
      </c>
      <c r="G1787" s="100">
        <v>5952</v>
      </c>
      <c r="H1787" s="100">
        <v>5952</v>
      </c>
      <c r="I1787" s="1" t="str">
        <f t="shared" ca="1" si="29"/>
        <v>нет модели</v>
      </c>
      <c r="J1787" s="18"/>
    </row>
    <row r="1788" spans="1:10" hidden="1" x14ac:dyDescent="0.2">
      <c r="A1788" s="98">
        <v>43859</v>
      </c>
      <c r="B1788" s="62" t="s">
        <v>2219</v>
      </c>
      <c r="C1788" s="62" t="s">
        <v>1360</v>
      </c>
      <c r="D1788" s="62" t="s">
        <v>54</v>
      </c>
      <c r="E1788" s="62" t="s">
        <v>1311</v>
      </c>
      <c r="F1788" s="99"/>
      <c r="G1788" s="100">
        <v>5904</v>
      </c>
      <c r="H1788" s="100">
        <v>5904</v>
      </c>
      <c r="I1788" s="1" t="str">
        <f t="shared" ca="1" si="29"/>
        <v>поверка_и_ремонт_газ</v>
      </c>
    </row>
    <row r="1789" spans="1:10" hidden="1" x14ac:dyDescent="0.2">
      <c r="A1789" s="98">
        <v>43847</v>
      </c>
      <c r="B1789" s="62" t="s">
        <v>1497</v>
      </c>
      <c r="C1789" s="62" t="s">
        <v>1269</v>
      </c>
      <c r="D1789" s="62" t="s">
        <v>1282</v>
      </c>
      <c r="E1789" s="62"/>
      <c r="F1789" s="101">
        <v>2</v>
      </c>
      <c r="G1789" s="100">
        <v>5838.17</v>
      </c>
      <c r="H1789" s="100">
        <v>5838.17</v>
      </c>
      <c r="I1789" s="1" t="str">
        <f t="shared" ca="1" si="29"/>
        <v>нет модели</v>
      </c>
    </row>
    <row r="1790" spans="1:10" hidden="1" x14ac:dyDescent="0.2">
      <c r="A1790" s="98">
        <v>43811</v>
      </c>
      <c r="B1790" s="62" t="s">
        <v>1645</v>
      </c>
      <c r="C1790" s="62" t="s">
        <v>624</v>
      </c>
      <c r="D1790" s="62" t="s">
        <v>1100</v>
      </c>
      <c r="E1790" s="62" t="s">
        <v>1312</v>
      </c>
      <c r="F1790" s="101">
        <v>5</v>
      </c>
      <c r="G1790" s="100">
        <v>5832</v>
      </c>
      <c r="H1790" s="100">
        <v>5832</v>
      </c>
      <c r="I1790" s="1" t="str">
        <f t="shared" ca="1" si="29"/>
        <v>нет модели</v>
      </c>
    </row>
    <row r="1791" spans="1:10" hidden="1" x14ac:dyDescent="0.2">
      <c r="A1791" s="98">
        <v>43797</v>
      </c>
      <c r="B1791" s="62" t="s">
        <v>2091</v>
      </c>
      <c r="C1791" s="62" t="s">
        <v>634</v>
      </c>
      <c r="D1791" s="62" t="s">
        <v>248</v>
      </c>
      <c r="E1791" s="62" t="s">
        <v>1311</v>
      </c>
      <c r="F1791" s="101">
        <v>1</v>
      </c>
      <c r="G1791" s="100">
        <v>5529</v>
      </c>
      <c r="H1791" s="100">
        <v>5820</v>
      </c>
      <c r="I1791" s="1" t="str">
        <f t="shared" ca="1" si="29"/>
        <v>Сигнал_03К_датчики</v>
      </c>
    </row>
    <row r="1792" spans="1:10" hidden="1" x14ac:dyDescent="0.2">
      <c r="A1792" s="98">
        <v>43668</v>
      </c>
      <c r="B1792" s="62" t="s">
        <v>2074</v>
      </c>
      <c r="C1792" s="62" t="s">
        <v>838</v>
      </c>
      <c r="D1792" s="62" t="s">
        <v>248</v>
      </c>
      <c r="E1792" s="62" t="s">
        <v>1311</v>
      </c>
      <c r="F1792" s="101">
        <v>1</v>
      </c>
      <c r="G1792" s="100">
        <v>5820</v>
      </c>
      <c r="H1792" s="100">
        <v>5820</v>
      </c>
      <c r="I1792" s="1" t="str">
        <f t="shared" ca="1" si="29"/>
        <v>Сигнал_03К_датчики</v>
      </c>
    </row>
    <row r="1793" spans="1:10" hidden="1" x14ac:dyDescent="0.2">
      <c r="A1793" s="98">
        <v>43684</v>
      </c>
      <c r="B1793" s="62" t="s">
        <v>2072</v>
      </c>
      <c r="C1793" s="62" t="s">
        <v>634</v>
      </c>
      <c r="D1793" s="62" t="s">
        <v>248</v>
      </c>
      <c r="E1793" s="62" t="s">
        <v>1311</v>
      </c>
      <c r="F1793" s="101">
        <v>1</v>
      </c>
      <c r="G1793" s="100">
        <v>5529</v>
      </c>
      <c r="H1793" s="100">
        <v>5820</v>
      </c>
      <c r="I1793" s="1" t="str">
        <f t="shared" ca="1" si="29"/>
        <v>Сигнал_03К_датчики</v>
      </c>
    </row>
    <row r="1794" spans="1:10" hidden="1" x14ac:dyDescent="0.2">
      <c r="A1794" s="98">
        <v>43658</v>
      </c>
      <c r="B1794" s="62" t="s">
        <v>1221</v>
      </c>
      <c r="C1794" s="62" t="s">
        <v>654</v>
      </c>
      <c r="D1794" s="62" t="s">
        <v>517</v>
      </c>
      <c r="E1794" s="62" t="s">
        <v>1311</v>
      </c>
      <c r="F1794" s="101">
        <v>1</v>
      </c>
      <c r="G1794" s="100">
        <v>5796</v>
      </c>
      <c r="H1794" s="100">
        <v>5796</v>
      </c>
      <c r="I1794" s="1" t="str">
        <f t="shared" ref="I1794:I1857" ca="1" si="30">IF(COUNTIF(INDIRECT(INDEX(моделиперечень,1)),D1794),INDEX(моделиперечень,1),
IF(COUNTIF(INDIRECT(INDEX(моделиперечень,2)),D1794),INDEX(моделиперечень,2),
IF(COUNTIF(INDIRECT(INDEX(моделиперечень,3)),D1794),INDEX(моделиперечень,3),
IF(COUNTIF(INDIRECT(INDEX(моделиперечень,4)),D1794),INDEX(моделиперечень,4),
IF(COUNTIF(INDIRECT(INDEX(моделиперечень,5)),D1794),INDEX(моделиперечень,5),
IF(COUNTIF(INDIRECT(INDEX(моделиперечень,6)),D1794),INDEX(моделиперечень,6),
IF(COUNTIF(INDIRECT(INDEX(моделиперечень,7)),D1794),INDEX(моделиперечень,7),
IF(COUNTIF(INDIRECT(INDEX(моделиперечень,8)),D1794),INDEX(моделиперечень,8),
IF(COUNTIF(INDIRECT(INDEX(моделиперечень,9)),D1794),INDEX(моделиперечень,9),
IF(COUNTIF(INDIRECT(INDEX(моделиперечень,10)),D1794),INDEX(моделиперечень,10),
IF(COUNTIF(INDIRECT(INDEX(моделиперечень,11)),D1794),INDEX(моделиперечень,11),
IF(COUNTIF(INDIRECT(INDEX(моделиперечень,12)),D1794),INDEX(моделиперечень,12),
IF(COUNTIF(INDIRECT(INDEX(моделиперечень,13)),D1794),INDEX(моделиперечень,13),
IF(COUNTIF(INDIRECT(INDEX(моделиперечень,14)),D1794),INDEX(моделиперечень,14),
IF(COUNTIF(INDIRECT(INDEX(моделиперечень,15)),D1794),INDEX(моделиперечень,15),
IF(COUNTIF(INDIRECT(INDEX(моделиперечень,16)),D1794),INDEX(моделиперечень,16),
IF(COUNTIF(INDIRECT(INDEX(моделиперечень,17)),D1794),INDEX(моделиперечень,17),
IF(COUNTIF(INDIRECT(INDEX(моделиперечень,18)),D1794),INDEX(моделиперечень,18),
IF(COUNTIF(INDIRECT(INDEX(моделиперечень,19)),D1794),INDEX(моделиперечень,19),
IF(COUNTIF(INDIRECT(INDEX(моделиперечень,20)),D1794),INDEX(моделиперечень,20),
IF(COUNTIF(INDIRECT(INDEX(моделиперечень,21)),D1794),INDEX(моделиперечень,21),
IF(COUNTIF(INDIRECT(INDEX(моделиперечень,22)),D1794),INDEX(моделиперечень,22),
IF(COUNTIF(INDIRECT(INDEX(моделиперечень,23)),D1794),INDEX(моделиперечень,23),
IF(COUNTIF(INDIRECT(INDEX(моделиперечень,24)),D1794),INDEX(моделиперечень,24),
IF(COUNTIF(INDIRECT(INDEX(моделиперечень,25)),D1794),INDEX(моделиперечень,25),
IF(COUNTIF(INDIRECT(INDEX(моделиперечень,26)),D1794),INDEX(моделиперечень,26),
IF(COUNTIF(INDIRECT(INDEX(моделиперечень_газ,1)),D1794),INDEX(моделиперечень_газ,1),
IF(COUNTIF(INDIRECT(INDEX(моделиперечень_газ,2)),D1794),INDEX(моделиперечень_газ,2),
IF(COUNTIF(INDIRECT(INDEX(моделиперечень_газ,3)),D1794),INDEX(моделиперечень_газ,3),
IF(COUNTIF(INDIRECT(INDEX(моделиперечень_газ,4)),D1794),INDEX(моделиперечень_газ,4),
IF(COUNTIF(INDIRECT(INDEX(моделиперечень_газ,5)),D1794),INDEX(моделиперечень_газ,5),
IF(COUNTIF(INDIRECT(INDEX(моделиперечень_газ,6)),D1794),INDEX(моделиперечень_газ,6),
IF(COUNTIF(INDIRECT(INDEX(моделиперечень_газ,7)),D1794),INDEX(моделиперечень_газ,7),
IF(COUNTIF(INDIRECT(INDEX(моделиперечень_газ,8)),D1794),INDEX(моделиперечень_газ,8),
IF(COUNTIF(INDIRECT(INDEX(моделиперечень_газ,9)),D1794),INDEX(моделиперечень_газ,9),
IF(COUNTIF(INDIRECT(INDEX(моделиперечень_газ,10)),D1794),INDEX(моделиперечень_газ,10),
IF(COUNTIF(INDIRECT(INDEX(моделиперечень_газ,11)),D1794),INDEX(моделиперечень_газ,11),
IF(COUNTIF(INDIRECT(INDEX(моделиперечень_газ,12)),D1794),INDEX(моделиперечень_газ,12),
IF(COUNTIF(INDIRECT(INDEX(моделиперечень_газ,13)),D1794),INDEX(моделиперечень_газ,13),
IF(COUNTIF(INDIRECT(INDEX(моделиперечень_газ,14)),D1794),INDEX(моделиперечень_газ,14),
IF(COUNTIF(INDIRECT(INDEX(моделиперечень_газ,15)),D1794),INDEX(моделиперечень_газ,15),
IF(COUNTIF(INDIRECT(INDEX(моделиперечень_газ,16)),D1794),INDEX(моделиперечень_газ,16),
IF(COUNTIF(INDIRECT(INDEX(моделиперечень_газ,17)),D1794),INDEX(моделиперечень_газ,17),
IF(COUNTIF(INDIRECT(INDEX(моделиперечень_газ,18)),D1794),INDEX(моделиперечень_газ,18),
IF(COUNTIF(INDIRECT(INDEX(моделиперечень_газ,19)),D1794),INDEX(моделиперечень_газ,19),
IF(COUNTIF(INDIRECT(INDEX(моделиперечень_газ,20)),D1794),INDEX(моделиперечень_газ,20),
IF(COUNTIF(INDIRECT(INDEX(моделиперечень_газ,21)),D1794),INDEX(моделиперечень_газ,21),
IF(COUNTIF(INDIRECT(INDEX(моделиперечень_газ,22)),D1794),INDEX(моделиперечень_газ,22),
IF(COUNTIF(INDIRECT(INDEX(моделиперечень_газ,23)),D1794),INDEX(моделиперечень_газ,23),
IF(COUNTIF(INDIRECT(INDEX(моделиперечень_газ,24)),D1794),INDEX(моделиперечень_газ,24),
IF(COUNTIF(INDIRECT(INDEX(моделиперечень_газ,25)),D1794),INDEX(моделиперечень_газ,25),
IF(COUNTIF(INDIRECT(INDEX(моделиперечень_газ,26)),D1794),INDEX(моделиперечень_газ,26),
IF(COUNTIF(INDIRECT(INDEX(моделиперечень_газ,27)),D1794),INDEX(моделиперечень_газ,27),
IF(COUNTIF(INDIRECT(INDEX(моделиперечень_газ,28)),D1794),INDEX(моделиперечень_газ,28),
IF(COUNTIF(INDIRECT(INDEX(моделиперечень_газ,29)),D1794),INDEX(моделиперечень_газ,29),
IF(COUNTIF(INDIRECT(INDEX(моделиперечень_газ,30)),D1794),INDEX(моделиперечень_газ,30),
IF(COUNTIF(INDIRECT(INDEX(моделиперечень_газ,31)),D1794),INDEX(моделиперечень_газ,31),
IF(COUNTIF(INDIRECT(INDEX(моделиперечень_газ,32)),D1794),INDEX(моделиперечень_газ,32),
IF(COUNTIF(INDIRECT(INDEX(моделиперечень_газ,33)),D1794),INDEX(моделиперечень_газ,33),
IF(COUNTIF(INDIRECT(INDEX(моделиперечень_газ,34)),D1794),INDEX(моделиперечень_газ,34),
IF(COUNTIF(INDIRECT(INDEX(моделиперечень_газ,35)),D1794),INDEX(моделиперечень_газ,35),
IF(COUNTIF(INDIRECT(INDEX(моделиперечень_газ,36)),D1794),INDEX(моделиперечень_газ,36),
"нет модели"))))))))))))))))))))))))))))))))))))))))))))))))))))))))))))))</f>
        <v>нет модели</v>
      </c>
    </row>
    <row r="1795" spans="1:10" hidden="1" x14ac:dyDescent="0.2">
      <c r="A1795" s="98">
        <v>43620</v>
      </c>
      <c r="B1795" s="62" t="s">
        <v>1984</v>
      </c>
      <c r="C1795" s="62" t="s">
        <v>614</v>
      </c>
      <c r="D1795" s="62" t="s">
        <v>78</v>
      </c>
      <c r="E1795" s="62" t="s">
        <v>1311</v>
      </c>
      <c r="F1795" s="101">
        <v>3</v>
      </c>
      <c r="G1795" s="100">
        <v>5760</v>
      </c>
      <c r="H1795" s="100">
        <v>5760</v>
      </c>
      <c r="I1795" s="1" t="str">
        <f t="shared" ca="1" si="30"/>
        <v>поверка_и_ремонт_газ</v>
      </c>
      <c r="J1795" s="18"/>
    </row>
    <row r="1796" spans="1:10" hidden="1" x14ac:dyDescent="0.2">
      <c r="A1796" s="98">
        <v>43759</v>
      </c>
      <c r="B1796" s="62" t="s">
        <v>1751</v>
      </c>
      <c r="C1796" s="62" t="s">
        <v>777</v>
      </c>
      <c r="D1796" s="62" t="s">
        <v>78</v>
      </c>
      <c r="E1796" s="62" t="s">
        <v>1311</v>
      </c>
      <c r="F1796" s="101">
        <v>3</v>
      </c>
      <c r="G1796" s="100">
        <v>5760</v>
      </c>
      <c r="H1796" s="100">
        <v>5760</v>
      </c>
      <c r="I1796" s="1" t="str">
        <f t="shared" ca="1" si="30"/>
        <v>поверка_и_ремонт_газ</v>
      </c>
    </row>
    <row r="1797" spans="1:10" hidden="1" x14ac:dyDescent="0.2">
      <c r="A1797" s="98">
        <v>43734</v>
      </c>
      <c r="B1797" s="62" t="s">
        <v>2220</v>
      </c>
      <c r="C1797" s="62" t="s">
        <v>900</v>
      </c>
      <c r="D1797" s="62" t="s">
        <v>501</v>
      </c>
      <c r="E1797" s="62" t="s">
        <v>1313</v>
      </c>
      <c r="F1797" s="101">
        <v>3</v>
      </c>
      <c r="G1797" s="100">
        <v>5760</v>
      </c>
      <c r="H1797" s="100">
        <v>5760</v>
      </c>
      <c r="I1797" s="1" t="str">
        <f t="shared" ca="1" si="30"/>
        <v>поверка_и_ремонт_газ</v>
      </c>
    </row>
    <row r="1798" spans="1:10" hidden="1" x14ac:dyDescent="0.2">
      <c r="A1798" s="98">
        <v>43598</v>
      </c>
      <c r="B1798" s="62" t="s">
        <v>2222</v>
      </c>
      <c r="C1798" s="62" t="s">
        <v>794</v>
      </c>
      <c r="D1798" s="62" t="s">
        <v>78</v>
      </c>
      <c r="E1798" s="62" t="s">
        <v>1311</v>
      </c>
      <c r="F1798" s="101">
        <v>3</v>
      </c>
      <c r="G1798" s="100">
        <v>5760</v>
      </c>
      <c r="H1798" s="100">
        <v>5760</v>
      </c>
      <c r="I1798" s="1" t="str">
        <f t="shared" ca="1" si="30"/>
        <v>поверка_и_ремонт_газ</v>
      </c>
    </row>
    <row r="1799" spans="1:10" hidden="1" x14ac:dyDescent="0.2">
      <c r="A1799" s="98">
        <v>43538</v>
      </c>
      <c r="B1799" s="62" t="s">
        <v>1939</v>
      </c>
      <c r="C1799" s="62" t="s">
        <v>777</v>
      </c>
      <c r="D1799" s="62" t="s">
        <v>78</v>
      </c>
      <c r="E1799" s="62" t="s">
        <v>1311</v>
      </c>
      <c r="F1799" s="101">
        <v>3</v>
      </c>
      <c r="G1799" s="100">
        <v>5760</v>
      </c>
      <c r="H1799" s="100">
        <v>5760</v>
      </c>
      <c r="I1799" s="1" t="str">
        <f t="shared" ca="1" si="30"/>
        <v>поверка_и_ремонт_газ</v>
      </c>
    </row>
    <row r="1800" spans="1:10" hidden="1" x14ac:dyDescent="0.2">
      <c r="A1800" s="98">
        <v>43560</v>
      </c>
      <c r="B1800" s="62" t="s">
        <v>1734</v>
      </c>
      <c r="C1800" s="62" t="s">
        <v>777</v>
      </c>
      <c r="D1800" s="62" t="s">
        <v>78</v>
      </c>
      <c r="E1800" s="62" t="s">
        <v>1311</v>
      </c>
      <c r="F1800" s="101">
        <v>3</v>
      </c>
      <c r="G1800" s="100">
        <v>5760</v>
      </c>
      <c r="H1800" s="100">
        <v>5760</v>
      </c>
      <c r="I1800" s="1" t="str">
        <f t="shared" ca="1" si="30"/>
        <v>поверка_и_ремонт_газ</v>
      </c>
    </row>
    <row r="1801" spans="1:10" hidden="1" x14ac:dyDescent="0.2">
      <c r="A1801" s="98">
        <v>43598</v>
      </c>
      <c r="B1801" s="62" t="s">
        <v>1396</v>
      </c>
      <c r="C1801" s="62" t="s">
        <v>929</v>
      </c>
      <c r="D1801" s="62" t="s">
        <v>323</v>
      </c>
      <c r="E1801" s="62" t="s">
        <v>1316</v>
      </c>
      <c r="F1801" s="101">
        <v>40</v>
      </c>
      <c r="G1801" s="100">
        <v>5760</v>
      </c>
      <c r="H1801" s="100">
        <v>5760</v>
      </c>
      <c r="I1801" s="1" t="str">
        <f t="shared" ca="1" si="30"/>
        <v>нет модели</v>
      </c>
    </row>
    <row r="1802" spans="1:10" hidden="1" x14ac:dyDescent="0.2">
      <c r="A1802" s="98">
        <v>43536</v>
      </c>
      <c r="B1802" s="62" t="s">
        <v>2228</v>
      </c>
      <c r="C1802" s="62" t="s">
        <v>609</v>
      </c>
      <c r="D1802" s="62" t="s">
        <v>16</v>
      </c>
      <c r="E1802" s="62" t="s">
        <v>1311</v>
      </c>
      <c r="F1802" s="101">
        <v>3</v>
      </c>
      <c r="G1802" s="100">
        <v>5760</v>
      </c>
      <c r="H1802" s="100">
        <v>5760</v>
      </c>
      <c r="I1802" s="1" t="str">
        <f t="shared" ca="1" si="30"/>
        <v>поверка_и_ремонт_газ</v>
      </c>
    </row>
    <row r="1803" spans="1:10" hidden="1" x14ac:dyDescent="0.2">
      <c r="A1803" s="98">
        <v>43558</v>
      </c>
      <c r="B1803" s="62" t="s">
        <v>2225</v>
      </c>
      <c r="C1803" s="62" t="s">
        <v>580</v>
      </c>
      <c r="D1803" s="62" t="s">
        <v>16</v>
      </c>
      <c r="E1803" s="62" t="s">
        <v>1311</v>
      </c>
      <c r="F1803" s="101">
        <v>3</v>
      </c>
      <c r="G1803" s="100">
        <v>5760</v>
      </c>
      <c r="H1803" s="100">
        <v>5760</v>
      </c>
      <c r="I1803" s="1" t="str">
        <f t="shared" ca="1" si="30"/>
        <v>поверка_и_ремонт_газ</v>
      </c>
    </row>
    <row r="1804" spans="1:10" hidden="1" x14ac:dyDescent="0.2">
      <c r="A1804" s="98">
        <v>43713</v>
      </c>
      <c r="B1804" s="62" t="s">
        <v>2227</v>
      </c>
      <c r="C1804" s="62" t="s">
        <v>847</v>
      </c>
      <c r="D1804" s="62" t="s">
        <v>16</v>
      </c>
      <c r="E1804" s="62" t="s">
        <v>1311</v>
      </c>
      <c r="F1804" s="101">
        <v>3</v>
      </c>
      <c r="G1804" s="100">
        <v>5760</v>
      </c>
      <c r="H1804" s="100">
        <v>5760</v>
      </c>
      <c r="I1804" s="1" t="str">
        <f t="shared" ca="1" si="30"/>
        <v>поверка_и_ремонт_газ</v>
      </c>
    </row>
    <row r="1805" spans="1:10" hidden="1" x14ac:dyDescent="0.2">
      <c r="A1805" s="98">
        <v>43579</v>
      </c>
      <c r="B1805" s="62" t="s">
        <v>2224</v>
      </c>
      <c r="C1805" s="62" t="s">
        <v>903</v>
      </c>
      <c r="D1805" s="62" t="s">
        <v>16</v>
      </c>
      <c r="E1805" s="62" t="s">
        <v>1311</v>
      </c>
      <c r="F1805" s="101">
        <v>3</v>
      </c>
      <c r="G1805" s="100">
        <v>5760</v>
      </c>
      <c r="H1805" s="100">
        <v>5760</v>
      </c>
      <c r="I1805" s="1" t="str">
        <f t="shared" ca="1" si="30"/>
        <v>поверка_и_ремонт_газ</v>
      </c>
    </row>
    <row r="1806" spans="1:10" hidden="1" x14ac:dyDescent="0.2">
      <c r="A1806" s="98">
        <v>43641</v>
      </c>
      <c r="B1806" s="62" t="s">
        <v>1933</v>
      </c>
      <c r="C1806" s="62" t="s">
        <v>1014</v>
      </c>
      <c r="D1806" s="62" t="s">
        <v>16</v>
      </c>
      <c r="E1806" s="62" t="s">
        <v>1311</v>
      </c>
      <c r="F1806" s="101">
        <v>3</v>
      </c>
      <c r="G1806" s="100">
        <v>5760</v>
      </c>
      <c r="H1806" s="100">
        <v>5760</v>
      </c>
      <c r="I1806" s="1" t="str">
        <f t="shared" ca="1" si="30"/>
        <v>поверка_и_ремонт_газ</v>
      </c>
    </row>
    <row r="1807" spans="1:10" hidden="1" x14ac:dyDescent="0.2">
      <c r="A1807" s="98">
        <v>43690</v>
      </c>
      <c r="B1807" s="62" t="s">
        <v>2208</v>
      </c>
      <c r="C1807" s="62" t="s">
        <v>627</v>
      </c>
      <c r="D1807" s="62" t="s">
        <v>16</v>
      </c>
      <c r="E1807" s="62" t="s">
        <v>1311</v>
      </c>
      <c r="F1807" s="101">
        <v>3</v>
      </c>
      <c r="G1807" s="100">
        <v>5760</v>
      </c>
      <c r="H1807" s="100">
        <v>5760</v>
      </c>
      <c r="I1807" s="1" t="str">
        <f t="shared" ca="1" si="30"/>
        <v>поверка_и_ремонт_газ</v>
      </c>
    </row>
    <row r="1808" spans="1:10" hidden="1" x14ac:dyDescent="0.2">
      <c r="A1808" s="98">
        <v>43675</v>
      </c>
      <c r="B1808" s="62" t="s">
        <v>2226</v>
      </c>
      <c r="C1808" s="62" t="s">
        <v>961</v>
      </c>
      <c r="D1808" s="62" t="s">
        <v>16</v>
      </c>
      <c r="E1808" s="62" t="s">
        <v>1311</v>
      </c>
      <c r="F1808" s="101">
        <v>3</v>
      </c>
      <c r="G1808" s="100">
        <v>5760</v>
      </c>
      <c r="H1808" s="100">
        <v>5760</v>
      </c>
      <c r="I1808" s="1" t="str">
        <f t="shared" ca="1" si="30"/>
        <v>поверка_и_ремонт_газ</v>
      </c>
    </row>
    <row r="1809" spans="1:10" hidden="1" x14ac:dyDescent="0.2">
      <c r="A1809" s="98">
        <v>43676</v>
      </c>
      <c r="B1809" s="62" t="s">
        <v>2223</v>
      </c>
      <c r="C1809" s="62" t="s">
        <v>759</v>
      </c>
      <c r="D1809" s="62" t="s">
        <v>16</v>
      </c>
      <c r="E1809" s="62" t="s">
        <v>1311</v>
      </c>
      <c r="F1809" s="101">
        <v>3</v>
      </c>
      <c r="G1809" s="100">
        <v>5760</v>
      </c>
      <c r="H1809" s="100">
        <v>5760</v>
      </c>
      <c r="I1809" s="1" t="str">
        <f t="shared" ca="1" si="30"/>
        <v>поверка_и_ремонт_газ</v>
      </c>
    </row>
    <row r="1810" spans="1:10" hidden="1" x14ac:dyDescent="0.2">
      <c r="A1810" s="98">
        <v>43803</v>
      </c>
      <c r="B1810" s="62" t="s">
        <v>2144</v>
      </c>
      <c r="C1810" s="62" t="s">
        <v>1080</v>
      </c>
      <c r="D1810" s="62" t="s">
        <v>16</v>
      </c>
      <c r="E1810" s="62" t="s">
        <v>1314</v>
      </c>
      <c r="F1810" s="101">
        <v>3</v>
      </c>
      <c r="G1810" s="100">
        <v>5760</v>
      </c>
      <c r="H1810" s="100">
        <v>5760</v>
      </c>
      <c r="I1810" s="1" t="str">
        <f t="shared" ca="1" si="30"/>
        <v>поверка_и_ремонт_газ</v>
      </c>
    </row>
    <row r="1811" spans="1:10" hidden="1" x14ac:dyDescent="0.2">
      <c r="A1811" s="98">
        <v>43781</v>
      </c>
      <c r="B1811" s="62" t="s">
        <v>2221</v>
      </c>
      <c r="C1811" s="62" t="s">
        <v>657</v>
      </c>
      <c r="D1811" s="62" t="s">
        <v>45</v>
      </c>
      <c r="E1811" s="62" t="s">
        <v>1311</v>
      </c>
      <c r="F1811" s="101">
        <v>3</v>
      </c>
      <c r="G1811" s="100">
        <v>5760</v>
      </c>
      <c r="H1811" s="100">
        <v>5760</v>
      </c>
      <c r="I1811" s="1" t="str">
        <f t="shared" ca="1" si="30"/>
        <v>поверка_и_ремонт_газ</v>
      </c>
    </row>
    <row r="1812" spans="1:10" hidden="1" x14ac:dyDescent="0.2">
      <c r="A1812" s="98">
        <v>43886</v>
      </c>
      <c r="B1812" s="62" t="s">
        <v>2396</v>
      </c>
      <c r="C1812" s="62" t="s">
        <v>2390</v>
      </c>
      <c r="D1812" s="62" t="s">
        <v>59</v>
      </c>
      <c r="E1812" s="62" t="s">
        <v>1318</v>
      </c>
      <c r="F1812" s="101">
        <v>1</v>
      </c>
      <c r="G1812" s="100">
        <v>5676</v>
      </c>
      <c r="H1812" s="100">
        <v>5676</v>
      </c>
      <c r="I1812" s="1" t="str">
        <f t="shared" ca="1" si="30"/>
        <v>Прочее</v>
      </c>
    </row>
    <row r="1813" spans="1:10" hidden="1" x14ac:dyDescent="0.2">
      <c r="A1813" s="98">
        <v>43739</v>
      </c>
      <c r="B1813" s="62" t="s">
        <v>1935</v>
      </c>
      <c r="C1813" s="62" t="s">
        <v>812</v>
      </c>
      <c r="D1813" s="62" t="s">
        <v>12</v>
      </c>
      <c r="E1813" s="62" t="s">
        <v>1313</v>
      </c>
      <c r="F1813" s="101">
        <v>3</v>
      </c>
      <c r="G1813" s="100">
        <v>5670</v>
      </c>
      <c r="H1813" s="100">
        <v>5670</v>
      </c>
      <c r="I1813" s="1" t="str">
        <f t="shared" ca="1" si="30"/>
        <v>поверка_и_ремонт_газ</v>
      </c>
    </row>
    <row r="1814" spans="1:10" hidden="1" x14ac:dyDescent="0.2">
      <c r="A1814" s="98">
        <v>43712</v>
      </c>
      <c r="B1814" s="62" t="s">
        <v>1936</v>
      </c>
      <c r="C1814" s="62" t="s">
        <v>812</v>
      </c>
      <c r="D1814" s="62" t="s">
        <v>12</v>
      </c>
      <c r="E1814" s="62" t="s">
        <v>1311</v>
      </c>
      <c r="F1814" s="101">
        <v>3</v>
      </c>
      <c r="G1814" s="100">
        <v>5670</v>
      </c>
      <c r="H1814" s="100">
        <v>5670</v>
      </c>
      <c r="I1814" s="1" t="str">
        <f t="shared" ca="1" si="30"/>
        <v>поверка_и_ремонт_газ</v>
      </c>
    </row>
    <row r="1815" spans="1:10" hidden="1" x14ac:dyDescent="0.2">
      <c r="A1815" s="98">
        <v>43859</v>
      </c>
      <c r="B1815" s="62" t="s">
        <v>2115</v>
      </c>
      <c r="C1815" s="62" t="s">
        <v>1359</v>
      </c>
      <c r="D1815" s="62" t="s">
        <v>12</v>
      </c>
      <c r="E1815" s="62" t="s">
        <v>1311</v>
      </c>
      <c r="F1815" s="101">
        <v>3</v>
      </c>
      <c r="G1815" s="100">
        <v>5670</v>
      </c>
      <c r="H1815" s="100">
        <v>5670</v>
      </c>
      <c r="I1815" s="1" t="str">
        <f t="shared" ca="1" si="30"/>
        <v>поверка_и_ремонт_газ</v>
      </c>
    </row>
    <row r="1816" spans="1:10" hidden="1" x14ac:dyDescent="0.2">
      <c r="A1816" s="98">
        <v>43705</v>
      </c>
      <c r="B1816" s="62" t="s">
        <v>1566</v>
      </c>
      <c r="C1816" s="62" t="s">
        <v>564</v>
      </c>
      <c r="D1816" s="62" t="s">
        <v>489</v>
      </c>
      <c r="E1816" s="62" t="s">
        <v>1311</v>
      </c>
      <c r="F1816" s="101">
        <v>1</v>
      </c>
      <c r="G1816" s="100">
        <v>5640</v>
      </c>
      <c r="H1816" s="100">
        <v>5640</v>
      </c>
      <c r="I1816" s="1" t="str">
        <f t="shared" ca="1" si="30"/>
        <v>прочее_газ</v>
      </c>
      <c r="J1816" s="18"/>
    </row>
    <row r="1817" spans="1:10" hidden="1" x14ac:dyDescent="0.2">
      <c r="A1817" s="98">
        <v>43739</v>
      </c>
      <c r="B1817" s="62" t="s">
        <v>2229</v>
      </c>
      <c r="C1817" s="62" t="s">
        <v>636</v>
      </c>
      <c r="D1817" s="62" t="s">
        <v>13</v>
      </c>
      <c r="E1817" s="62" t="s">
        <v>1311</v>
      </c>
      <c r="F1817" s="99"/>
      <c r="G1817" s="100">
        <v>5608.8</v>
      </c>
      <c r="H1817" s="100">
        <v>5608.8</v>
      </c>
      <c r="I1817" s="1" t="str">
        <f t="shared" ca="1" si="30"/>
        <v>поверка_и_ремонт_газ</v>
      </c>
    </row>
    <row r="1818" spans="1:10" hidden="1" x14ac:dyDescent="0.2">
      <c r="A1818" s="98">
        <v>43692</v>
      </c>
      <c r="B1818" s="62" t="s">
        <v>2230</v>
      </c>
      <c r="C1818" s="62" t="s">
        <v>904</v>
      </c>
      <c r="D1818" s="62" t="s">
        <v>54</v>
      </c>
      <c r="E1818" s="62" t="s">
        <v>1313</v>
      </c>
      <c r="F1818" s="99"/>
      <c r="G1818" s="100">
        <v>5576.4</v>
      </c>
      <c r="H1818" s="100">
        <v>5576.4</v>
      </c>
      <c r="I1818" s="1" t="str">
        <f t="shared" ca="1" si="30"/>
        <v>поверка_и_ремонт_газ</v>
      </c>
    </row>
    <row r="1819" spans="1:10" hidden="1" x14ac:dyDescent="0.2">
      <c r="A1819" s="98">
        <v>43508</v>
      </c>
      <c r="B1819" s="62" t="s">
        <v>2231</v>
      </c>
      <c r="C1819" s="62" t="s">
        <v>672</v>
      </c>
      <c r="D1819" s="62" t="s">
        <v>43</v>
      </c>
      <c r="E1819" s="62" t="s">
        <v>1311</v>
      </c>
      <c r="F1819" s="101">
        <v>1</v>
      </c>
      <c r="G1819" s="100">
        <v>5544</v>
      </c>
      <c r="H1819" s="100">
        <v>5544</v>
      </c>
      <c r="I1819" s="1" t="str">
        <f t="shared" ca="1" si="30"/>
        <v>сигнал_02</v>
      </c>
    </row>
    <row r="1820" spans="1:10" hidden="1" x14ac:dyDescent="0.2">
      <c r="A1820" s="98">
        <v>43788</v>
      </c>
      <c r="B1820" s="62" t="s">
        <v>2232</v>
      </c>
      <c r="C1820" s="62" t="s">
        <v>1009</v>
      </c>
      <c r="D1820" s="62" t="s">
        <v>43</v>
      </c>
      <c r="E1820" s="62" t="s">
        <v>1311</v>
      </c>
      <c r="F1820" s="101">
        <v>1</v>
      </c>
      <c r="G1820" s="100">
        <v>5544</v>
      </c>
      <c r="H1820" s="100">
        <v>5544</v>
      </c>
      <c r="I1820" s="1" t="str">
        <f t="shared" ca="1" si="30"/>
        <v>сигнал_02</v>
      </c>
    </row>
    <row r="1821" spans="1:10" hidden="1" x14ac:dyDescent="0.2">
      <c r="A1821" s="98">
        <v>43690</v>
      </c>
      <c r="B1821" s="62" t="s">
        <v>1964</v>
      </c>
      <c r="C1821" s="62" t="s">
        <v>1009</v>
      </c>
      <c r="D1821" s="62" t="s">
        <v>43</v>
      </c>
      <c r="E1821" s="62" t="s">
        <v>1313</v>
      </c>
      <c r="F1821" s="101">
        <v>1</v>
      </c>
      <c r="G1821" s="100">
        <v>5544</v>
      </c>
      <c r="H1821" s="100">
        <v>5544</v>
      </c>
      <c r="I1821" s="1" t="str">
        <f t="shared" ca="1" si="30"/>
        <v>сигнал_02</v>
      </c>
    </row>
    <row r="1822" spans="1:10" hidden="1" x14ac:dyDescent="0.2">
      <c r="A1822" s="98">
        <v>43683</v>
      </c>
      <c r="B1822" s="62" t="s">
        <v>2233</v>
      </c>
      <c r="C1822" s="62" t="s">
        <v>1009</v>
      </c>
      <c r="D1822" s="62" t="s">
        <v>43</v>
      </c>
      <c r="E1822" s="62" t="s">
        <v>1313</v>
      </c>
      <c r="F1822" s="101">
        <v>1</v>
      </c>
      <c r="G1822" s="100">
        <v>5544</v>
      </c>
      <c r="H1822" s="100">
        <v>5544</v>
      </c>
      <c r="I1822" s="1" t="str">
        <f t="shared" ca="1" si="30"/>
        <v>сигнал_02</v>
      </c>
    </row>
    <row r="1823" spans="1:10" hidden="1" x14ac:dyDescent="0.2">
      <c r="A1823" s="98">
        <v>43871</v>
      </c>
      <c r="B1823" s="62" t="s">
        <v>1477</v>
      </c>
      <c r="C1823" s="62" t="s">
        <v>1362</v>
      </c>
      <c r="D1823" s="62" t="s">
        <v>1377</v>
      </c>
      <c r="E1823" s="62" t="s">
        <v>1312</v>
      </c>
      <c r="F1823" s="101">
        <v>20</v>
      </c>
      <c r="G1823" s="100">
        <v>5520</v>
      </c>
      <c r="H1823" s="100">
        <v>5520</v>
      </c>
      <c r="I1823" s="1" t="str">
        <f t="shared" ca="1" si="30"/>
        <v>прочее_газ</v>
      </c>
    </row>
    <row r="1824" spans="1:10" hidden="1" x14ac:dyDescent="0.2">
      <c r="A1824" s="98">
        <v>43662</v>
      </c>
      <c r="B1824" s="62" t="s">
        <v>2234</v>
      </c>
      <c r="C1824" s="62" t="s">
        <v>800</v>
      </c>
      <c r="D1824" s="62" t="s">
        <v>486</v>
      </c>
      <c r="E1824" s="62" t="s">
        <v>1311</v>
      </c>
      <c r="F1824" s="101">
        <v>1</v>
      </c>
      <c r="G1824" s="100">
        <v>5520</v>
      </c>
      <c r="H1824" s="100">
        <v>5520</v>
      </c>
      <c r="I1824" s="1" t="str">
        <f t="shared" ca="1" si="30"/>
        <v>Прочее</v>
      </c>
    </row>
    <row r="1825" spans="1:10" hidden="1" x14ac:dyDescent="0.2">
      <c r="A1825" s="98">
        <v>43788</v>
      </c>
      <c r="B1825" s="62" t="s">
        <v>1623</v>
      </c>
      <c r="C1825" s="62" t="s">
        <v>959</v>
      </c>
      <c r="D1825" s="62" t="s">
        <v>49</v>
      </c>
      <c r="E1825" s="62" t="s">
        <v>1311</v>
      </c>
      <c r="F1825" s="101">
        <v>2</v>
      </c>
      <c r="G1825" s="100">
        <v>5520</v>
      </c>
      <c r="H1825" s="100">
        <v>5520</v>
      </c>
      <c r="I1825" s="1" t="str">
        <f t="shared" ca="1" si="30"/>
        <v>прочее_газ</v>
      </c>
      <c r="J1825" s="18"/>
    </row>
    <row r="1826" spans="1:10" hidden="1" x14ac:dyDescent="0.2">
      <c r="A1826" s="98">
        <v>43809</v>
      </c>
      <c r="B1826" s="62" t="s">
        <v>2041</v>
      </c>
      <c r="C1826" s="62" t="s">
        <v>1111</v>
      </c>
      <c r="D1826" s="62" t="s">
        <v>69</v>
      </c>
      <c r="E1826" s="62" t="s">
        <v>1314</v>
      </c>
      <c r="F1826" s="101">
        <v>3</v>
      </c>
      <c r="G1826" s="100">
        <v>5443.2</v>
      </c>
      <c r="H1826" s="100">
        <v>5443.2</v>
      </c>
      <c r="I1826" s="1" t="str">
        <f t="shared" ca="1" si="30"/>
        <v>прочее_газ</v>
      </c>
    </row>
    <row r="1827" spans="1:10" hidden="1" x14ac:dyDescent="0.2">
      <c r="A1827" s="98">
        <v>43522</v>
      </c>
      <c r="B1827" s="62" t="s">
        <v>2235</v>
      </c>
      <c r="C1827" s="62" t="s">
        <v>731</v>
      </c>
      <c r="D1827" s="62" t="s">
        <v>69</v>
      </c>
      <c r="E1827" s="62" t="s">
        <v>1313</v>
      </c>
      <c r="F1827" s="101">
        <v>3</v>
      </c>
      <c r="G1827" s="100">
        <v>5443.2</v>
      </c>
      <c r="H1827" s="100">
        <v>5443.2</v>
      </c>
      <c r="I1827" s="1" t="str">
        <f t="shared" ca="1" si="30"/>
        <v>прочее_газ</v>
      </c>
    </row>
    <row r="1828" spans="1:10" hidden="1" x14ac:dyDescent="0.2">
      <c r="A1828" s="98">
        <v>43529</v>
      </c>
      <c r="B1828" s="62" t="s">
        <v>2163</v>
      </c>
      <c r="C1828" s="62" t="s">
        <v>887</v>
      </c>
      <c r="D1828" s="62" t="s">
        <v>12</v>
      </c>
      <c r="E1828" s="62" t="s">
        <v>1311</v>
      </c>
      <c r="F1828" s="101">
        <v>4</v>
      </c>
      <c r="G1828" s="100">
        <v>5419.2</v>
      </c>
      <c r="H1828" s="100">
        <v>5419.2</v>
      </c>
      <c r="I1828" s="1" t="str">
        <f t="shared" ca="1" si="30"/>
        <v>поверка_и_ремонт_газ</v>
      </c>
    </row>
    <row r="1829" spans="1:10" hidden="1" x14ac:dyDescent="0.2">
      <c r="A1829" s="98">
        <v>43494</v>
      </c>
      <c r="B1829" s="62" t="s">
        <v>1922</v>
      </c>
      <c r="C1829" s="62" t="s">
        <v>814</v>
      </c>
      <c r="D1829" s="62" t="s">
        <v>12</v>
      </c>
      <c r="E1829" s="62" t="s">
        <v>1311</v>
      </c>
      <c r="F1829" s="101">
        <v>18</v>
      </c>
      <c r="G1829" s="100">
        <v>5400</v>
      </c>
      <c r="H1829" s="100">
        <v>5400</v>
      </c>
      <c r="I1829" s="1" t="str">
        <f t="shared" ca="1" si="30"/>
        <v>поверка_и_ремонт_газ</v>
      </c>
    </row>
    <row r="1830" spans="1:10" hidden="1" x14ac:dyDescent="0.2">
      <c r="A1830" s="98">
        <v>43516</v>
      </c>
      <c r="B1830" s="62" t="s">
        <v>2236</v>
      </c>
      <c r="C1830" s="62" t="s">
        <v>896</v>
      </c>
      <c r="D1830" s="62" t="s">
        <v>9</v>
      </c>
      <c r="E1830" s="62" t="s">
        <v>1313</v>
      </c>
      <c r="F1830" s="101">
        <v>3</v>
      </c>
      <c r="G1830" s="100">
        <v>5400</v>
      </c>
      <c r="H1830" s="100">
        <v>5400</v>
      </c>
      <c r="I1830" s="1" t="str">
        <f t="shared" ca="1" si="30"/>
        <v>прочее_газ</v>
      </c>
    </row>
    <row r="1831" spans="1:10" hidden="1" x14ac:dyDescent="0.2">
      <c r="A1831" s="98">
        <v>43823</v>
      </c>
      <c r="B1831" s="62" t="s">
        <v>2237</v>
      </c>
      <c r="C1831" s="62" t="s">
        <v>1107</v>
      </c>
      <c r="D1831" s="62" t="s">
        <v>9</v>
      </c>
      <c r="E1831" s="62" t="s">
        <v>1311</v>
      </c>
      <c r="F1831" s="101">
        <v>3</v>
      </c>
      <c r="G1831" s="100">
        <v>5400</v>
      </c>
      <c r="H1831" s="100">
        <v>5400</v>
      </c>
      <c r="I1831" s="1" t="str">
        <f t="shared" ca="1" si="30"/>
        <v>прочее_газ</v>
      </c>
    </row>
    <row r="1832" spans="1:10" hidden="1" x14ac:dyDescent="0.2">
      <c r="A1832" s="98">
        <v>43641</v>
      </c>
      <c r="B1832" s="62" t="s">
        <v>1480</v>
      </c>
      <c r="C1832" s="62" t="s">
        <v>935</v>
      </c>
      <c r="D1832" s="62" t="s">
        <v>377</v>
      </c>
      <c r="E1832" s="62" t="s">
        <v>1311</v>
      </c>
      <c r="F1832" s="101">
        <v>1</v>
      </c>
      <c r="G1832" s="100">
        <v>5342.4</v>
      </c>
      <c r="H1832" s="100">
        <v>5342.4</v>
      </c>
      <c r="I1832" s="1" t="str">
        <f t="shared" ca="1" si="30"/>
        <v>Прочее</v>
      </c>
    </row>
    <row r="1833" spans="1:10" hidden="1" x14ac:dyDescent="0.2">
      <c r="A1833" s="98">
        <v>43495</v>
      </c>
      <c r="B1833" s="62" t="s">
        <v>1404</v>
      </c>
      <c r="C1833" s="62" t="s">
        <v>929</v>
      </c>
      <c r="D1833" s="62" t="s">
        <v>128</v>
      </c>
      <c r="E1833" s="62" t="s">
        <v>1316</v>
      </c>
      <c r="F1833" s="101">
        <v>40</v>
      </c>
      <c r="G1833" s="100">
        <v>5328</v>
      </c>
      <c r="H1833" s="100">
        <v>5328</v>
      </c>
      <c r="I1833" s="1" t="str">
        <f t="shared" ca="1" si="30"/>
        <v>нет модели</v>
      </c>
    </row>
    <row r="1834" spans="1:10" hidden="1" x14ac:dyDescent="0.2">
      <c r="A1834" s="98">
        <v>43495</v>
      </c>
      <c r="B1834" s="62" t="s">
        <v>1404</v>
      </c>
      <c r="C1834" s="62" t="s">
        <v>929</v>
      </c>
      <c r="D1834" s="62" t="s">
        <v>127</v>
      </c>
      <c r="E1834" s="62" t="s">
        <v>1316</v>
      </c>
      <c r="F1834" s="101">
        <v>40</v>
      </c>
      <c r="G1834" s="100">
        <v>5328</v>
      </c>
      <c r="H1834" s="100">
        <v>5328</v>
      </c>
      <c r="I1834" s="1" t="str">
        <f t="shared" ca="1" si="30"/>
        <v>нет модели</v>
      </c>
    </row>
    <row r="1835" spans="1:10" hidden="1" x14ac:dyDescent="0.2">
      <c r="A1835" s="98">
        <v>43656</v>
      </c>
      <c r="B1835" s="62" t="s">
        <v>2014</v>
      </c>
      <c r="C1835" s="62" t="s">
        <v>749</v>
      </c>
      <c r="D1835" s="62" t="s">
        <v>12</v>
      </c>
      <c r="E1835" s="62" t="s">
        <v>1311</v>
      </c>
      <c r="F1835" s="101">
        <v>3</v>
      </c>
      <c r="G1835" s="100">
        <v>5292</v>
      </c>
      <c r="H1835" s="100">
        <v>5292</v>
      </c>
      <c r="I1835" s="1" t="str">
        <f t="shared" ca="1" si="30"/>
        <v>поверка_и_ремонт_газ</v>
      </c>
    </row>
    <row r="1836" spans="1:10" hidden="1" x14ac:dyDescent="0.2">
      <c r="A1836" s="98">
        <v>43718</v>
      </c>
      <c r="B1836" s="62" t="s">
        <v>2238</v>
      </c>
      <c r="C1836" s="62" t="s">
        <v>625</v>
      </c>
      <c r="D1836" s="62" t="s">
        <v>244</v>
      </c>
      <c r="E1836" s="62" t="s">
        <v>1311</v>
      </c>
      <c r="F1836" s="99"/>
      <c r="G1836" s="100">
        <v>5172.24</v>
      </c>
      <c r="H1836" s="100">
        <v>5172.24</v>
      </c>
      <c r="I1836" s="1" t="str">
        <f t="shared" ca="1" si="30"/>
        <v>поверка_и_ремонт_газ</v>
      </c>
    </row>
    <row r="1837" spans="1:10" hidden="1" x14ac:dyDescent="0.2">
      <c r="A1837" s="98">
        <v>43781</v>
      </c>
      <c r="B1837" s="62" t="s">
        <v>2221</v>
      </c>
      <c r="C1837" s="62" t="s">
        <v>657</v>
      </c>
      <c r="D1837" s="62" t="s">
        <v>438</v>
      </c>
      <c r="E1837" s="62" t="s">
        <v>1311</v>
      </c>
      <c r="F1837" s="101">
        <v>2</v>
      </c>
      <c r="G1837" s="100">
        <v>5040</v>
      </c>
      <c r="H1837" s="100">
        <v>5040</v>
      </c>
      <c r="I1837" s="1" t="str">
        <f t="shared" ca="1" si="30"/>
        <v>поверка_и_ремонт_газ</v>
      </c>
    </row>
    <row r="1838" spans="1:10" hidden="1" x14ac:dyDescent="0.2">
      <c r="A1838" s="98">
        <v>43859</v>
      </c>
      <c r="B1838" s="62" t="s">
        <v>2219</v>
      </c>
      <c r="C1838" s="62" t="s">
        <v>1360</v>
      </c>
      <c r="D1838" s="62" t="s">
        <v>16</v>
      </c>
      <c r="E1838" s="62" t="s">
        <v>1311</v>
      </c>
      <c r="F1838" s="101">
        <v>2</v>
      </c>
      <c r="G1838" s="100">
        <v>5040</v>
      </c>
      <c r="H1838" s="100">
        <v>5040</v>
      </c>
      <c r="I1838" s="1" t="str">
        <f t="shared" ca="1" si="30"/>
        <v>поверка_и_ремонт_газ</v>
      </c>
    </row>
    <row r="1839" spans="1:10" hidden="1" x14ac:dyDescent="0.2">
      <c r="A1839" s="98">
        <v>43487</v>
      </c>
      <c r="B1839" s="62" t="s">
        <v>2239</v>
      </c>
      <c r="C1839" s="62" t="s">
        <v>964</v>
      </c>
      <c r="D1839" s="62" t="s">
        <v>43</v>
      </c>
      <c r="E1839" s="62" t="s">
        <v>1313</v>
      </c>
      <c r="F1839" s="101">
        <v>1</v>
      </c>
      <c r="G1839" s="100">
        <v>5040</v>
      </c>
      <c r="H1839" s="100">
        <v>5040</v>
      </c>
      <c r="I1839" s="1" t="str">
        <f t="shared" ca="1" si="30"/>
        <v>сигнал_02</v>
      </c>
    </row>
    <row r="1840" spans="1:10" hidden="1" x14ac:dyDescent="0.2">
      <c r="A1840" s="98">
        <v>43552</v>
      </c>
      <c r="B1840" s="62" t="s">
        <v>1887</v>
      </c>
      <c r="C1840" s="62" t="s">
        <v>814</v>
      </c>
      <c r="D1840" s="62" t="s">
        <v>72</v>
      </c>
      <c r="E1840" s="62" t="s">
        <v>1311</v>
      </c>
      <c r="F1840" s="101">
        <v>14</v>
      </c>
      <c r="G1840" s="100">
        <v>5040</v>
      </c>
      <c r="H1840" s="100">
        <v>5040</v>
      </c>
      <c r="I1840" s="1" t="str">
        <f t="shared" ca="1" si="30"/>
        <v>поверка_и_ремонт_газ</v>
      </c>
    </row>
    <row r="1841" spans="1:10" hidden="1" x14ac:dyDescent="0.2">
      <c r="A1841" s="98">
        <v>43556</v>
      </c>
      <c r="B1841" s="62" t="s">
        <v>2240</v>
      </c>
      <c r="C1841" s="62" t="s">
        <v>583</v>
      </c>
      <c r="D1841" s="62" t="s">
        <v>316</v>
      </c>
      <c r="E1841" s="62" t="s">
        <v>1313</v>
      </c>
      <c r="F1841" s="101">
        <v>1</v>
      </c>
      <c r="G1841" s="100">
        <v>5000</v>
      </c>
      <c r="H1841" s="100">
        <v>5000</v>
      </c>
      <c r="I1841" s="1" t="str">
        <f t="shared" ca="1" si="30"/>
        <v>нет модели</v>
      </c>
    </row>
    <row r="1842" spans="1:10" hidden="1" x14ac:dyDescent="0.2">
      <c r="A1842" s="98">
        <v>43563</v>
      </c>
      <c r="B1842" s="62" t="s">
        <v>2241</v>
      </c>
      <c r="C1842" s="62" t="s">
        <v>837</v>
      </c>
      <c r="D1842" s="62" t="s">
        <v>287</v>
      </c>
      <c r="E1842" s="62" t="s">
        <v>1312</v>
      </c>
      <c r="F1842" s="101">
        <v>1</v>
      </c>
      <c r="G1842" s="100">
        <v>4999.96</v>
      </c>
      <c r="H1842" s="100">
        <v>4999.96</v>
      </c>
      <c r="I1842" s="1" t="str">
        <f t="shared" ca="1" si="30"/>
        <v>нет модели</v>
      </c>
    </row>
    <row r="1843" spans="1:10" hidden="1" x14ac:dyDescent="0.2">
      <c r="A1843" s="98">
        <v>43878</v>
      </c>
      <c r="B1843" s="62" t="s">
        <v>2362</v>
      </c>
      <c r="C1843" s="62" t="s">
        <v>752</v>
      </c>
      <c r="D1843" s="62" t="s">
        <v>12</v>
      </c>
      <c r="E1843" s="62" t="s">
        <v>1311</v>
      </c>
      <c r="F1843" s="101">
        <v>2</v>
      </c>
      <c r="G1843" s="100">
        <v>4992</v>
      </c>
      <c r="H1843" s="100">
        <v>4992</v>
      </c>
      <c r="I1843" s="1" t="str">
        <f t="shared" ca="1" si="30"/>
        <v>поверка_и_ремонт_газ</v>
      </c>
    </row>
    <row r="1844" spans="1:10" x14ac:dyDescent="0.2">
      <c r="A1844" s="98">
        <v>43893</v>
      </c>
      <c r="B1844" s="62" t="s">
        <v>2438</v>
      </c>
      <c r="C1844" s="62" t="s">
        <v>747</v>
      </c>
      <c r="D1844" s="62" t="s">
        <v>12</v>
      </c>
      <c r="E1844" s="62" t="s">
        <v>1311</v>
      </c>
      <c r="F1844" s="101">
        <v>2</v>
      </c>
      <c r="G1844" s="100">
        <v>4992</v>
      </c>
      <c r="H1844" s="100">
        <v>4992</v>
      </c>
    </row>
    <row r="1845" spans="1:10" hidden="1" x14ac:dyDescent="0.2">
      <c r="A1845" s="98">
        <v>43563</v>
      </c>
      <c r="B1845" s="62" t="s">
        <v>2134</v>
      </c>
      <c r="C1845" s="62" t="s">
        <v>736</v>
      </c>
      <c r="D1845" s="62" t="s">
        <v>248</v>
      </c>
      <c r="E1845" s="62" t="s">
        <v>1312</v>
      </c>
      <c r="F1845" s="101">
        <v>1</v>
      </c>
      <c r="G1845" s="100">
        <v>4607.5</v>
      </c>
      <c r="H1845" s="100">
        <v>4850</v>
      </c>
      <c r="I1845" s="1" t="str">
        <f t="shared" ca="1" si="30"/>
        <v>Сигнал_03К_датчики</v>
      </c>
    </row>
    <row r="1846" spans="1:10" hidden="1" x14ac:dyDescent="0.2">
      <c r="A1846" s="98">
        <v>43753</v>
      </c>
      <c r="B1846" s="62" t="s">
        <v>2133</v>
      </c>
      <c r="C1846" s="62" t="s">
        <v>736</v>
      </c>
      <c r="D1846" s="62" t="s">
        <v>248</v>
      </c>
      <c r="E1846" s="62" t="s">
        <v>1312</v>
      </c>
      <c r="F1846" s="101">
        <v>1</v>
      </c>
      <c r="G1846" s="100">
        <v>4607.5</v>
      </c>
      <c r="H1846" s="100">
        <v>4850</v>
      </c>
      <c r="I1846" s="1" t="str">
        <f t="shared" ca="1" si="30"/>
        <v>Сигнал_03К_датчики</v>
      </c>
    </row>
    <row r="1847" spans="1:10" hidden="1" x14ac:dyDescent="0.2">
      <c r="A1847" s="98">
        <v>43654</v>
      </c>
      <c r="B1847" s="62" t="s">
        <v>2242</v>
      </c>
      <c r="C1847" s="62" t="s">
        <v>805</v>
      </c>
      <c r="D1847" s="62" t="s">
        <v>54</v>
      </c>
      <c r="E1847" s="62" t="s">
        <v>1311</v>
      </c>
      <c r="F1847" s="99"/>
      <c r="G1847" s="100">
        <v>4836</v>
      </c>
      <c r="H1847" s="100">
        <v>4836</v>
      </c>
      <c r="I1847" s="1" t="str">
        <f t="shared" ca="1" si="30"/>
        <v>поверка_и_ремонт_газ</v>
      </c>
    </row>
    <row r="1848" spans="1:10" hidden="1" x14ac:dyDescent="0.2">
      <c r="A1848" s="98">
        <v>43706</v>
      </c>
      <c r="B1848" s="62" t="s">
        <v>2046</v>
      </c>
      <c r="C1848" s="62" t="s">
        <v>744</v>
      </c>
      <c r="D1848" s="62" t="s">
        <v>4</v>
      </c>
      <c r="E1848" s="62" t="s">
        <v>1313</v>
      </c>
      <c r="F1848" s="99"/>
      <c r="G1848" s="100">
        <v>4800</v>
      </c>
      <c r="H1848" s="100">
        <v>4800</v>
      </c>
      <c r="I1848" s="1" t="str">
        <f t="shared" ca="1" si="30"/>
        <v>прочее_газ</v>
      </c>
      <c r="J1848" s="18"/>
    </row>
    <row r="1849" spans="1:10" hidden="1" x14ac:dyDescent="0.2">
      <c r="A1849" s="98">
        <v>43564</v>
      </c>
      <c r="B1849" s="62" t="s">
        <v>2078</v>
      </c>
      <c r="C1849" s="62" t="s">
        <v>637</v>
      </c>
      <c r="D1849" s="62" t="s">
        <v>4</v>
      </c>
      <c r="E1849" s="62" t="s">
        <v>1311</v>
      </c>
      <c r="F1849" s="99"/>
      <c r="G1849" s="100">
        <v>4800</v>
      </c>
      <c r="H1849" s="100">
        <v>4800</v>
      </c>
      <c r="I1849" s="1" t="str">
        <f t="shared" ca="1" si="30"/>
        <v>прочее_газ</v>
      </c>
    </row>
    <row r="1850" spans="1:10" hidden="1" x14ac:dyDescent="0.2">
      <c r="A1850" s="98">
        <v>43761</v>
      </c>
      <c r="B1850" s="62" t="s">
        <v>1209</v>
      </c>
      <c r="C1850" s="62" t="s">
        <v>654</v>
      </c>
      <c r="D1850" s="62" t="s">
        <v>33</v>
      </c>
      <c r="E1850" s="62" t="s">
        <v>1311</v>
      </c>
      <c r="F1850" s="99"/>
      <c r="G1850" s="100">
        <v>4800</v>
      </c>
      <c r="H1850" s="100">
        <v>4800</v>
      </c>
      <c r="I1850" s="1" t="str">
        <f t="shared" ca="1" si="30"/>
        <v>ремонт_прочие_услуги</v>
      </c>
    </row>
    <row r="1851" spans="1:10" hidden="1" x14ac:dyDescent="0.2">
      <c r="A1851" s="98">
        <v>43860</v>
      </c>
      <c r="B1851" s="62" t="s">
        <v>2037</v>
      </c>
      <c r="C1851" s="62" t="s">
        <v>777</v>
      </c>
      <c r="D1851" s="62" t="s">
        <v>12</v>
      </c>
      <c r="E1851" s="62" t="s">
        <v>1311</v>
      </c>
      <c r="F1851" s="101">
        <v>2</v>
      </c>
      <c r="G1851" s="100">
        <v>4788</v>
      </c>
      <c r="H1851" s="100">
        <v>4788</v>
      </c>
      <c r="I1851" s="1" t="str">
        <f t="shared" ca="1" si="30"/>
        <v>поверка_и_ремонт_газ</v>
      </c>
    </row>
    <row r="1852" spans="1:10" hidden="1" x14ac:dyDescent="0.2">
      <c r="A1852" s="98">
        <v>43494</v>
      </c>
      <c r="B1852" s="62" t="s">
        <v>2030</v>
      </c>
      <c r="C1852" s="62" t="s">
        <v>777</v>
      </c>
      <c r="D1852" s="62" t="s">
        <v>12</v>
      </c>
      <c r="E1852" s="62" t="s">
        <v>1311</v>
      </c>
      <c r="F1852" s="101">
        <v>3</v>
      </c>
      <c r="G1852" s="100">
        <v>4788</v>
      </c>
      <c r="H1852" s="100">
        <v>4788</v>
      </c>
      <c r="I1852" s="1" t="str">
        <f t="shared" ca="1" si="30"/>
        <v>поверка_и_ремонт_газ</v>
      </c>
    </row>
    <row r="1853" spans="1:10" hidden="1" x14ac:dyDescent="0.2">
      <c r="A1853" s="98">
        <v>43654</v>
      </c>
      <c r="B1853" s="62" t="s">
        <v>2243</v>
      </c>
      <c r="C1853" s="62" t="s">
        <v>642</v>
      </c>
      <c r="D1853" s="62" t="s">
        <v>22</v>
      </c>
      <c r="E1853" s="62" t="s">
        <v>1311</v>
      </c>
      <c r="F1853" s="101">
        <v>2</v>
      </c>
      <c r="G1853" s="100">
        <v>4680</v>
      </c>
      <c r="H1853" s="100">
        <v>4680</v>
      </c>
      <c r="I1853" s="1" t="str">
        <f t="shared" ca="1" si="30"/>
        <v>поверка_и_ремонт_газ</v>
      </c>
    </row>
    <row r="1854" spans="1:10" hidden="1" x14ac:dyDescent="0.2">
      <c r="A1854" s="98">
        <v>43697</v>
      </c>
      <c r="B1854" s="62" t="s">
        <v>2244</v>
      </c>
      <c r="C1854" s="62" t="s">
        <v>997</v>
      </c>
      <c r="D1854" s="62" t="s">
        <v>262</v>
      </c>
      <c r="E1854" s="62" t="s">
        <v>1311</v>
      </c>
      <c r="F1854" s="101">
        <v>2</v>
      </c>
      <c r="G1854" s="100">
        <v>4680</v>
      </c>
      <c r="H1854" s="100">
        <v>4680</v>
      </c>
      <c r="I1854" s="1" t="str">
        <f t="shared" ca="1" si="30"/>
        <v>поверка_и_ремонт_газ</v>
      </c>
      <c r="J1854" s="18"/>
    </row>
    <row r="1855" spans="1:10" x14ac:dyDescent="0.2">
      <c r="A1855" s="98">
        <v>43894</v>
      </c>
      <c r="B1855" s="62" t="s">
        <v>2458</v>
      </c>
      <c r="C1855" s="62" t="s">
        <v>798</v>
      </c>
      <c r="D1855" s="62" t="s">
        <v>45</v>
      </c>
      <c r="E1855" s="62" t="s">
        <v>1311</v>
      </c>
      <c r="F1855" s="101">
        <v>2</v>
      </c>
      <c r="G1855" s="100">
        <v>4656</v>
      </c>
      <c r="H1855" s="100">
        <v>4656</v>
      </c>
    </row>
    <row r="1856" spans="1:10" hidden="1" x14ac:dyDescent="0.2">
      <c r="A1856" s="98">
        <v>43847</v>
      </c>
      <c r="B1856" s="62" t="s">
        <v>1497</v>
      </c>
      <c r="C1856" s="62" t="s">
        <v>1269</v>
      </c>
      <c r="D1856" s="62" t="s">
        <v>1271</v>
      </c>
      <c r="E1856" s="62"/>
      <c r="F1856" s="101">
        <v>14</v>
      </c>
      <c r="G1856" s="100">
        <v>4641.34</v>
      </c>
      <c r="H1856" s="100">
        <v>4641.34</v>
      </c>
      <c r="I1856" s="1" t="str">
        <f t="shared" ca="1" si="30"/>
        <v>нет модели</v>
      </c>
    </row>
    <row r="1857" spans="1:10" hidden="1" x14ac:dyDescent="0.2">
      <c r="A1857" s="98">
        <v>43675</v>
      </c>
      <c r="B1857" s="62" t="s">
        <v>2168</v>
      </c>
      <c r="C1857" s="62" t="s">
        <v>803</v>
      </c>
      <c r="D1857" s="62" t="s">
        <v>91</v>
      </c>
      <c r="E1857" s="62" t="s">
        <v>1313</v>
      </c>
      <c r="F1857" s="101">
        <v>1</v>
      </c>
      <c r="G1857" s="100">
        <v>4608</v>
      </c>
      <c r="H1857" s="100">
        <v>4608</v>
      </c>
      <c r="I1857" s="1" t="str">
        <f t="shared" ca="1" si="30"/>
        <v>Газтест_датчики</v>
      </c>
    </row>
    <row r="1858" spans="1:10" hidden="1" x14ac:dyDescent="0.2">
      <c r="A1858" s="98">
        <v>43564</v>
      </c>
      <c r="B1858" s="62" t="s">
        <v>2245</v>
      </c>
      <c r="C1858" s="62" t="s">
        <v>842</v>
      </c>
      <c r="D1858" s="62" t="s">
        <v>2523</v>
      </c>
      <c r="E1858" s="62" t="s">
        <v>1311</v>
      </c>
      <c r="F1858" s="101">
        <v>24</v>
      </c>
      <c r="G1858" s="100">
        <v>4608</v>
      </c>
      <c r="H1858" s="100">
        <v>4608</v>
      </c>
      <c r="I1858" s="1" t="str">
        <f t="shared" ref="I1858:I1921" ca="1" si="31">IF(COUNTIF(INDIRECT(INDEX(моделиперечень,1)),D1858),INDEX(моделиперечень,1),
IF(COUNTIF(INDIRECT(INDEX(моделиперечень,2)),D1858),INDEX(моделиперечень,2),
IF(COUNTIF(INDIRECT(INDEX(моделиперечень,3)),D1858),INDEX(моделиперечень,3),
IF(COUNTIF(INDIRECT(INDEX(моделиперечень,4)),D1858),INDEX(моделиперечень,4),
IF(COUNTIF(INDIRECT(INDEX(моделиперечень,5)),D1858),INDEX(моделиперечень,5),
IF(COUNTIF(INDIRECT(INDEX(моделиперечень,6)),D1858),INDEX(моделиперечень,6),
IF(COUNTIF(INDIRECT(INDEX(моделиперечень,7)),D1858),INDEX(моделиперечень,7),
IF(COUNTIF(INDIRECT(INDEX(моделиперечень,8)),D1858),INDEX(моделиперечень,8),
IF(COUNTIF(INDIRECT(INDEX(моделиперечень,9)),D1858),INDEX(моделиперечень,9),
IF(COUNTIF(INDIRECT(INDEX(моделиперечень,10)),D1858),INDEX(моделиперечень,10),
IF(COUNTIF(INDIRECT(INDEX(моделиперечень,11)),D1858),INDEX(моделиперечень,11),
IF(COUNTIF(INDIRECT(INDEX(моделиперечень,12)),D1858),INDEX(моделиперечень,12),
IF(COUNTIF(INDIRECT(INDEX(моделиперечень,13)),D1858),INDEX(моделиперечень,13),
IF(COUNTIF(INDIRECT(INDEX(моделиперечень,14)),D1858),INDEX(моделиперечень,14),
IF(COUNTIF(INDIRECT(INDEX(моделиперечень,15)),D1858),INDEX(моделиперечень,15),
IF(COUNTIF(INDIRECT(INDEX(моделиперечень,16)),D1858),INDEX(моделиперечень,16),
IF(COUNTIF(INDIRECT(INDEX(моделиперечень,17)),D1858),INDEX(моделиперечень,17),
IF(COUNTIF(INDIRECT(INDEX(моделиперечень,18)),D1858),INDEX(моделиперечень,18),
IF(COUNTIF(INDIRECT(INDEX(моделиперечень,19)),D1858),INDEX(моделиперечень,19),
IF(COUNTIF(INDIRECT(INDEX(моделиперечень,20)),D1858),INDEX(моделиперечень,20),
IF(COUNTIF(INDIRECT(INDEX(моделиперечень,21)),D1858),INDEX(моделиперечень,21),
IF(COUNTIF(INDIRECT(INDEX(моделиперечень,22)),D1858),INDEX(моделиперечень,22),
IF(COUNTIF(INDIRECT(INDEX(моделиперечень,23)),D1858),INDEX(моделиперечень,23),
IF(COUNTIF(INDIRECT(INDEX(моделиперечень,24)),D1858),INDEX(моделиперечень,24),
IF(COUNTIF(INDIRECT(INDEX(моделиперечень,25)),D1858),INDEX(моделиперечень,25),
IF(COUNTIF(INDIRECT(INDEX(моделиперечень,26)),D1858),INDEX(моделиперечень,26),
IF(COUNTIF(INDIRECT(INDEX(моделиперечень_газ,1)),D1858),INDEX(моделиперечень_газ,1),
IF(COUNTIF(INDIRECT(INDEX(моделиперечень_газ,2)),D1858),INDEX(моделиперечень_газ,2),
IF(COUNTIF(INDIRECT(INDEX(моделиперечень_газ,3)),D1858),INDEX(моделиперечень_газ,3),
IF(COUNTIF(INDIRECT(INDEX(моделиперечень_газ,4)),D1858),INDEX(моделиперечень_газ,4),
IF(COUNTIF(INDIRECT(INDEX(моделиперечень_газ,5)),D1858),INDEX(моделиперечень_газ,5),
IF(COUNTIF(INDIRECT(INDEX(моделиперечень_газ,6)),D1858),INDEX(моделиперечень_газ,6),
IF(COUNTIF(INDIRECT(INDEX(моделиперечень_газ,7)),D1858),INDEX(моделиперечень_газ,7),
IF(COUNTIF(INDIRECT(INDEX(моделиперечень_газ,8)),D1858),INDEX(моделиперечень_газ,8),
IF(COUNTIF(INDIRECT(INDEX(моделиперечень_газ,9)),D1858),INDEX(моделиперечень_газ,9),
IF(COUNTIF(INDIRECT(INDEX(моделиперечень_газ,10)),D1858),INDEX(моделиперечень_газ,10),
IF(COUNTIF(INDIRECT(INDEX(моделиперечень_газ,11)),D1858),INDEX(моделиперечень_газ,11),
IF(COUNTIF(INDIRECT(INDEX(моделиперечень_газ,12)),D1858),INDEX(моделиперечень_газ,12),
IF(COUNTIF(INDIRECT(INDEX(моделиперечень_газ,13)),D1858),INDEX(моделиперечень_газ,13),
IF(COUNTIF(INDIRECT(INDEX(моделиперечень_газ,14)),D1858),INDEX(моделиперечень_газ,14),
IF(COUNTIF(INDIRECT(INDEX(моделиперечень_газ,15)),D1858),INDEX(моделиперечень_газ,15),
IF(COUNTIF(INDIRECT(INDEX(моделиперечень_газ,16)),D1858),INDEX(моделиперечень_газ,16),
IF(COUNTIF(INDIRECT(INDEX(моделиперечень_газ,17)),D1858),INDEX(моделиперечень_газ,17),
IF(COUNTIF(INDIRECT(INDEX(моделиперечень_газ,18)),D1858),INDEX(моделиперечень_газ,18),
IF(COUNTIF(INDIRECT(INDEX(моделиперечень_газ,19)),D1858),INDEX(моделиперечень_газ,19),
IF(COUNTIF(INDIRECT(INDEX(моделиперечень_газ,20)),D1858),INDEX(моделиперечень_газ,20),
IF(COUNTIF(INDIRECT(INDEX(моделиперечень_газ,21)),D1858),INDEX(моделиперечень_газ,21),
IF(COUNTIF(INDIRECT(INDEX(моделиперечень_газ,22)),D1858),INDEX(моделиперечень_газ,22),
IF(COUNTIF(INDIRECT(INDEX(моделиперечень_газ,23)),D1858),INDEX(моделиперечень_газ,23),
IF(COUNTIF(INDIRECT(INDEX(моделиперечень_газ,24)),D1858),INDEX(моделиперечень_газ,24),
IF(COUNTIF(INDIRECT(INDEX(моделиперечень_газ,25)),D1858),INDEX(моделиперечень_газ,25),
IF(COUNTIF(INDIRECT(INDEX(моделиперечень_газ,26)),D1858),INDEX(моделиперечень_газ,26),
IF(COUNTIF(INDIRECT(INDEX(моделиперечень_газ,27)),D1858),INDEX(моделиперечень_газ,27),
IF(COUNTIF(INDIRECT(INDEX(моделиперечень_газ,28)),D1858),INDEX(моделиперечень_газ,28),
IF(COUNTIF(INDIRECT(INDEX(моделиперечень_газ,29)),D1858),INDEX(моделиперечень_газ,29),
IF(COUNTIF(INDIRECT(INDEX(моделиперечень_газ,30)),D1858),INDEX(моделиперечень_газ,30),
IF(COUNTIF(INDIRECT(INDEX(моделиперечень_газ,31)),D1858),INDEX(моделиперечень_газ,31),
IF(COUNTIF(INDIRECT(INDEX(моделиперечень_газ,32)),D1858),INDEX(моделиперечень_газ,32),
IF(COUNTIF(INDIRECT(INDEX(моделиперечень_газ,33)),D1858),INDEX(моделиперечень_газ,33),
IF(COUNTIF(INDIRECT(INDEX(моделиперечень_газ,34)),D1858),INDEX(моделиперечень_газ,34),
IF(COUNTIF(INDIRECT(INDEX(моделиперечень_газ,35)),D1858),INDEX(моделиперечень_газ,35),
IF(COUNTIF(INDIRECT(INDEX(моделиперечень_газ,36)),D1858),INDEX(моделиперечень_газ,36),
"нет модели"))))))))))))))))))))))))))))))))))))))))))))))))))))))))))))))</f>
        <v>нет модели</v>
      </c>
    </row>
    <row r="1859" spans="1:10" hidden="1" x14ac:dyDescent="0.2">
      <c r="A1859" s="98">
        <v>43634</v>
      </c>
      <c r="B1859" s="62" t="s">
        <v>2246</v>
      </c>
      <c r="C1859" s="62" t="s">
        <v>904</v>
      </c>
      <c r="D1859" s="62" t="s">
        <v>496</v>
      </c>
      <c r="E1859" s="62" t="s">
        <v>1313</v>
      </c>
      <c r="F1859" s="101">
        <v>1</v>
      </c>
      <c r="G1859" s="100">
        <v>4560</v>
      </c>
      <c r="H1859" s="100">
        <v>4560</v>
      </c>
      <c r="I1859" s="1" t="str">
        <f t="shared" ca="1" si="31"/>
        <v>прочее_газ</v>
      </c>
    </row>
    <row r="1860" spans="1:10" hidden="1" x14ac:dyDescent="0.2">
      <c r="A1860" s="98">
        <v>43571</v>
      </c>
      <c r="B1860" s="62" t="s">
        <v>2247</v>
      </c>
      <c r="C1860" s="62" t="s">
        <v>578</v>
      </c>
      <c r="D1860" s="62" t="s">
        <v>349</v>
      </c>
      <c r="E1860" s="62" t="s">
        <v>1313</v>
      </c>
      <c r="F1860" s="101">
        <v>2</v>
      </c>
      <c r="G1860" s="100">
        <v>4104</v>
      </c>
      <c r="H1860" s="100">
        <v>4560</v>
      </c>
      <c r="I1860" s="1" t="str">
        <f t="shared" ca="1" si="31"/>
        <v>прочее_газ</v>
      </c>
      <c r="J1860" s="18"/>
    </row>
    <row r="1861" spans="1:10" hidden="1" x14ac:dyDescent="0.2">
      <c r="A1861" s="98">
        <v>43501</v>
      </c>
      <c r="B1861" s="62" t="s">
        <v>1856</v>
      </c>
      <c r="C1861" s="62" t="s">
        <v>747</v>
      </c>
      <c r="D1861" s="62" t="s">
        <v>12</v>
      </c>
      <c r="E1861" s="62" t="s">
        <v>1311</v>
      </c>
      <c r="F1861" s="101">
        <v>2</v>
      </c>
      <c r="G1861" s="100">
        <v>4536</v>
      </c>
      <c r="H1861" s="100">
        <v>4536</v>
      </c>
      <c r="I1861" s="1" t="str">
        <f t="shared" ca="1" si="31"/>
        <v>поверка_и_ремонт_газ</v>
      </c>
    </row>
    <row r="1862" spans="1:10" hidden="1" x14ac:dyDescent="0.2">
      <c r="A1862" s="98">
        <v>43531</v>
      </c>
      <c r="B1862" s="62" t="s">
        <v>1860</v>
      </c>
      <c r="C1862" s="62" t="s">
        <v>747</v>
      </c>
      <c r="D1862" s="62" t="s">
        <v>12</v>
      </c>
      <c r="E1862" s="62" t="s">
        <v>1311</v>
      </c>
      <c r="F1862" s="101">
        <v>2</v>
      </c>
      <c r="G1862" s="100">
        <v>4536</v>
      </c>
      <c r="H1862" s="100">
        <v>4536</v>
      </c>
      <c r="I1862" s="1" t="str">
        <f t="shared" ca="1" si="31"/>
        <v>поверка_и_ремонт_газ</v>
      </c>
      <c r="J1862" s="18"/>
    </row>
    <row r="1863" spans="1:10" hidden="1" x14ac:dyDescent="0.2">
      <c r="A1863" s="98">
        <v>43606</v>
      </c>
      <c r="B1863" s="62" t="s">
        <v>1974</v>
      </c>
      <c r="C1863" s="62" t="s">
        <v>752</v>
      </c>
      <c r="D1863" s="62" t="s">
        <v>12</v>
      </c>
      <c r="E1863" s="62" t="s">
        <v>1311</v>
      </c>
      <c r="F1863" s="101">
        <v>2</v>
      </c>
      <c r="G1863" s="100">
        <v>4536</v>
      </c>
      <c r="H1863" s="100">
        <v>4536</v>
      </c>
      <c r="I1863" s="1" t="str">
        <f t="shared" ca="1" si="31"/>
        <v>поверка_и_ремонт_газ</v>
      </c>
    </row>
    <row r="1864" spans="1:10" hidden="1" x14ac:dyDescent="0.2">
      <c r="A1864" s="98">
        <v>43731</v>
      </c>
      <c r="B1864" s="62" t="s">
        <v>2113</v>
      </c>
      <c r="C1864" s="62" t="s">
        <v>612</v>
      </c>
      <c r="D1864" s="62" t="s">
        <v>12</v>
      </c>
      <c r="E1864" s="62" t="s">
        <v>1311</v>
      </c>
      <c r="F1864" s="101">
        <v>2</v>
      </c>
      <c r="G1864" s="100">
        <v>4536</v>
      </c>
      <c r="H1864" s="100">
        <v>4536</v>
      </c>
      <c r="I1864" s="1" t="str">
        <f t="shared" ca="1" si="31"/>
        <v>поверка_и_ремонт_газ</v>
      </c>
    </row>
    <row r="1865" spans="1:10" hidden="1" x14ac:dyDescent="0.2">
      <c r="A1865" s="98">
        <v>43545</v>
      </c>
      <c r="B1865" s="62" t="s">
        <v>1906</v>
      </c>
      <c r="C1865" s="62" t="s">
        <v>683</v>
      </c>
      <c r="D1865" s="62" t="s">
        <v>12</v>
      </c>
      <c r="E1865" s="62" t="s">
        <v>1311</v>
      </c>
      <c r="F1865" s="101">
        <v>2</v>
      </c>
      <c r="G1865" s="100">
        <v>4536</v>
      </c>
      <c r="H1865" s="100">
        <v>4536</v>
      </c>
      <c r="I1865" s="1" t="str">
        <f t="shared" ca="1" si="31"/>
        <v>поверка_и_ремонт_газ</v>
      </c>
    </row>
    <row r="1866" spans="1:10" hidden="1" x14ac:dyDescent="0.2">
      <c r="A1866" s="98">
        <v>43868</v>
      </c>
      <c r="B1866" s="62" t="s">
        <v>1845</v>
      </c>
      <c r="C1866" s="62" t="s">
        <v>747</v>
      </c>
      <c r="D1866" s="62" t="s">
        <v>12</v>
      </c>
      <c r="E1866" s="62" t="s">
        <v>1311</v>
      </c>
      <c r="F1866" s="101">
        <v>2</v>
      </c>
      <c r="G1866" s="100">
        <v>4536</v>
      </c>
      <c r="H1866" s="100">
        <v>4536</v>
      </c>
      <c r="I1866" s="1" t="str">
        <f t="shared" ca="1" si="31"/>
        <v>поверка_и_ремонт_газ</v>
      </c>
    </row>
    <row r="1867" spans="1:10" hidden="1" x14ac:dyDescent="0.2">
      <c r="A1867" s="98">
        <v>43634</v>
      </c>
      <c r="B1867" s="62" t="s">
        <v>1862</v>
      </c>
      <c r="C1867" s="62" t="s">
        <v>841</v>
      </c>
      <c r="D1867" s="62" t="s">
        <v>12</v>
      </c>
      <c r="E1867" s="62" t="s">
        <v>1311</v>
      </c>
      <c r="F1867" s="101">
        <v>2</v>
      </c>
      <c r="G1867" s="100">
        <v>4536</v>
      </c>
      <c r="H1867" s="100">
        <v>4536</v>
      </c>
      <c r="I1867" s="1" t="str">
        <f t="shared" ca="1" si="31"/>
        <v>поверка_и_ремонт_газ</v>
      </c>
    </row>
    <row r="1868" spans="1:10" hidden="1" x14ac:dyDescent="0.2">
      <c r="A1868" s="98">
        <v>43677</v>
      </c>
      <c r="B1868" s="62" t="s">
        <v>1859</v>
      </c>
      <c r="C1868" s="62" t="s">
        <v>747</v>
      </c>
      <c r="D1868" s="62" t="s">
        <v>12</v>
      </c>
      <c r="E1868" s="62" t="s">
        <v>1311</v>
      </c>
      <c r="F1868" s="101">
        <v>2</v>
      </c>
      <c r="G1868" s="100">
        <v>4536</v>
      </c>
      <c r="H1868" s="100">
        <v>4536</v>
      </c>
      <c r="I1868" s="1" t="str">
        <f t="shared" ca="1" si="31"/>
        <v>поверка_и_ремонт_газ</v>
      </c>
    </row>
    <row r="1869" spans="1:10" hidden="1" x14ac:dyDescent="0.2">
      <c r="A1869" s="98">
        <v>43790</v>
      </c>
      <c r="B1869" s="62" t="s">
        <v>1975</v>
      </c>
      <c r="C1869" s="62" t="s">
        <v>752</v>
      </c>
      <c r="D1869" s="62" t="s">
        <v>12</v>
      </c>
      <c r="E1869" s="62" t="s">
        <v>1311</v>
      </c>
      <c r="F1869" s="101">
        <v>2</v>
      </c>
      <c r="G1869" s="100">
        <v>4536</v>
      </c>
      <c r="H1869" s="100">
        <v>4536</v>
      </c>
      <c r="I1869" s="1" t="str">
        <f t="shared" ca="1" si="31"/>
        <v>поверка_и_ремонт_газ</v>
      </c>
    </row>
    <row r="1870" spans="1:10" hidden="1" x14ac:dyDescent="0.2">
      <c r="A1870" s="98">
        <v>43703</v>
      </c>
      <c r="B1870" s="62" t="s">
        <v>1858</v>
      </c>
      <c r="C1870" s="62" t="s">
        <v>747</v>
      </c>
      <c r="D1870" s="62" t="s">
        <v>12</v>
      </c>
      <c r="E1870" s="62" t="s">
        <v>1311</v>
      </c>
      <c r="F1870" s="101">
        <v>2</v>
      </c>
      <c r="G1870" s="100">
        <v>4536</v>
      </c>
      <c r="H1870" s="100">
        <v>4536</v>
      </c>
      <c r="I1870" s="1" t="str">
        <f t="shared" ca="1" si="31"/>
        <v>поверка_и_ремонт_газ</v>
      </c>
    </row>
    <row r="1871" spans="1:10" hidden="1" x14ac:dyDescent="0.2">
      <c r="A1871" s="98">
        <v>43717</v>
      </c>
      <c r="B1871" s="62" t="s">
        <v>1857</v>
      </c>
      <c r="C1871" s="62" t="s">
        <v>749</v>
      </c>
      <c r="D1871" s="62" t="s">
        <v>12</v>
      </c>
      <c r="E1871" s="62" t="s">
        <v>1311</v>
      </c>
      <c r="F1871" s="101">
        <v>2</v>
      </c>
      <c r="G1871" s="100">
        <v>4536</v>
      </c>
      <c r="H1871" s="100">
        <v>4536</v>
      </c>
      <c r="I1871" s="1" t="str">
        <f t="shared" ca="1" si="31"/>
        <v>поверка_и_ремонт_газ</v>
      </c>
    </row>
    <row r="1872" spans="1:10" hidden="1" x14ac:dyDescent="0.2">
      <c r="A1872" s="98">
        <v>43634</v>
      </c>
      <c r="B1872" s="62" t="s">
        <v>1737</v>
      </c>
      <c r="C1872" s="62" t="s">
        <v>644</v>
      </c>
      <c r="D1872" s="62" t="s">
        <v>72</v>
      </c>
      <c r="E1872" s="62" t="s">
        <v>1313</v>
      </c>
      <c r="F1872" s="101">
        <v>8</v>
      </c>
      <c r="G1872" s="100">
        <v>4444.8</v>
      </c>
      <c r="H1872" s="100">
        <v>4444.8</v>
      </c>
      <c r="I1872" s="1" t="str">
        <f t="shared" ca="1" si="31"/>
        <v>поверка_и_ремонт_газ</v>
      </c>
    </row>
    <row r="1873" spans="1:10" x14ac:dyDescent="0.2">
      <c r="A1873" s="98">
        <v>43903</v>
      </c>
      <c r="B1873" s="62" t="s">
        <v>2489</v>
      </c>
      <c r="C1873" s="62" t="s">
        <v>904</v>
      </c>
      <c r="D1873" s="62" t="s">
        <v>12</v>
      </c>
      <c r="E1873" s="62" t="s">
        <v>1311</v>
      </c>
      <c r="F1873" s="101">
        <v>2</v>
      </c>
      <c r="G1873" s="100">
        <v>4440</v>
      </c>
      <c r="H1873" s="100">
        <v>4440</v>
      </c>
    </row>
    <row r="1874" spans="1:10" hidden="1" x14ac:dyDescent="0.2">
      <c r="A1874" s="98">
        <v>43878</v>
      </c>
      <c r="B1874" s="62" t="s">
        <v>2184</v>
      </c>
      <c r="C1874" s="62" t="s">
        <v>752</v>
      </c>
      <c r="D1874" s="62" t="s">
        <v>2248</v>
      </c>
      <c r="E1874" s="62" t="s">
        <v>1311</v>
      </c>
      <c r="F1874" s="99"/>
      <c r="G1874" s="100">
        <v>4440</v>
      </c>
      <c r="H1874" s="100">
        <v>4440</v>
      </c>
      <c r="I1874" s="1" t="str">
        <f t="shared" ca="1" si="31"/>
        <v>поверка_и_ремонт_газ</v>
      </c>
    </row>
    <row r="1875" spans="1:10" hidden="1" x14ac:dyDescent="0.2">
      <c r="A1875" s="98">
        <v>43801</v>
      </c>
      <c r="B1875" s="62" t="s">
        <v>1190</v>
      </c>
      <c r="C1875" s="62" t="s">
        <v>654</v>
      </c>
      <c r="D1875" s="62" t="s">
        <v>1075</v>
      </c>
      <c r="E1875" s="62" t="s">
        <v>1311</v>
      </c>
      <c r="F1875" s="101">
        <v>1</v>
      </c>
      <c r="G1875" s="100">
        <v>4416</v>
      </c>
      <c r="H1875" s="100">
        <v>4416</v>
      </c>
      <c r="I1875" s="1" t="str">
        <f t="shared" ca="1" si="31"/>
        <v>нет модели</v>
      </c>
    </row>
    <row r="1876" spans="1:10" hidden="1" x14ac:dyDescent="0.2">
      <c r="A1876" s="98">
        <v>43824</v>
      </c>
      <c r="B1876" s="62" t="s">
        <v>1223</v>
      </c>
      <c r="C1876" s="62" t="s">
        <v>654</v>
      </c>
      <c r="D1876" s="62" t="s">
        <v>1075</v>
      </c>
      <c r="E1876" s="62" t="s">
        <v>1311</v>
      </c>
      <c r="F1876" s="101">
        <v>1</v>
      </c>
      <c r="G1876" s="100">
        <v>4416</v>
      </c>
      <c r="H1876" s="100">
        <v>4416</v>
      </c>
      <c r="I1876" s="1" t="str">
        <f t="shared" ca="1" si="31"/>
        <v>нет модели</v>
      </c>
      <c r="J1876" s="18"/>
    </row>
    <row r="1877" spans="1:10" hidden="1" x14ac:dyDescent="0.2">
      <c r="A1877" s="98">
        <v>43824</v>
      </c>
      <c r="B1877" s="62" t="s">
        <v>1223</v>
      </c>
      <c r="C1877" s="62" t="s">
        <v>654</v>
      </c>
      <c r="D1877" s="62" t="s">
        <v>35</v>
      </c>
      <c r="E1877" s="62" t="s">
        <v>1311</v>
      </c>
      <c r="F1877" s="101">
        <v>1</v>
      </c>
      <c r="G1877" s="100">
        <v>4416</v>
      </c>
      <c r="H1877" s="100">
        <v>4416</v>
      </c>
      <c r="I1877" s="1" t="str">
        <f t="shared" ca="1" si="31"/>
        <v>Прочее</v>
      </c>
    </row>
    <row r="1878" spans="1:10" hidden="1" x14ac:dyDescent="0.2">
      <c r="A1878" s="98">
        <v>43823</v>
      </c>
      <c r="B1878" s="62" t="s">
        <v>1191</v>
      </c>
      <c r="C1878" s="62" t="s">
        <v>654</v>
      </c>
      <c r="D1878" s="62" t="s">
        <v>35</v>
      </c>
      <c r="E1878" s="62" t="s">
        <v>1313</v>
      </c>
      <c r="F1878" s="101">
        <v>1</v>
      </c>
      <c r="G1878" s="100">
        <v>4416</v>
      </c>
      <c r="H1878" s="100">
        <v>4416</v>
      </c>
      <c r="I1878" s="1" t="str">
        <f t="shared" ca="1" si="31"/>
        <v>Прочее</v>
      </c>
    </row>
    <row r="1879" spans="1:10" hidden="1" x14ac:dyDescent="0.2">
      <c r="A1879" s="98">
        <v>43823</v>
      </c>
      <c r="B1879" s="62" t="s">
        <v>1191</v>
      </c>
      <c r="C1879" s="62" t="s">
        <v>654</v>
      </c>
      <c r="D1879" s="62" t="s">
        <v>36</v>
      </c>
      <c r="E1879" s="62" t="s">
        <v>1313</v>
      </c>
      <c r="F1879" s="101">
        <v>1</v>
      </c>
      <c r="G1879" s="100">
        <v>4416</v>
      </c>
      <c r="H1879" s="100">
        <v>4416</v>
      </c>
      <c r="I1879" s="1" t="str">
        <f t="shared" ca="1" si="31"/>
        <v>Прочее</v>
      </c>
    </row>
    <row r="1880" spans="1:10" hidden="1" x14ac:dyDescent="0.2">
      <c r="A1880" s="98">
        <v>43801</v>
      </c>
      <c r="B1880" s="62" t="s">
        <v>1190</v>
      </c>
      <c r="C1880" s="62" t="s">
        <v>654</v>
      </c>
      <c r="D1880" s="62" t="s">
        <v>36</v>
      </c>
      <c r="E1880" s="62" t="s">
        <v>1311</v>
      </c>
      <c r="F1880" s="101">
        <v>1</v>
      </c>
      <c r="G1880" s="100">
        <v>4416</v>
      </c>
      <c r="H1880" s="100">
        <v>4416</v>
      </c>
      <c r="I1880" s="1" t="str">
        <f t="shared" ca="1" si="31"/>
        <v>Прочее</v>
      </c>
    </row>
    <row r="1881" spans="1:10" hidden="1" x14ac:dyDescent="0.2">
      <c r="A1881" s="98">
        <v>43664</v>
      </c>
      <c r="B1881" s="62" t="s">
        <v>1773</v>
      </c>
      <c r="C1881" s="62" t="s">
        <v>986</v>
      </c>
      <c r="D1881" s="62" t="s">
        <v>393</v>
      </c>
      <c r="E1881" s="62" t="s">
        <v>1312</v>
      </c>
      <c r="F1881" s="101">
        <v>1</v>
      </c>
      <c r="G1881" s="100">
        <v>4400.3999999999996</v>
      </c>
      <c r="H1881" s="100">
        <v>4400.3999999999996</v>
      </c>
      <c r="I1881" s="1" t="str">
        <f t="shared" ca="1" si="31"/>
        <v>нет модели</v>
      </c>
    </row>
    <row r="1882" spans="1:10" hidden="1" x14ac:dyDescent="0.2">
      <c r="A1882" s="98">
        <v>43720</v>
      </c>
      <c r="B1882" s="62" t="s">
        <v>2249</v>
      </c>
      <c r="C1882" s="62" t="s">
        <v>651</v>
      </c>
      <c r="D1882" s="62" t="s">
        <v>1381</v>
      </c>
      <c r="E1882" s="62" t="s">
        <v>1311</v>
      </c>
      <c r="F1882" s="101">
        <v>2</v>
      </c>
      <c r="G1882" s="100">
        <v>4320</v>
      </c>
      <c r="H1882" s="100">
        <v>4320</v>
      </c>
      <c r="I1882" s="1" t="str">
        <f t="shared" ca="1" si="31"/>
        <v>нет модели</v>
      </c>
    </row>
    <row r="1883" spans="1:10" hidden="1" x14ac:dyDescent="0.2">
      <c r="A1883" s="98">
        <v>43495</v>
      </c>
      <c r="B1883" s="62" t="s">
        <v>1404</v>
      </c>
      <c r="C1883" s="62" t="s">
        <v>929</v>
      </c>
      <c r="D1883" s="62" t="s">
        <v>149</v>
      </c>
      <c r="E1883" s="62" t="s">
        <v>1316</v>
      </c>
      <c r="F1883" s="101">
        <v>80</v>
      </c>
      <c r="G1883" s="100">
        <v>4320</v>
      </c>
      <c r="H1883" s="100">
        <v>4320</v>
      </c>
      <c r="I1883" s="1" t="str">
        <f t="shared" ca="1" si="31"/>
        <v>нет модели</v>
      </c>
    </row>
    <row r="1884" spans="1:10" hidden="1" x14ac:dyDescent="0.2">
      <c r="A1884" s="98">
        <v>43609</v>
      </c>
      <c r="B1884" s="62" t="s">
        <v>2006</v>
      </c>
      <c r="C1884" s="62" t="s">
        <v>814</v>
      </c>
      <c r="D1884" s="62" t="s">
        <v>72</v>
      </c>
      <c r="E1884" s="62" t="s">
        <v>1311</v>
      </c>
      <c r="F1884" s="101">
        <v>12</v>
      </c>
      <c r="G1884" s="100">
        <v>4320</v>
      </c>
      <c r="H1884" s="100">
        <v>4320</v>
      </c>
      <c r="I1884" s="1" t="str">
        <f t="shared" ca="1" si="31"/>
        <v>поверка_и_ремонт_газ</v>
      </c>
    </row>
    <row r="1885" spans="1:10" hidden="1" x14ac:dyDescent="0.2">
      <c r="A1885" s="98">
        <v>43804</v>
      </c>
      <c r="B1885" s="62" t="s">
        <v>2250</v>
      </c>
      <c r="C1885" s="62" t="s">
        <v>1086</v>
      </c>
      <c r="D1885" s="62" t="s">
        <v>1087</v>
      </c>
      <c r="E1885" s="62" t="s">
        <v>1311</v>
      </c>
      <c r="F1885" s="101">
        <v>2</v>
      </c>
      <c r="G1885" s="100">
        <v>4320</v>
      </c>
      <c r="H1885" s="100">
        <v>4320</v>
      </c>
      <c r="I1885" s="1" t="str">
        <f t="shared" ca="1" si="31"/>
        <v>нет модели</v>
      </c>
    </row>
    <row r="1886" spans="1:10" hidden="1" x14ac:dyDescent="0.2">
      <c r="A1886" s="98">
        <v>43861</v>
      </c>
      <c r="B1886" s="62" t="s">
        <v>2251</v>
      </c>
      <c r="C1886" s="62" t="s">
        <v>1361</v>
      </c>
      <c r="D1886" s="62" t="s">
        <v>45</v>
      </c>
      <c r="E1886" s="62" t="s">
        <v>1311</v>
      </c>
      <c r="F1886" s="101">
        <v>2</v>
      </c>
      <c r="G1886" s="100">
        <v>4224</v>
      </c>
      <c r="H1886" s="100">
        <v>4224</v>
      </c>
      <c r="I1886" s="1" t="str">
        <f t="shared" ca="1" si="31"/>
        <v>поверка_и_ремонт_газ</v>
      </c>
    </row>
    <row r="1887" spans="1:10" x14ac:dyDescent="0.2">
      <c r="A1887" s="98">
        <v>43892</v>
      </c>
      <c r="B1887" s="62" t="s">
        <v>2459</v>
      </c>
      <c r="C1887" s="62" t="s">
        <v>609</v>
      </c>
      <c r="D1887" s="62" t="s">
        <v>16</v>
      </c>
      <c r="E1887" s="62" t="s">
        <v>1311</v>
      </c>
      <c r="F1887" s="101">
        <v>2</v>
      </c>
      <c r="G1887" s="100">
        <v>4224</v>
      </c>
      <c r="H1887" s="100">
        <v>4224</v>
      </c>
    </row>
    <row r="1888" spans="1:10" hidden="1" x14ac:dyDescent="0.2">
      <c r="A1888" s="98">
        <v>43676</v>
      </c>
      <c r="B1888" s="62" t="s">
        <v>2195</v>
      </c>
      <c r="C1888" s="62" t="s">
        <v>609</v>
      </c>
      <c r="D1888" s="62" t="s">
        <v>54</v>
      </c>
      <c r="E1888" s="62" t="s">
        <v>1311</v>
      </c>
      <c r="F1888" s="99"/>
      <c r="G1888" s="100">
        <v>4200</v>
      </c>
      <c r="H1888" s="100">
        <v>4200</v>
      </c>
      <c r="I1888" s="1" t="str">
        <f t="shared" ca="1" si="31"/>
        <v>поверка_и_ремонт_газ</v>
      </c>
    </row>
    <row r="1889" spans="1:10" hidden="1" x14ac:dyDescent="0.2">
      <c r="A1889" s="98">
        <v>43552</v>
      </c>
      <c r="B1889" s="62" t="s">
        <v>1887</v>
      </c>
      <c r="C1889" s="62" t="s">
        <v>814</v>
      </c>
      <c r="D1889" s="62" t="s">
        <v>12</v>
      </c>
      <c r="E1889" s="62" t="s">
        <v>1311</v>
      </c>
      <c r="F1889" s="101">
        <v>14</v>
      </c>
      <c r="G1889" s="100">
        <v>4200</v>
      </c>
      <c r="H1889" s="100">
        <v>4200</v>
      </c>
      <c r="I1889" s="1" t="str">
        <f t="shared" ca="1" si="31"/>
        <v>поверка_и_ремонт_газ</v>
      </c>
      <c r="J1889" s="18"/>
    </row>
    <row r="1890" spans="1:10" hidden="1" x14ac:dyDescent="0.2">
      <c r="A1890" s="98">
        <v>43551</v>
      </c>
      <c r="B1890" s="62" t="s">
        <v>2161</v>
      </c>
      <c r="C1890" s="62" t="s">
        <v>602</v>
      </c>
      <c r="D1890" s="62" t="s">
        <v>12</v>
      </c>
      <c r="E1890" s="62" t="s">
        <v>1311</v>
      </c>
      <c r="F1890" s="101">
        <v>2</v>
      </c>
      <c r="G1890" s="100">
        <v>4164</v>
      </c>
      <c r="H1890" s="100">
        <v>4164</v>
      </c>
      <c r="I1890" s="1" t="str">
        <f t="shared" ca="1" si="31"/>
        <v>поверка_и_ремонт_газ</v>
      </c>
    </row>
    <row r="1891" spans="1:10" x14ac:dyDescent="0.2">
      <c r="A1891" s="98">
        <v>43914</v>
      </c>
      <c r="B1891" s="62" t="s">
        <v>2519</v>
      </c>
      <c r="C1891" s="62" t="s">
        <v>2520</v>
      </c>
      <c r="D1891" s="62" t="s">
        <v>12</v>
      </c>
      <c r="E1891" s="62" t="s">
        <v>1311</v>
      </c>
      <c r="F1891" s="101">
        <v>2</v>
      </c>
      <c r="G1891" s="100">
        <v>4159.2</v>
      </c>
      <c r="H1891" s="100">
        <v>4159.2</v>
      </c>
    </row>
    <row r="1892" spans="1:10" hidden="1" x14ac:dyDescent="0.2">
      <c r="A1892" s="98">
        <v>43858</v>
      </c>
      <c r="B1892" s="62" t="s">
        <v>2252</v>
      </c>
      <c r="C1892" s="62" t="s">
        <v>1319</v>
      </c>
      <c r="D1892" s="62" t="s">
        <v>12</v>
      </c>
      <c r="E1892" s="62" t="s">
        <v>1311</v>
      </c>
      <c r="F1892" s="101">
        <v>1</v>
      </c>
      <c r="G1892" s="100">
        <v>4158</v>
      </c>
      <c r="H1892" s="100">
        <v>4158</v>
      </c>
      <c r="I1892" s="1" t="str">
        <f t="shared" ca="1" si="31"/>
        <v>поверка_и_ремонт_газ</v>
      </c>
    </row>
    <row r="1893" spans="1:10" hidden="1" x14ac:dyDescent="0.2">
      <c r="A1893" s="98">
        <v>43781</v>
      </c>
      <c r="B1893" s="62" t="s">
        <v>2221</v>
      </c>
      <c r="C1893" s="62" t="s">
        <v>657</v>
      </c>
      <c r="D1893" s="62" t="s">
        <v>12</v>
      </c>
      <c r="E1893" s="62" t="s">
        <v>1311</v>
      </c>
      <c r="F1893" s="101">
        <v>2</v>
      </c>
      <c r="G1893" s="100">
        <v>4158</v>
      </c>
      <c r="H1893" s="100">
        <v>4158</v>
      </c>
      <c r="I1893" s="1" t="str">
        <f t="shared" ca="1" si="31"/>
        <v>поверка_и_ремонт_газ</v>
      </c>
    </row>
    <row r="1894" spans="1:10" hidden="1" x14ac:dyDescent="0.2">
      <c r="A1894" s="98">
        <v>43803</v>
      </c>
      <c r="B1894" s="62" t="s">
        <v>2144</v>
      </c>
      <c r="C1894" s="62" t="s">
        <v>1080</v>
      </c>
      <c r="D1894" s="62" t="s">
        <v>12</v>
      </c>
      <c r="E1894" s="62" t="s">
        <v>1314</v>
      </c>
      <c r="F1894" s="101">
        <v>2</v>
      </c>
      <c r="G1894" s="100">
        <v>4158</v>
      </c>
      <c r="H1894" s="100">
        <v>4158</v>
      </c>
      <c r="I1894" s="1" t="str">
        <f t="shared" ca="1" si="31"/>
        <v>поверка_и_ремонт_газ</v>
      </c>
    </row>
    <row r="1895" spans="1:10" hidden="1" x14ac:dyDescent="0.2">
      <c r="A1895" s="98">
        <v>43585</v>
      </c>
      <c r="B1895" s="62" t="s">
        <v>1937</v>
      </c>
      <c r="C1895" s="62" t="s">
        <v>795</v>
      </c>
      <c r="D1895" s="62" t="s">
        <v>12</v>
      </c>
      <c r="E1895" s="62" t="s">
        <v>1311</v>
      </c>
      <c r="F1895" s="101">
        <v>3</v>
      </c>
      <c r="G1895" s="100">
        <v>4158</v>
      </c>
      <c r="H1895" s="100">
        <v>4158</v>
      </c>
      <c r="I1895" s="1" t="str">
        <f t="shared" ca="1" si="31"/>
        <v>поверка_и_ремонт_газ</v>
      </c>
    </row>
    <row r="1896" spans="1:10" x14ac:dyDescent="0.2">
      <c r="A1896" s="98">
        <v>43915</v>
      </c>
      <c r="B1896" s="62" t="s">
        <v>2541</v>
      </c>
      <c r="C1896" s="62" t="s">
        <v>2542</v>
      </c>
      <c r="D1896" s="62" t="s">
        <v>12</v>
      </c>
      <c r="E1896" s="62" t="s">
        <v>1311</v>
      </c>
      <c r="F1896" s="101">
        <v>2</v>
      </c>
      <c r="G1896" s="100">
        <v>4152</v>
      </c>
      <c r="H1896" s="100">
        <v>4152</v>
      </c>
      <c r="J1896" s="18"/>
    </row>
    <row r="1897" spans="1:10" x14ac:dyDescent="0.2">
      <c r="A1897" s="98">
        <v>43892</v>
      </c>
      <c r="B1897" s="62" t="s">
        <v>2422</v>
      </c>
      <c r="C1897" s="62" t="s">
        <v>761</v>
      </c>
      <c r="D1897" s="62" t="s">
        <v>54</v>
      </c>
      <c r="E1897" s="62" t="s">
        <v>1311</v>
      </c>
      <c r="F1897" s="99"/>
      <c r="G1897" s="100">
        <v>4104</v>
      </c>
      <c r="H1897" s="100">
        <v>4104</v>
      </c>
    </row>
    <row r="1898" spans="1:10" hidden="1" x14ac:dyDescent="0.2">
      <c r="A1898" s="98">
        <v>43784</v>
      </c>
      <c r="B1898" s="62" t="s">
        <v>2186</v>
      </c>
      <c r="C1898" s="62" t="s">
        <v>777</v>
      </c>
      <c r="D1898" s="62" t="s">
        <v>12</v>
      </c>
      <c r="E1898" s="62" t="s">
        <v>1311</v>
      </c>
      <c r="F1898" s="101">
        <v>2</v>
      </c>
      <c r="G1898" s="100">
        <v>4032</v>
      </c>
      <c r="H1898" s="100">
        <v>4032</v>
      </c>
      <c r="I1898" s="1" t="str">
        <f t="shared" ca="1" si="31"/>
        <v>поверка_и_ремонт_газ</v>
      </c>
    </row>
    <row r="1899" spans="1:10" hidden="1" x14ac:dyDescent="0.2">
      <c r="A1899" s="98">
        <v>43847</v>
      </c>
      <c r="B1899" s="62" t="s">
        <v>1497</v>
      </c>
      <c r="C1899" s="62" t="s">
        <v>1269</v>
      </c>
      <c r="D1899" s="62" t="s">
        <v>1292</v>
      </c>
      <c r="E1899" s="62"/>
      <c r="F1899" s="101">
        <v>33</v>
      </c>
      <c r="G1899" s="100">
        <v>4015.44</v>
      </c>
      <c r="H1899" s="100">
        <v>4015.44</v>
      </c>
      <c r="I1899" s="1" t="str">
        <f t="shared" ca="1" si="31"/>
        <v>нет модели</v>
      </c>
    </row>
    <row r="1900" spans="1:10" hidden="1" x14ac:dyDescent="0.2">
      <c r="A1900" s="98">
        <v>43522</v>
      </c>
      <c r="B1900" s="62" t="s">
        <v>2021</v>
      </c>
      <c r="C1900" s="62" t="s">
        <v>821</v>
      </c>
      <c r="D1900" s="62" t="s">
        <v>88</v>
      </c>
      <c r="E1900" s="62" t="s">
        <v>1315</v>
      </c>
      <c r="F1900" s="101">
        <v>4</v>
      </c>
      <c r="G1900" s="100">
        <v>4000</v>
      </c>
      <c r="H1900" s="100">
        <v>4000</v>
      </c>
      <c r="I1900" s="1" t="str">
        <f t="shared" ca="1" si="31"/>
        <v>Прочее</v>
      </c>
    </row>
    <row r="1901" spans="1:10" hidden="1" x14ac:dyDescent="0.2">
      <c r="A1901" s="98">
        <v>43886</v>
      </c>
      <c r="B1901" s="62" t="s">
        <v>2396</v>
      </c>
      <c r="C1901" s="62" t="s">
        <v>2390</v>
      </c>
      <c r="D1901" s="62" t="s">
        <v>1131</v>
      </c>
      <c r="E1901" s="62" t="s">
        <v>1318</v>
      </c>
      <c r="F1901" s="101">
        <v>1</v>
      </c>
      <c r="G1901" s="100">
        <v>3998.8</v>
      </c>
      <c r="H1901" s="100">
        <v>3999.6</v>
      </c>
      <c r="I1901" s="1" t="str">
        <f t="shared" ca="1" si="31"/>
        <v>прочее_газ</v>
      </c>
      <c r="J1901" s="18"/>
    </row>
    <row r="1902" spans="1:10" hidden="1" x14ac:dyDescent="0.2">
      <c r="A1902" s="98">
        <v>43858</v>
      </c>
      <c r="B1902" s="62" t="s">
        <v>2253</v>
      </c>
      <c r="C1902" s="62" t="s">
        <v>1111</v>
      </c>
      <c r="D1902" s="62" t="s">
        <v>69</v>
      </c>
      <c r="E1902" s="62" t="s">
        <v>1311</v>
      </c>
      <c r="F1902" s="101">
        <v>2</v>
      </c>
      <c r="G1902" s="100">
        <v>3993.6</v>
      </c>
      <c r="H1902" s="100">
        <v>3993.6</v>
      </c>
      <c r="I1902" s="1" t="str">
        <f t="shared" ca="1" si="31"/>
        <v>прочее_газ</v>
      </c>
    </row>
    <row r="1903" spans="1:10" x14ac:dyDescent="0.2">
      <c r="A1903" s="98">
        <v>43915</v>
      </c>
      <c r="B1903" s="62" t="s">
        <v>2546</v>
      </c>
      <c r="C1903" s="62" t="s">
        <v>2547</v>
      </c>
      <c r="D1903" s="62" t="s">
        <v>69</v>
      </c>
      <c r="E1903" s="62" t="s">
        <v>1318</v>
      </c>
      <c r="F1903" s="101">
        <v>2</v>
      </c>
      <c r="G1903" s="100">
        <v>3993.6</v>
      </c>
      <c r="H1903" s="100">
        <v>3993.6</v>
      </c>
    </row>
    <row r="1904" spans="1:10" x14ac:dyDescent="0.2">
      <c r="A1904" s="98">
        <v>43915</v>
      </c>
      <c r="B1904" s="62" t="s">
        <v>2543</v>
      </c>
      <c r="C1904" s="62" t="s">
        <v>2544</v>
      </c>
      <c r="D1904" s="62" t="s">
        <v>69</v>
      </c>
      <c r="E1904" s="62" t="s">
        <v>1311</v>
      </c>
      <c r="F1904" s="101">
        <v>2</v>
      </c>
      <c r="G1904" s="100">
        <v>3993.6</v>
      </c>
      <c r="H1904" s="100">
        <v>3993.6</v>
      </c>
    </row>
    <row r="1905" spans="1:10" x14ac:dyDescent="0.2">
      <c r="A1905" s="98">
        <v>43892</v>
      </c>
      <c r="B1905" s="62" t="s">
        <v>2459</v>
      </c>
      <c r="C1905" s="62" t="s">
        <v>609</v>
      </c>
      <c r="D1905" s="62" t="s">
        <v>54</v>
      </c>
      <c r="E1905" s="62" t="s">
        <v>1311</v>
      </c>
      <c r="F1905" s="99"/>
      <c r="G1905" s="100">
        <v>3972</v>
      </c>
      <c r="H1905" s="100">
        <v>3972</v>
      </c>
      <c r="J1905" s="18"/>
    </row>
    <row r="1906" spans="1:10" hidden="1" x14ac:dyDescent="0.2">
      <c r="A1906" s="98">
        <v>43564</v>
      </c>
      <c r="B1906" s="62" t="s">
        <v>2254</v>
      </c>
      <c r="C1906" s="62" t="s">
        <v>968</v>
      </c>
      <c r="D1906" s="62" t="s">
        <v>258</v>
      </c>
      <c r="E1906" s="62" t="s">
        <v>1312</v>
      </c>
      <c r="F1906" s="101">
        <v>1</v>
      </c>
      <c r="G1906" s="100">
        <v>3960</v>
      </c>
      <c r="H1906" s="100">
        <v>3960</v>
      </c>
      <c r="I1906" s="1" t="str">
        <f t="shared" ca="1" si="31"/>
        <v>прочее_газ</v>
      </c>
    </row>
    <row r="1907" spans="1:10" hidden="1" x14ac:dyDescent="0.2">
      <c r="A1907" s="98">
        <v>43619</v>
      </c>
      <c r="B1907" s="62" t="s">
        <v>1844</v>
      </c>
      <c r="C1907" s="62" t="s">
        <v>634</v>
      </c>
      <c r="D1907" s="62" t="s">
        <v>53</v>
      </c>
      <c r="E1907" s="62" t="s">
        <v>1311</v>
      </c>
      <c r="F1907" s="101">
        <v>1</v>
      </c>
      <c r="G1907" s="100">
        <v>3762</v>
      </c>
      <c r="H1907" s="100">
        <v>3960</v>
      </c>
      <c r="I1907" s="1" t="str">
        <f t="shared" ca="1" si="31"/>
        <v>Прочее</v>
      </c>
    </row>
    <row r="1908" spans="1:10" hidden="1" x14ac:dyDescent="0.2">
      <c r="A1908" s="98">
        <v>43794</v>
      </c>
      <c r="B1908" s="62" t="s">
        <v>1866</v>
      </c>
      <c r="C1908" s="62" t="s">
        <v>753</v>
      </c>
      <c r="D1908" s="62" t="s">
        <v>53</v>
      </c>
      <c r="E1908" s="62" t="s">
        <v>1311</v>
      </c>
      <c r="F1908" s="101">
        <v>1</v>
      </c>
      <c r="G1908" s="100">
        <v>3960</v>
      </c>
      <c r="H1908" s="100">
        <v>3960</v>
      </c>
      <c r="I1908" s="1" t="str">
        <f t="shared" ca="1" si="31"/>
        <v>Прочее</v>
      </c>
    </row>
    <row r="1909" spans="1:10" hidden="1" x14ac:dyDescent="0.2">
      <c r="A1909" s="98">
        <v>43502</v>
      </c>
      <c r="B1909" s="62" t="s">
        <v>1883</v>
      </c>
      <c r="C1909" s="62" t="s">
        <v>680</v>
      </c>
      <c r="D1909" s="62" t="s">
        <v>53</v>
      </c>
      <c r="E1909" s="62" t="s">
        <v>1313</v>
      </c>
      <c r="F1909" s="101">
        <v>1</v>
      </c>
      <c r="G1909" s="100">
        <v>3960</v>
      </c>
      <c r="H1909" s="100">
        <v>3960</v>
      </c>
      <c r="I1909" s="1" t="str">
        <f t="shared" ca="1" si="31"/>
        <v>Прочее</v>
      </c>
      <c r="J1909" s="18"/>
    </row>
    <row r="1910" spans="1:10" hidden="1" x14ac:dyDescent="0.2">
      <c r="A1910" s="98">
        <v>43563</v>
      </c>
      <c r="B1910" s="62" t="s">
        <v>1852</v>
      </c>
      <c r="C1910" s="62" t="s">
        <v>949</v>
      </c>
      <c r="D1910" s="62" t="s">
        <v>53</v>
      </c>
      <c r="E1910" s="62" t="s">
        <v>1313</v>
      </c>
      <c r="F1910" s="101">
        <v>1</v>
      </c>
      <c r="G1910" s="100">
        <v>3960</v>
      </c>
      <c r="H1910" s="100">
        <v>3960</v>
      </c>
      <c r="I1910" s="1" t="str">
        <f t="shared" ca="1" si="31"/>
        <v>Прочее</v>
      </c>
    </row>
    <row r="1911" spans="1:10" hidden="1" x14ac:dyDescent="0.2">
      <c r="A1911" s="98">
        <v>43619</v>
      </c>
      <c r="B1911" s="62" t="s">
        <v>1851</v>
      </c>
      <c r="C1911" s="62" t="s">
        <v>634</v>
      </c>
      <c r="D1911" s="62" t="s">
        <v>53</v>
      </c>
      <c r="E1911" s="62" t="s">
        <v>1311</v>
      </c>
      <c r="F1911" s="101">
        <v>1</v>
      </c>
      <c r="G1911" s="100">
        <v>3762</v>
      </c>
      <c r="H1911" s="100">
        <v>3960</v>
      </c>
      <c r="I1911" s="1" t="str">
        <f t="shared" ca="1" si="31"/>
        <v>Прочее</v>
      </c>
    </row>
    <row r="1912" spans="1:10" hidden="1" x14ac:dyDescent="0.2">
      <c r="A1912" s="98">
        <v>43580</v>
      </c>
      <c r="B1912" s="62" t="s">
        <v>1843</v>
      </c>
      <c r="C1912" s="62" t="s">
        <v>1015</v>
      </c>
      <c r="D1912" s="62" t="s">
        <v>53</v>
      </c>
      <c r="E1912" s="62" t="s">
        <v>1313</v>
      </c>
      <c r="F1912" s="101">
        <v>1</v>
      </c>
      <c r="G1912" s="100">
        <v>3960</v>
      </c>
      <c r="H1912" s="100">
        <v>3960</v>
      </c>
      <c r="I1912" s="1" t="str">
        <f t="shared" ca="1" si="31"/>
        <v>Прочее</v>
      </c>
    </row>
    <row r="1913" spans="1:10" x14ac:dyDescent="0.2">
      <c r="A1913" s="98">
        <v>43892</v>
      </c>
      <c r="B1913" s="62" t="s">
        <v>2460</v>
      </c>
      <c r="C1913" s="62" t="s">
        <v>2461</v>
      </c>
      <c r="D1913" s="62" t="s">
        <v>9</v>
      </c>
      <c r="E1913" s="62" t="s">
        <v>1318</v>
      </c>
      <c r="F1913" s="101">
        <v>2</v>
      </c>
      <c r="G1913" s="100">
        <v>3960</v>
      </c>
      <c r="H1913" s="100">
        <v>3960</v>
      </c>
      <c r="J1913" s="18"/>
    </row>
    <row r="1914" spans="1:10" hidden="1" x14ac:dyDescent="0.2">
      <c r="A1914" s="98">
        <v>43584</v>
      </c>
      <c r="B1914" s="62" t="s">
        <v>2260</v>
      </c>
      <c r="C1914" s="62" t="s">
        <v>749</v>
      </c>
      <c r="D1914" s="62" t="s">
        <v>257</v>
      </c>
      <c r="E1914" s="62" t="s">
        <v>1311</v>
      </c>
      <c r="F1914" s="101">
        <v>4</v>
      </c>
      <c r="G1914" s="100">
        <v>3840</v>
      </c>
      <c r="H1914" s="100">
        <v>3840</v>
      </c>
      <c r="I1914" s="1" t="str">
        <f t="shared" ca="1" si="31"/>
        <v>прочее_газ</v>
      </c>
    </row>
    <row r="1915" spans="1:10" hidden="1" x14ac:dyDescent="0.2">
      <c r="A1915" s="98">
        <v>43677</v>
      </c>
      <c r="B1915" s="62" t="s">
        <v>2261</v>
      </c>
      <c r="C1915" s="62" t="s">
        <v>749</v>
      </c>
      <c r="D1915" s="62" t="s">
        <v>257</v>
      </c>
      <c r="E1915" s="62" t="s">
        <v>1311</v>
      </c>
      <c r="F1915" s="101">
        <v>4</v>
      </c>
      <c r="G1915" s="100">
        <v>3840</v>
      </c>
      <c r="H1915" s="100">
        <v>3840</v>
      </c>
      <c r="I1915" s="1" t="str">
        <f t="shared" ca="1" si="31"/>
        <v>прочее_газ</v>
      </c>
    </row>
    <row r="1916" spans="1:10" hidden="1" x14ac:dyDescent="0.2">
      <c r="A1916" s="98">
        <v>43634</v>
      </c>
      <c r="B1916" s="62" t="s">
        <v>2032</v>
      </c>
      <c r="C1916" s="62" t="s">
        <v>777</v>
      </c>
      <c r="D1916" s="62" t="s">
        <v>78</v>
      </c>
      <c r="E1916" s="62" t="s">
        <v>1313</v>
      </c>
      <c r="F1916" s="101">
        <v>2</v>
      </c>
      <c r="G1916" s="100">
        <v>3840</v>
      </c>
      <c r="H1916" s="100">
        <v>3840</v>
      </c>
      <c r="I1916" s="1" t="str">
        <f t="shared" ca="1" si="31"/>
        <v>поверка_и_ремонт_газ</v>
      </c>
    </row>
    <row r="1917" spans="1:10" hidden="1" x14ac:dyDescent="0.2">
      <c r="A1917" s="98">
        <v>43522</v>
      </c>
      <c r="B1917" s="62" t="s">
        <v>1861</v>
      </c>
      <c r="C1917" s="62" t="s">
        <v>777</v>
      </c>
      <c r="D1917" s="62" t="s">
        <v>78</v>
      </c>
      <c r="E1917" s="62" t="s">
        <v>1311</v>
      </c>
      <c r="F1917" s="101">
        <v>2</v>
      </c>
      <c r="G1917" s="100">
        <v>3840</v>
      </c>
      <c r="H1917" s="100">
        <v>3840</v>
      </c>
      <c r="I1917" s="1" t="str">
        <f t="shared" ca="1" si="31"/>
        <v>поверка_и_ремонт_газ</v>
      </c>
    </row>
    <row r="1918" spans="1:10" hidden="1" x14ac:dyDescent="0.2">
      <c r="A1918" s="98">
        <v>43494</v>
      </c>
      <c r="B1918" s="62" t="s">
        <v>2030</v>
      </c>
      <c r="C1918" s="62" t="s">
        <v>777</v>
      </c>
      <c r="D1918" s="62" t="s">
        <v>78</v>
      </c>
      <c r="E1918" s="62" t="s">
        <v>1311</v>
      </c>
      <c r="F1918" s="101">
        <v>2</v>
      </c>
      <c r="G1918" s="100">
        <v>3840</v>
      </c>
      <c r="H1918" s="100">
        <v>3840</v>
      </c>
      <c r="I1918" s="1" t="str">
        <f t="shared" ca="1" si="31"/>
        <v>поверка_и_ремонт_газ</v>
      </c>
    </row>
    <row r="1919" spans="1:10" hidden="1" x14ac:dyDescent="0.2">
      <c r="A1919" s="98">
        <v>43824</v>
      </c>
      <c r="B1919" s="62" t="s">
        <v>1848</v>
      </c>
      <c r="C1919" s="62" t="s">
        <v>777</v>
      </c>
      <c r="D1919" s="62" t="s">
        <v>78</v>
      </c>
      <c r="E1919" s="62" t="s">
        <v>1311</v>
      </c>
      <c r="F1919" s="101">
        <v>2</v>
      </c>
      <c r="G1919" s="100">
        <v>3840</v>
      </c>
      <c r="H1919" s="100">
        <v>3840</v>
      </c>
      <c r="I1919" s="1" t="str">
        <f t="shared" ca="1" si="31"/>
        <v>поверка_и_ремонт_газ</v>
      </c>
    </row>
    <row r="1920" spans="1:10" hidden="1" x14ac:dyDescent="0.2">
      <c r="A1920" s="98">
        <v>43853</v>
      </c>
      <c r="B1920" s="62" t="s">
        <v>2265</v>
      </c>
      <c r="C1920" s="62" t="s">
        <v>672</v>
      </c>
      <c r="D1920" s="62" t="s">
        <v>78</v>
      </c>
      <c r="E1920" s="62" t="s">
        <v>1311</v>
      </c>
      <c r="F1920" s="101">
        <v>2</v>
      </c>
      <c r="G1920" s="100">
        <v>3840</v>
      </c>
      <c r="H1920" s="100">
        <v>3840</v>
      </c>
      <c r="I1920" s="1" t="str">
        <f t="shared" ca="1" si="31"/>
        <v>поверка_и_ремонт_газ</v>
      </c>
    </row>
    <row r="1921" spans="1:10" hidden="1" x14ac:dyDescent="0.2">
      <c r="A1921" s="98">
        <v>43644</v>
      </c>
      <c r="B1921" s="62" t="s">
        <v>2264</v>
      </c>
      <c r="C1921" s="62" t="s">
        <v>906</v>
      </c>
      <c r="D1921" s="62" t="s">
        <v>78</v>
      </c>
      <c r="E1921" s="62" t="s">
        <v>1311</v>
      </c>
      <c r="F1921" s="101">
        <v>2</v>
      </c>
      <c r="G1921" s="100">
        <v>3840</v>
      </c>
      <c r="H1921" s="100">
        <v>3840</v>
      </c>
      <c r="I1921" s="1" t="str">
        <f t="shared" ca="1" si="31"/>
        <v>поверка_и_ремонт_газ</v>
      </c>
      <c r="J1921" s="18"/>
    </row>
    <row r="1922" spans="1:10" hidden="1" x14ac:dyDescent="0.2">
      <c r="A1922" s="98">
        <v>43726</v>
      </c>
      <c r="B1922" s="62" t="s">
        <v>1905</v>
      </c>
      <c r="C1922" s="62" t="s">
        <v>777</v>
      </c>
      <c r="D1922" s="62" t="s">
        <v>78</v>
      </c>
      <c r="E1922" s="62" t="s">
        <v>1311</v>
      </c>
      <c r="F1922" s="101">
        <v>2</v>
      </c>
      <c r="G1922" s="100">
        <v>3840</v>
      </c>
      <c r="H1922" s="100">
        <v>3840</v>
      </c>
      <c r="I1922" s="1" t="str">
        <f t="shared" ref="I1922:I1985" ca="1" si="32">IF(COUNTIF(INDIRECT(INDEX(моделиперечень,1)),D1922),INDEX(моделиперечень,1),
IF(COUNTIF(INDIRECT(INDEX(моделиперечень,2)),D1922),INDEX(моделиперечень,2),
IF(COUNTIF(INDIRECT(INDEX(моделиперечень,3)),D1922),INDEX(моделиперечень,3),
IF(COUNTIF(INDIRECT(INDEX(моделиперечень,4)),D1922),INDEX(моделиперечень,4),
IF(COUNTIF(INDIRECT(INDEX(моделиперечень,5)),D1922),INDEX(моделиперечень,5),
IF(COUNTIF(INDIRECT(INDEX(моделиперечень,6)),D1922),INDEX(моделиперечень,6),
IF(COUNTIF(INDIRECT(INDEX(моделиперечень,7)),D1922),INDEX(моделиперечень,7),
IF(COUNTIF(INDIRECT(INDEX(моделиперечень,8)),D1922),INDEX(моделиперечень,8),
IF(COUNTIF(INDIRECT(INDEX(моделиперечень,9)),D1922),INDEX(моделиперечень,9),
IF(COUNTIF(INDIRECT(INDEX(моделиперечень,10)),D1922),INDEX(моделиперечень,10),
IF(COUNTIF(INDIRECT(INDEX(моделиперечень,11)),D1922),INDEX(моделиперечень,11),
IF(COUNTIF(INDIRECT(INDEX(моделиперечень,12)),D1922),INDEX(моделиперечень,12),
IF(COUNTIF(INDIRECT(INDEX(моделиперечень,13)),D1922),INDEX(моделиперечень,13),
IF(COUNTIF(INDIRECT(INDEX(моделиперечень,14)),D1922),INDEX(моделиперечень,14),
IF(COUNTIF(INDIRECT(INDEX(моделиперечень,15)),D1922),INDEX(моделиперечень,15),
IF(COUNTIF(INDIRECT(INDEX(моделиперечень,16)),D1922),INDEX(моделиперечень,16),
IF(COUNTIF(INDIRECT(INDEX(моделиперечень,17)),D1922),INDEX(моделиперечень,17),
IF(COUNTIF(INDIRECT(INDEX(моделиперечень,18)),D1922),INDEX(моделиперечень,18),
IF(COUNTIF(INDIRECT(INDEX(моделиперечень,19)),D1922),INDEX(моделиперечень,19),
IF(COUNTIF(INDIRECT(INDEX(моделиперечень,20)),D1922),INDEX(моделиперечень,20),
IF(COUNTIF(INDIRECT(INDEX(моделиперечень,21)),D1922),INDEX(моделиперечень,21),
IF(COUNTIF(INDIRECT(INDEX(моделиперечень,22)),D1922),INDEX(моделиперечень,22),
IF(COUNTIF(INDIRECT(INDEX(моделиперечень,23)),D1922),INDEX(моделиперечень,23),
IF(COUNTIF(INDIRECT(INDEX(моделиперечень,24)),D1922),INDEX(моделиперечень,24),
IF(COUNTIF(INDIRECT(INDEX(моделиперечень,25)),D1922),INDEX(моделиперечень,25),
IF(COUNTIF(INDIRECT(INDEX(моделиперечень,26)),D1922),INDEX(моделиперечень,26),
IF(COUNTIF(INDIRECT(INDEX(моделиперечень_газ,1)),D1922),INDEX(моделиперечень_газ,1),
IF(COUNTIF(INDIRECT(INDEX(моделиперечень_газ,2)),D1922),INDEX(моделиперечень_газ,2),
IF(COUNTIF(INDIRECT(INDEX(моделиперечень_газ,3)),D1922),INDEX(моделиперечень_газ,3),
IF(COUNTIF(INDIRECT(INDEX(моделиперечень_газ,4)),D1922),INDEX(моделиперечень_газ,4),
IF(COUNTIF(INDIRECT(INDEX(моделиперечень_газ,5)),D1922),INDEX(моделиперечень_газ,5),
IF(COUNTIF(INDIRECT(INDEX(моделиперечень_газ,6)),D1922),INDEX(моделиперечень_газ,6),
IF(COUNTIF(INDIRECT(INDEX(моделиперечень_газ,7)),D1922),INDEX(моделиперечень_газ,7),
IF(COUNTIF(INDIRECT(INDEX(моделиперечень_газ,8)),D1922),INDEX(моделиперечень_газ,8),
IF(COUNTIF(INDIRECT(INDEX(моделиперечень_газ,9)),D1922),INDEX(моделиперечень_газ,9),
IF(COUNTIF(INDIRECT(INDEX(моделиперечень_газ,10)),D1922),INDEX(моделиперечень_газ,10),
IF(COUNTIF(INDIRECT(INDEX(моделиперечень_газ,11)),D1922),INDEX(моделиперечень_газ,11),
IF(COUNTIF(INDIRECT(INDEX(моделиперечень_газ,12)),D1922),INDEX(моделиперечень_газ,12),
IF(COUNTIF(INDIRECT(INDEX(моделиперечень_газ,13)),D1922),INDEX(моделиперечень_газ,13),
IF(COUNTIF(INDIRECT(INDEX(моделиперечень_газ,14)),D1922),INDEX(моделиперечень_газ,14),
IF(COUNTIF(INDIRECT(INDEX(моделиперечень_газ,15)),D1922),INDEX(моделиперечень_газ,15),
IF(COUNTIF(INDIRECT(INDEX(моделиперечень_газ,16)),D1922),INDEX(моделиперечень_газ,16),
IF(COUNTIF(INDIRECT(INDEX(моделиперечень_газ,17)),D1922),INDEX(моделиперечень_газ,17),
IF(COUNTIF(INDIRECT(INDEX(моделиперечень_газ,18)),D1922),INDEX(моделиперечень_газ,18),
IF(COUNTIF(INDIRECT(INDEX(моделиперечень_газ,19)),D1922),INDEX(моделиперечень_газ,19),
IF(COUNTIF(INDIRECT(INDEX(моделиперечень_газ,20)),D1922),INDEX(моделиперечень_газ,20),
IF(COUNTIF(INDIRECT(INDEX(моделиперечень_газ,21)),D1922),INDEX(моделиперечень_газ,21),
IF(COUNTIF(INDIRECT(INDEX(моделиперечень_газ,22)),D1922),INDEX(моделиперечень_газ,22),
IF(COUNTIF(INDIRECT(INDEX(моделиперечень_газ,23)),D1922),INDEX(моделиперечень_газ,23),
IF(COUNTIF(INDIRECT(INDEX(моделиперечень_газ,24)),D1922),INDEX(моделиперечень_газ,24),
IF(COUNTIF(INDIRECT(INDEX(моделиперечень_газ,25)),D1922),INDEX(моделиперечень_газ,25),
IF(COUNTIF(INDIRECT(INDEX(моделиперечень_газ,26)),D1922),INDEX(моделиперечень_газ,26),
IF(COUNTIF(INDIRECT(INDEX(моделиперечень_газ,27)),D1922),INDEX(моделиперечень_газ,27),
IF(COUNTIF(INDIRECT(INDEX(моделиперечень_газ,28)),D1922),INDEX(моделиперечень_газ,28),
IF(COUNTIF(INDIRECT(INDEX(моделиперечень_газ,29)),D1922),INDEX(моделиперечень_газ,29),
IF(COUNTIF(INDIRECT(INDEX(моделиперечень_газ,30)),D1922),INDEX(моделиперечень_газ,30),
IF(COUNTIF(INDIRECT(INDEX(моделиперечень_газ,31)),D1922),INDEX(моделиперечень_газ,31),
IF(COUNTIF(INDIRECT(INDEX(моделиперечень_газ,32)),D1922),INDEX(моделиперечень_газ,32),
IF(COUNTIF(INDIRECT(INDEX(моделиперечень_газ,33)),D1922),INDEX(моделиперечень_газ,33),
IF(COUNTIF(INDIRECT(INDEX(моделиперечень_газ,34)),D1922),INDEX(моделиперечень_газ,34),
IF(COUNTIF(INDIRECT(INDEX(моделиперечень_газ,35)),D1922),INDEX(моделиперечень_газ,35),
IF(COUNTIF(INDIRECT(INDEX(моделиперечень_газ,36)),D1922),INDEX(моделиперечень_газ,36),
"нет модели"))))))))))))))))))))))))))))))))))))))))))))))))))))))))))))))</f>
        <v>поверка_и_ремонт_газ</v>
      </c>
    </row>
    <row r="1923" spans="1:10" hidden="1" x14ac:dyDescent="0.2">
      <c r="A1923" s="98">
        <v>43853</v>
      </c>
      <c r="B1923" s="62" t="s">
        <v>2255</v>
      </c>
      <c r="C1923" s="62" t="s">
        <v>1323</v>
      </c>
      <c r="D1923" s="62" t="s">
        <v>16</v>
      </c>
      <c r="E1923" s="62" t="s">
        <v>1311</v>
      </c>
      <c r="F1923" s="101">
        <v>2</v>
      </c>
      <c r="G1923" s="100">
        <v>3840</v>
      </c>
      <c r="H1923" s="100">
        <v>3840</v>
      </c>
      <c r="I1923" s="1" t="str">
        <f t="shared" ca="1" si="32"/>
        <v>поверка_и_ремонт_газ</v>
      </c>
    </row>
    <row r="1924" spans="1:10" hidden="1" x14ac:dyDescent="0.2">
      <c r="A1924" s="98">
        <v>43613</v>
      </c>
      <c r="B1924" s="62" t="s">
        <v>2256</v>
      </c>
      <c r="C1924" s="62" t="s">
        <v>904</v>
      </c>
      <c r="D1924" s="62" t="s">
        <v>16</v>
      </c>
      <c r="E1924" s="62" t="s">
        <v>1311</v>
      </c>
      <c r="F1924" s="101">
        <v>2</v>
      </c>
      <c r="G1924" s="100">
        <v>3840</v>
      </c>
      <c r="H1924" s="100">
        <v>3840</v>
      </c>
      <c r="I1924" s="1" t="str">
        <f t="shared" ca="1" si="32"/>
        <v>поверка_и_ремонт_газ</v>
      </c>
    </row>
    <row r="1925" spans="1:10" hidden="1" x14ac:dyDescent="0.2">
      <c r="A1925" s="98">
        <v>43640</v>
      </c>
      <c r="B1925" s="62" t="s">
        <v>2257</v>
      </c>
      <c r="C1925" s="62" t="s">
        <v>618</v>
      </c>
      <c r="D1925" s="62" t="s">
        <v>16</v>
      </c>
      <c r="E1925" s="62" t="s">
        <v>1313</v>
      </c>
      <c r="F1925" s="101">
        <v>2</v>
      </c>
      <c r="G1925" s="100">
        <v>3840</v>
      </c>
      <c r="H1925" s="100">
        <v>3840</v>
      </c>
      <c r="I1925" s="1" t="str">
        <f t="shared" ca="1" si="32"/>
        <v>поверка_и_ремонт_газ</v>
      </c>
    </row>
    <row r="1926" spans="1:10" x14ac:dyDescent="0.2">
      <c r="A1926" s="98">
        <v>43914</v>
      </c>
      <c r="B1926" s="62" t="s">
        <v>2519</v>
      </c>
      <c r="C1926" s="62" t="s">
        <v>2520</v>
      </c>
      <c r="D1926" s="62" t="s">
        <v>16</v>
      </c>
      <c r="E1926" s="62" t="s">
        <v>1311</v>
      </c>
      <c r="F1926" s="101">
        <v>2</v>
      </c>
      <c r="G1926" s="100">
        <v>3840</v>
      </c>
      <c r="H1926" s="100">
        <v>3840</v>
      </c>
    </row>
    <row r="1927" spans="1:10" hidden="1" x14ac:dyDescent="0.2">
      <c r="A1927" s="98">
        <v>43746</v>
      </c>
      <c r="B1927" s="62" t="s">
        <v>2259</v>
      </c>
      <c r="C1927" s="62" t="s">
        <v>904</v>
      </c>
      <c r="D1927" s="62" t="s">
        <v>16</v>
      </c>
      <c r="E1927" s="62" t="s">
        <v>1311</v>
      </c>
      <c r="F1927" s="101">
        <v>2</v>
      </c>
      <c r="G1927" s="100">
        <v>3840</v>
      </c>
      <c r="H1927" s="100">
        <v>3840</v>
      </c>
      <c r="I1927" s="1" t="str">
        <f t="shared" ca="1" si="32"/>
        <v>поверка_и_ремонт_газ</v>
      </c>
    </row>
    <row r="1928" spans="1:10" hidden="1" x14ac:dyDescent="0.2">
      <c r="A1928" s="98">
        <v>43644</v>
      </c>
      <c r="B1928" s="62" t="s">
        <v>2258</v>
      </c>
      <c r="C1928" s="62" t="s">
        <v>906</v>
      </c>
      <c r="D1928" s="62" t="s">
        <v>16</v>
      </c>
      <c r="E1928" s="62" t="s">
        <v>1311</v>
      </c>
      <c r="F1928" s="101">
        <v>2</v>
      </c>
      <c r="G1928" s="100">
        <v>3840</v>
      </c>
      <c r="H1928" s="100">
        <v>3840</v>
      </c>
      <c r="I1928" s="1" t="str">
        <f t="shared" ca="1" si="32"/>
        <v>поверка_и_ремонт_газ</v>
      </c>
    </row>
    <row r="1929" spans="1:10" hidden="1" x14ac:dyDescent="0.2">
      <c r="A1929" s="98">
        <v>43697</v>
      </c>
      <c r="B1929" s="62" t="s">
        <v>2244</v>
      </c>
      <c r="C1929" s="62" t="s">
        <v>997</v>
      </c>
      <c r="D1929" s="62" t="s">
        <v>16</v>
      </c>
      <c r="E1929" s="62" t="s">
        <v>1311</v>
      </c>
      <c r="F1929" s="101">
        <v>2</v>
      </c>
      <c r="G1929" s="100">
        <v>3840</v>
      </c>
      <c r="H1929" s="100">
        <v>3840</v>
      </c>
      <c r="I1929" s="1" t="str">
        <f t="shared" ca="1" si="32"/>
        <v>поверка_и_ремонт_газ</v>
      </c>
    </row>
    <row r="1930" spans="1:10" hidden="1" x14ac:dyDescent="0.2">
      <c r="A1930" s="98">
        <v>43712</v>
      </c>
      <c r="B1930" s="62" t="s">
        <v>2162</v>
      </c>
      <c r="C1930" s="62" t="s">
        <v>728</v>
      </c>
      <c r="D1930" s="62" t="s">
        <v>16</v>
      </c>
      <c r="E1930" s="62" t="s">
        <v>1311</v>
      </c>
      <c r="F1930" s="101">
        <v>2</v>
      </c>
      <c r="G1930" s="100">
        <v>3840</v>
      </c>
      <c r="H1930" s="100">
        <v>3840</v>
      </c>
      <c r="I1930" s="1" t="str">
        <f t="shared" ca="1" si="32"/>
        <v>поверка_и_ремонт_газ</v>
      </c>
    </row>
    <row r="1931" spans="1:10" hidden="1" x14ac:dyDescent="0.2">
      <c r="A1931" s="98">
        <v>43692</v>
      </c>
      <c r="B1931" s="62" t="s">
        <v>2230</v>
      </c>
      <c r="C1931" s="62" t="s">
        <v>904</v>
      </c>
      <c r="D1931" s="62" t="s">
        <v>16</v>
      </c>
      <c r="E1931" s="62" t="s">
        <v>1313</v>
      </c>
      <c r="F1931" s="101">
        <v>2</v>
      </c>
      <c r="G1931" s="100">
        <v>3840</v>
      </c>
      <c r="H1931" s="100">
        <v>3840</v>
      </c>
      <c r="I1931" s="1" t="str">
        <f t="shared" ca="1" si="32"/>
        <v>поверка_и_ремонт_газ</v>
      </c>
    </row>
    <row r="1932" spans="1:10" hidden="1" x14ac:dyDescent="0.2">
      <c r="A1932" s="98">
        <v>43677</v>
      </c>
      <c r="B1932" s="62" t="s">
        <v>2261</v>
      </c>
      <c r="C1932" s="62" t="s">
        <v>749</v>
      </c>
      <c r="D1932" s="62" t="s">
        <v>256</v>
      </c>
      <c r="E1932" s="62" t="s">
        <v>1311</v>
      </c>
      <c r="F1932" s="101">
        <v>4</v>
      </c>
      <c r="G1932" s="100">
        <v>3840</v>
      </c>
      <c r="H1932" s="100">
        <v>3840</v>
      </c>
      <c r="I1932" s="1" t="str">
        <f t="shared" ca="1" si="32"/>
        <v>прочее_газ</v>
      </c>
      <c r="J1932" s="18"/>
    </row>
    <row r="1933" spans="1:10" hidden="1" x14ac:dyDescent="0.2">
      <c r="A1933" s="98">
        <v>43858</v>
      </c>
      <c r="B1933" s="62" t="s">
        <v>2252</v>
      </c>
      <c r="C1933" s="62" t="s">
        <v>1319</v>
      </c>
      <c r="D1933" s="62" t="s">
        <v>45</v>
      </c>
      <c r="E1933" s="62" t="s">
        <v>1311</v>
      </c>
      <c r="F1933" s="101">
        <v>2</v>
      </c>
      <c r="G1933" s="100">
        <v>3840</v>
      </c>
      <c r="H1933" s="100">
        <v>3840</v>
      </c>
      <c r="I1933" s="1" t="str">
        <f t="shared" ca="1" si="32"/>
        <v>поверка_и_ремонт_газ</v>
      </c>
    </row>
    <row r="1934" spans="1:10" hidden="1" x14ac:dyDescent="0.2">
      <c r="A1934" s="98">
        <v>43843</v>
      </c>
      <c r="B1934" s="62" t="s">
        <v>2263</v>
      </c>
      <c r="C1934" s="62" t="s">
        <v>622</v>
      </c>
      <c r="D1934" s="62" t="s">
        <v>45</v>
      </c>
      <c r="E1934" s="62" t="s">
        <v>1311</v>
      </c>
      <c r="F1934" s="101">
        <v>2</v>
      </c>
      <c r="G1934" s="100">
        <v>3840</v>
      </c>
      <c r="H1934" s="100">
        <v>3840</v>
      </c>
      <c r="I1934" s="1" t="str">
        <f t="shared" ca="1" si="32"/>
        <v>поверка_и_ремонт_газ</v>
      </c>
    </row>
    <row r="1935" spans="1:10" hidden="1" x14ac:dyDescent="0.2">
      <c r="A1935" s="98">
        <v>43642</v>
      </c>
      <c r="B1935" s="62" t="s">
        <v>2266</v>
      </c>
      <c r="C1935" s="62" t="s">
        <v>622</v>
      </c>
      <c r="D1935" s="62" t="s">
        <v>45</v>
      </c>
      <c r="E1935" s="62" t="s">
        <v>1311</v>
      </c>
      <c r="F1935" s="101">
        <v>2</v>
      </c>
      <c r="G1935" s="100">
        <v>3840</v>
      </c>
      <c r="H1935" s="100">
        <v>3840</v>
      </c>
      <c r="I1935" s="1" t="str">
        <f t="shared" ca="1" si="32"/>
        <v>поверка_и_ремонт_газ</v>
      </c>
    </row>
    <row r="1936" spans="1:10" hidden="1" x14ac:dyDescent="0.2">
      <c r="A1936" s="98">
        <v>43642</v>
      </c>
      <c r="B1936" s="62" t="s">
        <v>2262</v>
      </c>
      <c r="C1936" s="62" t="s">
        <v>798</v>
      </c>
      <c r="D1936" s="62" t="s">
        <v>45</v>
      </c>
      <c r="E1936" s="62" t="s">
        <v>1311</v>
      </c>
      <c r="F1936" s="101">
        <v>2</v>
      </c>
      <c r="G1936" s="100">
        <v>3840</v>
      </c>
      <c r="H1936" s="100">
        <v>3840</v>
      </c>
      <c r="I1936" s="1" t="str">
        <f t="shared" ca="1" si="32"/>
        <v>поверка_и_ремонт_газ</v>
      </c>
    </row>
    <row r="1937" spans="1:10" hidden="1" x14ac:dyDescent="0.2">
      <c r="A1937" s="98">
        <v>43522</v>
      </c>
      <c r="B1937" s="62" t="s">
        <v>2189</v>
      </c>
      <c r="C1937" s="62" t="s">
        <v>674</v>
      </c>
      <c r="D1937" s="62" t="s">
        <v>45</v>
      </c>
      <c r="E1937" s="62" t="s">
        <v>1311</v>
      </c>
      <c r="F1937" s="101">
        <v>2</v>
      </c>
      <c r="G1937" s="100">
        <v>3840</v>
      </c>
      <c r="H1937" s="100">
        <v>3840</v>
      </c>
      <c r="I1937" s="1" t="str">
        <f t="shared" ca="1" si="32"/>
        <v>поверка_и_ремонт_газ</v>
      </c>
    </row>
    <row r="1938" spans="1:10" hidden="1" x14ac:dyDescent="0.2">
      <c r="A1938" s="98">
        <v>43620</v>
      </c>
      <c r="B1938" s="62" t="s">
        <v>1984</v>
      </c>
      <c r="C1938" s="62" t="s">
        <v>614</v>
      </c>
      <c r="D1938" s="62" t="s">
        <v>12</v>
      </c>
      <c r="E1938" s="62" t="s">
        <v>1311</v>
      </c>
      <c r="F1938" s="101">
        <v>3</v>
      </c>
      <c r="G1938" s="100">
        <v>3780</v>
      </c>
      <c r="H1938" s="100">
        <v>3780</v>
      </c>
      <c r="I1938" s="1" t="str">
        <f t="shared" ca="1" si="32"/>
        <v>поверка_и_ремонт_газ</v>
      </c>
    </row>
    <row r="1939" spans="1:10" hidden="1" x14ac:dyDescent="0.2">
      <c r="A1939" s="98">
        <v>43733</v>
      </c>
      <c r="B1939" s="62" t="s">
        <v>2076</v>
      </c>
      <c r="C1939" s="62" t="s">
        <v>638</v>
      </c>
      <c r="D1939" s="62" t="s">
        <v>12</v>
      </c>
      <c r="E1939" s="62" t="s">
        <v>1313</v>
      </c>
      <c r="F1939" s="101">
        <v>2</v>
      </c>
      <c r="G1939" s="100">
        <v>3780</v>
      </c>
      <c r="H1939" s="100">
        <v>3780</v>
      </c>
      <c r="I1939" s="1" t="str">
        <f t="shared" ca="1" si="32"/>
        <v>поверка_и_ремонт_газ</v>
      </c>
    </row>
    <row r="1940" spans="1:10" hidden="1" x14ac:dyDescent="0.2">
      <c r="A1940" s="98">
        <v>43557</v>
      </c>
      <c r="B1940" s="62" t="s">
        <v>2114</v>
      </c>
      <c r="C1940" s="62" t="s">
        <v>588</v>
      </c>
      <c r="D1940" s="62" t="s">
        <v>12</v>
      </c>
      <c r="E1940" s="62" t="s">
        <v>1311</v>
      </c>
      <c r="F1940" s="101">
        <v>2</v>
      </c>
      <c r="G1940" s="100">
        <v>3780</v>
      </c>
      <c r="H1940" s="100">
        <v>3780</v>
      </c>
      <c r="I1940" s="1" t="str">
        <f t="shared" ca="1" si="32"/>
        <v>поверка_и_ремонт_газ</v>
      </c>
    </row>
    <row r="1941" spans="1:10" hidden="1" x14ac:dyDescent="0.2">
      <c r="A1941" s="98">
        <v>43746</v>
      </c>
      <c r="B1941" s="62" t="s">
        <v>2259</v>
      </c>
      <c r="C1941" s="62" t="s">
        <v>904</v>
      </c>
      <c r="D1941" s="62" t="s">
        <v>12</v>
      </c>
      <c r="E1941" s="62" t="s">
        <v>1311</v>
      </c>
      <c r="F1941" s="101">
        <v>2</v>
      </c>
      <c r="G1941" s="100">
        <v>3780</v>
      </c>
      <c r="H1941" s="100">
        <v>3780</v>
      </c>
      <c r="I1941" s="1" t="str">
        <f t="shared" ca="1" si="32"/>
        <v>поверка_и_ремонт_газ</v>
      </c>
    </row>
    <row r="1942" spans="1:10" hidden="1" x14ac:dyDescent="0.2">
      <c r="A1942" s="98">
        <v>43683</v>
      </c>
      <c r="B1942" s="62" t="s">
        <v>2130</v>
      </c>
      <c r="C1942" s="62" t="s">
        <v>883</v>
      </c>
      <c r="D1942" s="62" t="s">
        <v>12</v>
      </c>
      <c r="E1942" s="62" t="s">
        <v>1313</v>
      </c>
      <c r="F1942" s="101">
        <v>2</v>
      </c>
      <c r="G1942" s="100">
        <v>3780</v>
      </c>
      <c r="H1942" s="100">
        <v>3780</v>
      </c>
      <c r="I1942" s="1" t="str">
        <f t="shared" ca="1" si="32"/>
        <v>поверка_и_ремонт_газ</v>
      </c>
    </row>
    <row r="1943" spans="1:10" hidden="1" x14ac:dyDescent="0.2">
      <c r="A1943" s="98">
        <v>43692</v>
      </c>
      <c r="B1943" s="62" t="s">
        <v>2230</v>
      </c>
      <c r="C1943" s="62" t="s">
        <v>904</v>
      </c>
      <c r="D1943" s="62" t="s">
        <v>12</v>
      </c>
      <c r="E1943" s="62" t="s">
        <v>1313</v>
      </c>
      <c r="F1943" s="101">
        <v>2</v>
      </c>
      <c r="G1943" s="100">
        <v>3780</v>
      </c>
      <c r="H1943" s="100">
        <v>3780</v>
      </c>
      <c r="I1943" s="1" t="str">
        <f t="shared" ca="1" si="32"/>
        <v>поверка_и_ремонт_газ</v>
      </c>
    </row>
    <row r="1944" spans="1:10" hidden="1" x14ac:dyDescent="0.2">
      <c r="A1944" s="98">
        <v>43489</v>
      </c>
      <c r="B1944" s="62" t="s">
        <v>2267</v>
      </c>
      <c r="C1944" s="62" t="s">
        <v>761</v>
      </c>
      <c r="D1944" s="62" t="s">
        <v>13</v>
      </c>
      <c r="E1944" s="62" t="s">
        <v>1311</v>
      </c>
      <c r="F1944" s="99"/>
      <c r="G1944" s="100">
        <v>3736.32</v>
      </c>
      <c r="H1944" s="100">
        <v>3736.32</v>
      </c>
      <c r="I1944" s="1" t="str">
        <f t="shared" ca="1" si="32"/>
        <v>поверка_и_ремонт_газ</v>
      </c>
    </row>
    <row r="1945" spans="1:10" hidden="1" x14ac:dyDescent="0.2">
      <c r="A1945" s="98">
        <v>43598</v>
      </c>
      <c r="B1945" s="62" t="s">
        <v>2222</v>
      </c>
      <c r="C1945" s="62" t="s">
        <v>794</v>
      </c>
      <c r="D1945" s="62" t="s">
        <v>12</v>
      </c>
      <c r="E1945" s="62" t="s">
        <v>1311</v>
      </c>
      <c r="F1945" s="101">
        <v>3</v>
      </c>
      <c r="G1945" s="100">
        <v>3708</v>
      </c>
      <c r="H1945" s="100">
        <v>3708</v>
      </c>
      <c r="I1945" s="1" t="str">
        <f t="shared" ca="1" si="32"/>
        <v>поверка_и_ремонт_газ</v>
      </c>
    </row>
    <row r="1946" spans="1:10" hidden="1" x14ac:dyDescent="0.2">
      <c r="A1946" s="98">
        <v>43762</v>
      </c>
      <c r="B1946" s="62" t="s">
        <v>2116</v>
      </c>
      <c r="C1946" s="62" t="s">
        <v>886</v>
      </c>
      <c r="D1946" s="62" t="s">
        <v>12</v>
      </c>
      <c r="E1946" s="62" t="s">
        <v>1311</v>
      </c>
      <c r="F1946" s="101">
        <v>2</v>
      </c>
      <c r="G1946" s="100">
        <v>3654</v>
      </c>
      <c r="H1946" s="100">
        <v>3654</v>
      </c>
      <c r="I1946" s="1" t="str">
        <f t="shared" ca="1" si="32"/>
        <v>поверка_и_ремонт_газ</v>
      </c>
      <c r="J1946" s="18"/>
    </row>
    <row r="1947" spans="1:10" hidden="1" x14ac:dyDescent="0.2">
      <c r="A1947" s="98">
        <v>43699</v>
      </c>
      <c r="B1947" s="62" t="s">
        <v>2268</v>
      </c>
      <c r="C1947" s="62" t="s">
        <v>817</v>
      </c>
      <c r="D1947" s="62" t="s">
        <v>69</v>
      </c>
      <c r="E1947" s="62" t="s">
        <v>1313</v>
      </c>
      <c r="F1947" s="101">
        <v>2</v>
      </c>
      <c r="G1947" s="100">
        <v>3628.8</v>
      </c>
      <c r="H1947" s="100">
        <v>3628.8</v>
      </c>
      <c r="I1947" s="1" t="str">
        <f t="shared" ca="1" si="32"/>
        <v>прочее_газ</v>
      </c>
    </row>
    <row r="1948" spans="1:10" hidden="1" x14ac:dyDescent="0.2">
      <c r="A1948" s="98">
        <v>43662</v>
      </c>
      <c r="B1948" s="62" t="s">
        <v>2269</v>
      </c>
      <c r="C1948" s="62" t="s">
        <v>646</v>
      </c>
      <c r="D1948" s="62" t="s">
        <v>69</v>
      </c>
      <c r="E1948" s="62" t="s">
        <v>1313</v>
      </c>
      <c r="F1948" s="101">
        <v>2</v>
      </c>
      <c r="G1948" s="100">
        <v>3628.8</v>
      </c>
      <c r="H1948" s="100">
        <v>3628.8</v>
      </c>
      <c r="I1948" s="1" t="str">
        <f t="shared" ca="1" si="32"/>
        <v>прочее_газ</v>
      </c>
    </row>
    <row r="1949" spans="1:10" hidden="1" x14ac:dyDescent="0.2">
      <c r="A1949" s="98">
        <v>43775</v>
      </c>
      <c r="B1949" s="62" t="s">
        <v>2042</v>
      </c>
      <c r="C1949" s="62" t="s">
        <v>682</v>
      </c>
      <c r="D1949" s="62" t="s">
        <v>69</v>
      </c>
      <c r="E1949" s="62" t="s">
        <v>1314</v>
      </c>
      <c r="F1949" s="101">
        <v>2</v>
      </c>
      <c r="G1949" s="100">
        <v>3628.8</v>
      </c>
      <c r="H1949" s="100">
        <v>3628.8</v>
      </c>
      <c r="I1949" s="1" t="str">
        <f t="shared" ca="1" si="32"/>
        <v>прочее_газ</v>
      </c>
    </row>
    <row r="1950" spans="1:10" hidden="1" x14ac:dyDescent="0.2">
      <c r="A1950" s="98">
        <v>43726</v>
      </c>
      <c r="B1950" s="62" t="s">
        <v>2044</v>
      </c>
      <c r="C1950" s="62" t="s">
        <v>860</v>
      </c>
      <c r="D1950" s="62" t="s">
        <v>69</v>
      </c>
      <c r="E1950" s="62" t="s">
        <v>1311</v>
      </c>
      <c r="F1950" s="101">
        <v>2</v>
      </c>
      <c r="G1950" s="100">
        <v>3628.8</v>
      </c>
      <c r="H1950" s="100">
        <v>3628.8</v>
      </c>
      <c r="I1950" s="1" t="str">
        <f t="shared" ca="1" si="32"/>
        <v>прочее_газ</v>
      </c>
    </row>
    <row r="1951" spans="1:10" hidden="1" x14ac:dyDescent="0.2">
      <c r="A1951" s="98">
        <v>43725</v>
      </c>
      <c r="B1951" s="62" t="s">
        <v>2045</v>
      </c>
      <c r="C1951" s="62" t="s">
        <v>605</v>
      </c>
      <c r="D1951" s="62" t="s">
        <v>69</v>
      </c>
      <c r="E1951" s="62" t="s">
        <v>1311</v>
      </c>
      <c r="F1951" s="101">
        <v>2</v>
      </c>
      <c r="G1951" s="100">
        <v>3628.8</v>
      </c>
      <c r="H1951" s="100">
        <v>3628.8</v>
      </c>
      <c r="I1951" s="1" t="str">
        <f t="shared" ca="1" si="32"/>
        <v>прочее_газ</v>
      </c>
    </row>
    <row r="1952" spans="1:10" hidden="1" x14ac:dyDescent="0.2">
      <c r="A1952" s="98">
        <v>43654</v>
      </c>
      <c r="B1952" s="62" t="s">
        <v>2270</v>
      </c>
      <c r="C1952" s="62" t="s">
        <v>556</v>
      </c>
      <c r="D1952" s="62" t="s">
        <v>69</v>
      </c>
      <c r="E1952" s="62" t="s">
        <v>1313</v>
      </c>
      <c r="F1952" s="101">
        <v>2</v>
      </c>
      <c r="G1952" s="100">
        <v>3628.8</v>
      </c>
      <c r="H1952" s="100">
        <v>3628.8</v>
      </c>
      <c r="I1952" s="1" t="str">
        <f t="shared" ca="1" si="32"/>
        <v>прочее_газ</v>
      </c>
      <c r="J1952" s="18"/>
    </row>
    <row r="1953" spans="1:10" hidden="1" x14ac:dyDescent="0.2">
      <c r="A1953" s="98">
        <v>43598</v>
      </c>
      <c r="B1953" s="62" t="s">
        <v>1412</v>
      </c>
      <c r="C1953" s="62" t="s">
        <v>929</v>
      </c>
      <c r="D1953" s="62" t="s">
        <v>333</v>
      </c>
      <c r="E1953" s="62" t="s">
        <v>1316</v>
      </c>
      <c r="F1953" s="101">
        <v>40</v>
      </c>
      <c r="G1953" s="100">
        <v>3600</v>
      </c>
      <c r="H1953" s="100">
        <v>3600</v>
      </c>
      <c r="I1953" s="1" t="str">
        <f t="shared" ca="1" si="32"/>
        <v>Прочее</v>
      </c>
    </row>
    <row r="1954" spans="1:10" hidden="1" x14ac:dyDescent="0.2">
      <c r="A1954" s="98">
        <v>43598</v>
      </c>
      <c r="B1954" s="62" t="s">
        <v>1412</v>
      </c>
      <c r="C1954" s="62" t="s">
        <v>929</v>
      </c>
      <c r="D1954" s="62" t="s">
        <v>334</v>
      </c>
      <c r="E1954" s="62" t="s">
        <v>1316</v>
      </c>
      <c r="F1954" s="101">
        <v>40</v>
      </c>
      <c r="G1954" s="100">
        <v>3600</v>
      </c>
      <c r="H1954" s="100">
        <v>3600</v>
      </c>
      <c r="I1954" s="1" t="str">
        <f t="shared" ca="1" si="32"/>
        <v>Прочее</v>
      </c>
    </row>
    <row r="1955" spans="1:10" hidden="1" x14ac:dyDescent="0.2">
      <c r="A1955" s="98">
        <v>43823</v>
      </c>
      <c r="B1955" s="62" t="s">
        <v>2272</v>
      </c>
      <c r="C1955" s="62" t="s">
        <v>1122</v>
      </c>
      <c r="D1955" s="62" t="s">
        <v>9</v>
      </c>
      <c r="E1955" s="62" t="s">
        <v>1314</v>
      </c>
      <c r="F1955" s="101">
        <v>2</v>
      </c>
      <c r="G1955" s="100">
        <v>3600</v>
      </c>
      <c r="H1955" s="100">
        <v>3600</v>
      </c>
      <c r="I1955" s="1" t="str">
        <f t="shared" ca="1" si="32"/>
        <v>прочее_газ</v>
      </c>
      <c r="J1955" s="18"/>
    </row>
    <row r="1956" spans="1:10" hidden="1" x14ac:dyDescent="0.2">
      <c r="A1956" s="98">
        <v>43571</v>
      </c>
      <c r="B1956" s="62" t="s">
        <v>2271</v>
      </c>
      <c r="C1956" s="62" t="s">
        <v>599</v>
      </c>
      <c r="D1956" s="62" t="s">
        <v>9</v>
      </c>
      <c r="E1956" s="62" t="s">
        <v>1313</v>
      </c>
      <c r="F1956" s="101">
        <v>2</v>
      </c>
      <c r="G1956" s="100">
        <v>3600</v>
      </c>
      <c r="H1956" s="100">
        <v>3600</v>
      </c>
      <c r="I1956" s="1" t="str">
        <f t="shared" ca="1" si="32"/>
        <v>прочее_газ</v>
      </c>
    </row>
    <row r="1957" spans="1:10" hidden="1" x14ac:dyDescent="0.2">
      <c r="A1957" s="98">
        <v>43663</v>
      </c>
      <c r="B1957" s="62" t="s">
        <v>1470</v>
      </c>
      <c r="C1957" s="62" t="s">
        <v>851</v>
      </c>
      <c r="D1957" s="62" t="s">
        <v>4</v>
      </c>
      <c r="E1957" s="62" t="s">
        <v>1313</v>
      </c>
      <c r="F1957" s="99"/>
      <c r="G1957" s="100">
        <v>3600</v>
      </c>
      <c r="H1957" s="100">
        <v>3600</v>
      </c>
      <c r="I1957" s="1" t="str">
        <f t="shared" ca="1" si="32"/>
        <v>прочее_газ</v>
      </c>
    </row>
    <row r="1958" spans="1:10" x14ac:dyDescent="0.2">
      <c r="A1958" s="98">
        <v>43892</v>
      </c>
      <c r="B1958" s="62" t="s">
        <v>2453</v>
      </c>
      <c r="C1958" s="62" t="s">
        <v>2454</v>
      </c>
      <c r="D1958" s="62" t="s">
        <v>54</v>
      </c>
      <c r="E1958" s="62" t="s">
        <v>1311</v>
      </c>
      <c r="F1958" s="99"/>
      <c r="G1958" s="100">
        <v>3600</v>
      </c>
      <c r="H1958" s="100">
        <v>3600</v>
      </c>
    </row>
    <row r="1959" spans="1:10" hidden="1" x14ac:dyDescent="0.2">
      <c r="A1959" s="98">
        <v>43852</v>
      </c>
      <c r="B1959" s="62" t="s">
        <v>2193</v>
      </c>
      <c r="C1959" s="62" t="s">
        <v>1301</v>
      </c>
      <c r="D1959" s="62" t="s">
        <v>54</v>
      </c>
      <c r="E1959" s="62" t="s">
        <v>1311</v>
      </c>
      <c r="F1959" s="99"/>
      <c r="G1959" s="100">
        <v>3600</v>
      </c>
      <c r="H1959" s="100">
        <v>3600</v>
      </c>
      <c r="I1959" s="1" t="str">
        <f t="shared" ca="1" si="32"/>
        <v>поверка_и_ремонт_газ</v>
      </c>
    </row>
    <row r="1960" spans="1:10" hidden="1" x14ac:dyDescent="0.2">
      <c r="A1960" s="98">
        <v>43882</v>
      </c>
      <c r="B1960" s="62" t="s">
        <v>2379</v>
      </c>
      <c r="C1960" s="62" t="s">
        <v>2380</v>
      </c>
      <c r="D1960" s="62" t="s">
        <v>54</v>
      </c>
      <c r="E1960" s="62" t="s">
        <v>1311</v>
      </c>
      <c r="F1960" s="99"/>
      <c r="G1960" s="100">
        <v>3600</v>
      </c>
      <c r="H1960" s="100">
        <v>3600</v>
      </c>
      <c r="I1960" s="1" t="str">
        <f t="shared" ca="1" si="32"/>
        <v>поверка_и_ремонт_газ</v>
      </c>
    </row>
    <row r="1961" spans="1:10" x14ac:dyDescent="0.2">
      <c r="A1961" s="98">
        <v>43892</v>
      </c>
      <c r="B1961" s="62" t="s">
        <v>2462</v>
      </c>
      <c r="C1961" s="62" t="s">
        <v>962</v>
      </c>
      <c r="D1961" s="62" t="s">
        <v>54</v>
      </c>
      <c r="E1961" s="62" t="s">
        <v>1311</v>
      </c>
      <c r="F1961" s="99"/>
      <c r="G1961" s="100">
        <v>3600</v>
      </c>
      <c r="H1961" s="100">
        <v>3600</v>
      </c>
    </row>
    <row r="1962" spans="1:10" hidden="1" x14ac:dyDescent="0.2">
      <c r="A1962" s="98">
        <v>43754</v>
      </c>
      <c r="B1962" s="62" t="s">
        <v>1432</v>
      </c>
      <c r="C1962" s="62" t="s">
        <v>932</v>
      </c>
      <c r="D1962" s="62" t="s">
        <v>59</v>
      </c>
      <c r="E1962" s="62" t="s">
        <v>1313</v>
      </c>
      <c r="F1962" s="101">
        <v>1</v>
      </c>
      <c r="G1962" s="100">
        <v>3600</v>
      </c>
      <c r="H1962" s="100">
        <v>3600</v>
      </c>
      <c r="I1962" s="1" t="str">
        <f t="shared" ca="1" si="32"/>
        <v>Прочее</v>
      </c>
    </row>
    <row r="1963" spans="1:10" hidden="1" x14ac:dyDescent="0.2">
      <c r="A1963" s="98">
        <v>43502</v>
      </c>
      <c r="B1963" s="62" t="s">
        <v>1883</v>
      </c>
      <c r="C1963" s="62" t="s">
        <v>680</v>
      </c>
      <c r="D1963" s="62" t="s">
        <v>50</v>
      </c>
      <c r="E1963" s="62" t="s">
        <v>1313</v>
      </c>
      <c r="F1963" s="101">
        <v>1</v>
      </c>
      <c r="G1963" s="100">
        <v>3600</v>
      </c>
      <c r="H1963" s="100">
        <v>3600</v>
      </c>
      <c r="I1963" s="1" t="str">
        <f t="shared" ca="1" si="32"/>
        <v>прочее_газ</v>
      </c>
      <c r="J1963" s="18"/>
    </row>
    <row r="1964" spans="1:10" hidden="1" x14ac:dyDescent="0.2">
      <c r="A1964" s="98">
        <v>43556</v>
      </c>
      <c r="B1964" s="62" t="s">
        <v>1441</v>
      </c>
      <c r="C1964" s="62" t="s">
        <v>920</v>
      </c>
      <c r="D1964" s="62" t="s">
        <v>50</v>
      </c>
      <c r="E1964" s="62" t="s">
        <v>1313</v>
      </c>
      <c r="F1964" s="101">
        <v>1</v>
      </c>
      <c r="G1964" s="100">
        <v>3600</v>
      </c>
      <c r="H1964" s="100">
        <v>3600</v>
      </c>
      <c r="I1964" s="1" t="str">
        <f t="shared" ca="1" si="32"/>
        <v>прочее_газ</v>
      </c>
      <c r="J1964" s="18"/>
    </row>
    <row r="1965" spans="1:10" hidden="1" x14ac:dyDescent="0.2">
      <c r="A1965" s="98">
        <v>43481</v>
      </c>
      <c r="B1965" s="62" t="s">
        <v>1402</v>
      </c>
      <c r="C1965" s="62" t="s">
        <v>929</v>
      </c>
      <c r="D1965" s="62" t="s">
        <v>105</v>
      </c>
      <c r="E1965" s="62" t="s">
        <v>1316</v>
      </c>
      <c r="F1965" s="101">
        <v>80</v>
      </c>
      <c r="G1965" s="100">
        <v>3600</v>
      </c>
      <c r="H1965" s="100">
        <v>3600</v>
      </c>
      <c r="I1965" s="1" t="str">
        <f t="shared" ca="1" si="32"/>
        <v>нет модели</v>
      </c>
      <c r="J1965" s="18"/>
    </row>
    <row r="1966" spans="1:10" hidden="1" x14ac:dyDescent="0.2">
      <c r="A1966" s="98">
        <v>43874</v>
      </c>
      <c r="B1966" s="62" t="s">
        <v>1842</v>
      </c>
      <c r="C1966" s="62" t="s">
        <v>777</v>
      </c>
      <c r="D1966" s="62" t="s">
        <v>46</v>
      </c>
      <c r="E1966" s="62" t="s">
        <v>1311</v>
      </c>
      <c r="F1966" s="99"/>
      <c r="G1966" s="100">
        <v>3576</v>
      </c>
      <c r="H1966" s="100">
        <v>3576</v>
      </c>
      <c r="I1966" s="1" t="str">
        <f t="shared" ca="1" si="32"/>
        <v>поверка_и_ремонт_газ</v>
      </c>
      <c r="J1966" s="18"/>
    </row>
    <row r="1967" spans="1:10" x14ac:dyDescent="0.2">
      <c r="A1967" s="98">
        <v>43893</v>
      </c>
      <c r="B1967" s="62" t="s">
        <v>2438</v>
      </c>
      <c r="C1967" s="62" t="s">
        <v>747</v>
      </c>
      <c r="D1967" s="62" t="s">
        <v>46</v>
      </c>
      <c r="E1967" s="62" t="s">
        <v>1311</v>
      </c>
      <c r="F1967" s="99"/>
      <c r="G1967" s="100">
        <v>3576</v>
      </c>
      <c r="H1967" s="100">
        <v>3576</v>
      </c>
    </row>
    <row r="1968" spans="1:10" hidden="1" x14ac:dyDescent="0.2">
      <c r="A1968" s="98">
        <v>43789</v>
      </c>
      <c r="B1968" s="62" t="s">
        <v>2273</v>
      </c>
      <c r="C1968" s="62" t="s">
        <v>892</v>
      </c>
      <c r="D1968" s="62" t="s">
        <v>12</v>
      </c>
      <c r="E1968" s="62" t="s">
        <v>1311</v>
      </c>
      <c r="F1968" s="101">
        <v>2</v>
      </c>
      <c r="G1968" s="100">
        <v>3528</v>
      </c>
      <c r="H1968" s="100">
        <v>3528</v>
      </c>
      <c r="I1968" s="1" t="str">
        <f t="shared" ca="1" si="32"/>
        <v>поверка_и_ремонт_газ</v>
      </c>
    </row>
    <row r="1969" spans="1:10" hidden="1" x14ac:dyDescent="0.2">
      <c r="A1969" s="98">
        <v>43698</v>
      </c>
      <c r="B1969" s="62" t="s">
        <v>2077</v>
      </c>
      <c r="C1969" s="62" t="s">
        <v>777</v>
      </c>
      <c r="D1969" s="62" t="s">
        <v>12</v>
      </c>
      <c r="E1969" s="62" t="s">
        <v>1311</v>
      </c>
      <c r="F1969" s="101">
        <v>1</v>
      </c>
      <c r="G1969" s="100">
        <v>3528</v>
      </c>
      <c r="H1969" s="100">
        <v>3528</v>
      </c>
      <c r="I1969" s="1" t="str">
        <f t="shared" ca="1" si="32"/>
        <v>поверка_и_ремонт_газ</v>
      </c>
    </row>
    <row r="1970" spans="1:10" hidden="1" x14ac:dyDescent="0.2">
      <c r="A1970" s="98">
        <v>43712</v>
      </c>
      <c r="B1970" s="62" t="s">
        <v>2162</v>
      </c>
      <c r="C1970" s="62" t="s">
        <v>728</v>
      </c>
      <c r="D1970" s="62" t="s">
        <v>12</v>
      </c>
      <c r="E1970" s="62" t="s">
        <v>1311</v>
      </c>
      <c r="F1970" s="101">
        <v>2</v>
      </c>
      <c r="G1970" s="100">
        <v>3528</v>
      </c>
      <c r="H1970" s="100">
        <v>3528</v>
      </c>
      <c r="I1970" s="1" t="str">
        <f t="shared" ca="1" si="32"/>
        <v>поверка_и_ремонт_газ</v>
      </c>
    </row>
    <row r="1971" spans="1:10" hidden="1" x14ac:dyDescent="0.2">
      <c r="A1971" s="98">
        <v>43859</v>
      </c>
      <c r="B1971" s="62" t="s">
        <v>2219</v>
      </c>
      <c r="C1971" s="62" t="s">
        <v>1360</v>
      </c>
      <c r="D1971" s="62" t="s">
        <v>12</v>
      </c>
      <c r="E1971" s="62" t="s">
        <v>1311</v>
      </c>
      <c r="F1971" s="101">
        <v>2</v>
      </c>
      <c r="G1971" s="100">
        <v>3528</v>
      </c>
      <c r="H1971" s="100">
        <v>3528</v>
      </c>
      <c r="I1971" s="1" t="str">
        <f t="shared" ca="1" si="32"/>
        <v>поверка_и_ремонт_газ</v>
      </c>
      <c r="J1971" s="18"/>
    </row>
    <row r="1972" spans="1:10" hidden="1" x14ac:dyDescent="0.2">
      <c r="A1972" s="98">
        <v>43642</v>
      </c>
      <c r="B1972" s="62" t="s">
        <v>2266</v>
      </c>
      <c r="C1972" s="62" t="s">
        <v>622</v>
      </c>
      <c r="D1972" s="62" t="s">
        <v>12</v>
      </c>
      <c r="E1972" s="62" t="s">
        <v>1311</v>
      </c>
      <c r="F1972" s="101">
        <v>2</v>
      </c>
      <c r="G1972" s="100">
        <v>3528</v>
      </c>
      <c r="H1972" s="100">
        <v>3528</v>
      </c>
      <c r="I1972" s="1" t="str">
        <f t="shared" ca="1" si="32"/>
        <v>поверка_и_ремонт_газ</v>
      </c>
      <c r="J1972" s="18"/>
    </row>
    <row r="1973" spans="1:10" hidden="1" x14ac:dyDescent="0.2">
      <c r="A1973" s="98">
        <v>43852</v>
      </c>
      <c r="B1973" s="62" t="s">
        <v>2193</v>
      </c>
      <c r="C1973" s="62" t="s">
        <v>1301</v>
      </c>
      <c r="D1973" s="62" t="s">
        <v>12</v>
      </c>
      <c r="E1973" s="62" t="s">
        <v>1311</v>
      </c>
      <c r="F1973" s="101">
        <v>2</v>
      </c>
      <c r="G1973" s="100">
        <v>3528</v>
      </c>
      <c r="H1973" s="100">
        <v>3528</v>
      </c>
      <c r="I1973" s="1" t="str">
        <f t="shared" ca="1" si="32"/>
        <v>поверка_и_ремонт_газ</v>
      </c>
    </row>
    <row r="1974" spans="1:10" hidden="1" x14ac:dyDescent="0.2">
      <c r="A1974" s="98">
        <v>43734</v>
      </c>
      <c r="B1974" s="62" t="s">
        <v>2190</v>
      </c>
      <c r="C1974" s="62" t="s">
        <v>900</v>
      </c>
      <c r="D1974" s="62" t="s">
        <v>12</v>
      </c>
      <c r="E1974" s="62" t="s">
        <v>1313</v>
      </c>
      <c r="F1974" s="101">
        <v>2</v>
      </c>
      <c r="G1974" s="100">
        <v>3528</v>
      </c>
      <c r="H1974" s="100">
        <v>3528</v>
      </c>
      <c r="I1974" s="1" t="str">
        <f t="shared" ca="1" si="32"/>
        <v>поверка_и_ремонт_газ</v>
      </c>
    </row>
    <row r="1975" spans="1:10" hidden="1" x14ac:dyDescent="0.2">
      <c r="A1975" s="98">
        <v>43761</v>
      </c>
      <c r="B1975" s="62" t="s">
        <v>1200</v>
      </c>
      <c r="C1975" s="62" t="s">
        <v>654</v>
      </c>
      <c r="D1975" s="62" t="s">
        <v>32</v>
      </c>
      <c r="E1975" s="62" t="s">
        <v>1311</v>
      </c>
      <c r="F1975" s="101">
        <v>1</v>
      </c>
      <c r="G1975" s="100">
        <v>3480</v>
      </c>
      <c r="H1975" s="100">
        <v>3480</v>
      </c>
      <c r="I1975" s="1" t="str">
        <f t="shared" ca="1" si="32"/>
        <v>ремонт_прочие_услуги</v>
      </c>
    </row>
    <row r="1976" spans="1:10" hidden="1" x14ac:dyDescent="0.2">
      <c r="A1976" s="98">
        <v>43641</v>
      </c>
      <c r="B1976" s="62" t="s">
        <v>2274</v>
      </c>
      <c r="C1976" s="62" t="s">
        <v>643</v>
      </c>
      <c r="D1976" s="62" t="s">
        <v>9</v>
      </c>
      <c r="E1976" s="62" t="s">
        <v>1313</v>
      </c>
      <c r="F1976" s="101">
        <v>1</v>
      </c>
      <c r="G1976" s="100">
        <v>3360</v>
      </c>
      <c r="H1976" s="100">
        <v>3360</v>
      </c>
      <c r="I1976" s="1" t="str">
        <f t="shared" ca="1" si="32"/>
        <v>прочее_газ</v>
      </c>
    </row>
    <row r="1977" spans="1:10" hidden="1" x14ac:dyDescent="0.2">
      <c r="A1977" s="98">
        <v>43606</v>
      </c>
      <c r="B1977" s="62" t="s">
        <v>2275</v>
      </c>
      <c r="C1977" s="62" t="s">
        <v>616</v>
      </c>
      <c r="D1977" s="62" t="s">
        <v>32</v>
      </c>
      <c r="E1977" s="62" t="s">
        <v>1311</v>
      </c>
      <c r="F1977" s="101">
        <v>1</v>
      </c>
      <c r="G1977" s="100">
        <v>3312</v>
      </c>
      <c r="H1977" s="100">
        <v>3312</v>
      </c>
      <c r="I1977" s="1" t="str">
        <f t="shared" ca="1" si="32"/>
        <v>ремонт_прочие_услуги</v>
      </c>
    </row>
    <row r="1978" spans="1:10" hidden="1" x14ac:dyDescent="0.2">
      <c r="A1978" s="98">
        <v>43571</v>
      </c>
      <c r="B1978" s="62" t="s">
        <v>1735</v>
      </c>
      <c r="C1978" s="62" t="s">
        <v>560</v>
      </c>
      <c r="D1978" s="62" t="s">
        <v>13</v>
      </c>
      <c r="E1978" s="62" t="s">
        <v>1311</v>
      </c>
      <c r="F1978" s="99"/>
      <c r="G1978" s="100">
        <v>3277.2</v>
      </c>
      <c r="H1978" s="100">
        <v>3277.2</v>
      </c>
      <c r="I1978" s="1" t="str">
        <f t="shared" ca="1" si="32"/>
        <v>поверка_и_ремонт_газ</v>
      </c>
    </row>
    <row r="1979" spans="1:10" hidden="1" x14ac:dyDescent="0.2">
      <c r="A1979" s="98">
        <v>43613</v>
      </c>
      <c r="B1979" s="62" t="s">
        <v>2276</v>
      </c>
      <c r="C1979" s="62" t="s">
        <v>673</v>
      </c>
      <c r="D1979" s="62" t="s">
        <v>244</v>
      </c>
      <c r="E1979" s="62" t="s">
        <v>1311</v>
      </c>
      <c r="F1979" s="99"/>
      <c r="G1979" s="100">
        <v>3277.2</v>
      </c>
      <c r="H1979" s="100">
        <v>3277.2</v>
      </c>
      <c r="I1979" s="1" t="str">
        <f t="shared" ca="1" si="32"/>
        <v>поверка_и_ремонт_газ</v>
      </c>
    </row>
    <row r="1980" spans="1:10" hidden="1" x14ac:dyDescent="0.2">
      <c r="A1980" s="98">
        <v>43571</v>
      </c>
      <c r="B1980" s="62" t="s">
        <v>1735</v>
      </c>
      <c r="C1980" s="62" t="s">
        <v>560</v>
      </c>
      <c r="D1980" s="62" t="s">
        <v>46</v>
      </c>
      <c r="E1980" s="62" t="s">
        <v>1311</v>
      </c>
      <c r="F1980" s="99"/>
      <c r="G1980" s="100">
        <v>3277.2</v>
      </c>
      <c r="H1980" s="100">
        <v>3277.2</v>
      </c>
      <c r="I1980" s="1" t="str">
        <f t="shared" ca="1" si="32"/>
        <v>поверка_и_ремонт_газ</v>
      </c>
    </row>
    <row r="1981" spans="1:10" hidden="1" x14ac:dyDescent="0.2">
      <c r="A1981" s="98">
        <v>43584</v>
      </c>
      <c r="B1981" s="62" t="s">
        <v>2277</v>
      </c>
      <c r="C1981" s="62" t="s">
        <v>578</v>
      </c>
      <c r="D1981" s="62" t="s">
        <v>244</v>
      </c>
      <c r="E1981" s="62" t="s">
        <v>1311</v>
      </c>
      <c r="F1981" s="99"/>
      <c r="G1981" s="100">
        <v>2949.48</v>
      </c>
      <c r="H1981" s="100">
        <v>3277.2</v>
      </c>
      <c r="I1981" s="1" t="str">
        <f t="shared" ca="1" si="32"/>
        <v>поверка_и_ремонт_газ</v>
      </c>
    </row>
    <row r="1982" spans="1:10" hidden="1" x14ac:dyDescent="0.2">
      <c r="A1982" s="98">
        <v>43670</v>
      </c>
      <c r="B1982" s="62" t="s">
        <v>2278</v>
      </c>
      <c r="C1982" s="62" t="s">
        <v>921</v>
      </c>
      <c r="D1982" s="62" t="s">
        <v>98</v>
      </c>
      <c r="E1982" s="62" t="s">
        <v>1311</v>
      </c>
      <c r="F1982" s="99"/>
      <c r="G1982" s="100">
        <v>3277.2</v>
      </c>
      <c r="H1982" s="100">
        <v>3277.2</v>
      </c>
      <c r="I1982" s="1" t="str">
        <f t="shared" ca="1" si="32"/>
        <v>поверка_и_ремонт_газ</v>
      </c>
    </row>
    <row r="1983" spans="1:10" hidden="1" x14ac:dyDescent="0.2">
      <c r="A1983" s="98">
        <v>43564</v>
      </c>
      <c r="B1983" s="62" t="s">
        <v>2078</v>
      </c>
      <c r="C1983" s="62" t="s">
        <v>637</v>
      </c>
      <c r="D1983" s="62" t="s">
        <v>244</v>
      </c>
      <c r="E1983" s="62" t="s">
        <v>1311</v>
      </c>
      <c r="F1983" s="99"/>
      <c r="G1983" s="100">
        <v>3277.2</v>
      </c>
      <c r="H1983" s="100">
        <v>3277.2</v>
      </c>
      <c r="I1983" s="1" t="str">
        <f t="shared" ca="1" si="32"/>
        <v>поверка_и_ремонт_газ</v>
      </c>
    </row>
    <row r="1984" spans="1:10" hidden="1" x14ac:dyDescent="0.2">
      <c r="A1984" s="98">
        <v>43563</v>
      </c>
      <c r="B1984" s="62" t="s">
        <v>2143</v>
      </c>
      <c r="C1984" s="62" t="s">
        <v>814</v>
      </c>
      <c r="D1984" s="62" t="s">
        <v>46</v>
      </c>
      <c r="E1984" s="62" t="s">
        <v>1311</v>
      </c>
      <c r="F1984" s="99"/>
      <c r="G1984" s="100">
        <v>3277.2</v>
      </c>
      <c r="H1984" s="100">
        <v>3277.2</v>
      </c>
      <c r="I1984" s="1" t="str">
        <f t="shared" ca="1" si="32"/>
        <v>поверка_и_ремонт_газ</v>
      </c>
    </row>
    <row r="1985" spans="1:10" hidden="1" x14ac:dyDescent="0.2">
      <c r="A1985" s="98">
        <v>43571</v>
      </c>
      <c r="B1985" s="62" t="s">
        <v>2279</v>
      </c>
      <c r="C1985" s="62" t="s">
        <v>702</v>
      </c>
      <c r="D1985" s="62" t="s">
        <v>244</v>
      </c>
      <c r="E1985" s="62" t="s">
        <v>1311</v>
      </c>
      <c r="F1985" s="99"/>
      <c r="G1985" s="100">
        <v>3277.2</v>
      </c>
      <c r="H1985" s="100">
        <v>3277.2</v>
      </c>
      <c r="I1985" s="1" t="str">
        <f t="shared" ca="1" si="32"/>
        <v>поверка_и_ремонт_газ</v>
      </c>
    </row>
    <row r="1986" spans="1:10" hidden="1" x14ac:dyDescent="0.2">
      <c r="A1986" s="98">
        <v>43543</v>
      </c>
      <c r="B1986" s="62" t="s">
        <v>2280</v>
      </c>
      <c r="C1986" s="62" t="s">
        <v>921</v>
      </c>
      <c r="D1986" s="62" t="s">
        <v>98</v>
      </c>
      <c r="E1986" s="62" t="s">
        <v>1311</v>
      </c>
      <c r="F1986" s="99"/>
      <c r="G1986" s="100">
        <v>3276.24</v>
      </c>
      <c r="H1986" s="100">
        <v>3276.24</v>
      </c>
      <c r="I1986" s="1" t="str">
        <f t="shared" ref="I1986:I2049" ca="1" si="33">IF(COUNTIF(INDIRECT(INDEX(моделиперечень,1)),D1986),INDEX(моделиперечень,1),
IF(COUNTIF(INDIRECT(INDEX(моделиперечень,2)),D1986),INDEX(моделиперечень,2),
IF(COUNTIF(INDIRECT(INDEX(моделиперечень,3)),D1986),INDEX(моделиперечень,3),
IF(COUNTIF(INDIRECT(INDEX(моделиперечень,4)),D1986),INDEX(моделиперечень,4),
IF(COUNTIF(INDIRECT(INDEX(моделиперечень,5)),D1986),INDEX(моделиперечень,5),
IF(COUNTIF(INDIRECT(INDEX(моделиперечень,6)),D1986),INDEX(моделиперечень,6),
IF(COUNTIF(INDIRECT(INDEX(моделиперечень,7)),D1986),INDEX(моделиперечень,7),
IF(COUNTIF(INDIRECT(INDEX(моделиперечень,8)),D1986),INDEX(моделиперечень,8),
IF(COUNTIF(INDIRECT(INDEX(моделиперечень,9)),D1986),INDEX(моделиперечень,9),
IF(COUNTIF(INDIRECT(INDEX(моделиперечень,10)),D1986),INDEX(моделиперечень,10),
IF(COUNTIF(INDIRECT(INDEX(моделиперечень,11)),D1986),INDEX(моделиперечень,11),
IF(COUNTIF(INDIRECT(INDEX(моделиперечень,12)),D1986),INDEX(моделиперечень,12),
IF(COUNTIF(INDIRECT(INDEX(моделиперечень,13)),D1986),INDEX(моделиперечень,13),
IF(COUNTIF(INDIRECT(INDEX(моделиперечень,14)),D1986),INDEX(моделиперечень,14),
IF(COUNTIF(INDIRECT(INDEX(моделиперечень,15)),D1986),INDEX(моделиперечень,15),
IF(COUNTIF(INDIRECT(INDEX(моделиперечень,16)),D1986),INDEX(моделиперечень,16),
IF(COUNTIF(INDIRECT(INDEX(моделиперечень,17)),D1986),INDEX(моделиперечень,17),
IF(COUNTIF(INDIRECT(INDEX(моделиперечень,18)),D1986),INDEX(моделиперечень,18),
IF(COUNTIF(INDIRECT(INDEX(моделиперечень,19)),D1986),INDEX(моделиперечень,19),
IF(COUNTIF(INDIRECT(INDEX(моделиперечень,20)),D1986),INDEX(моделиперечень,20),
IF(COUNTIF(INDIRECT(INDEX(моделиперечень,21)),D1986),INDEX(моделиперечень,21),
IF(COUNTIF(INDIRECT(INDEX(моделиперечень,22)),D1986),INDEX(моделиперечень,22),
IF(COUNTIF(INDIRECT(INDEX(моделиперечень,23)),D1986),INDEX(моделиперечень,23),
IF(COUNTIF(INDIRECT(INDEX(моделиперечень,24)),D1986),INDEX(моделиперечень,24),
IF(COUNTIF(INDIRECT(INDEX(моделиперечень,25)),D1986),INDEX(моделиперечень,25),
IF(COUNTIF(INDIRECT(INDEX(моделиперечень,26)),D1986),INDEX(моделиперечень,26),
IF(COUNTIF(INDIRECT(INDEX(моделиперечень_газ,1)),D1986),INDEX(моделиперечень_газ,1),
IF(COUNTIF(INDIRECT(INDEX(моделиперечень_газ,2)),D1986),INDEX(моделиперечень_газ,2),
IF(COUNTIF(INDIRECT(INDEX(моделиперечень_газ,3)),D1986),INDEX(моделиперечень_газ,3),
IF(COUNTIF(INDIRECT(INDEX(моделиперечень_газ,4)),D1986),INDEX(моделиперечень_газ,4),
IF(COUNTIF(INDIRECT(INDEX(моделиперечень_газ,5)),D1986),INDEX(моделиперечень_газ,5),
IF(COUNTIF(INDIRECT(INDEX(моделиперечень_газ,6)),D1986),INDEX(моделиперечень_газ,6),
IF(COUNTIF(INDIRECT(INDEX(моделиперечень_газ,7)),D1986),INDEX(моделиперечень_газ,7),
IF(COUNTIF(INDIRECT(INDEX(моделиперечень_газ,8)),D1986),INDEX(моделиперечень_газ,8),
IF(COUNTIF(INDIRECT(INDEX(моделиперечень_газ,9)),D1986),INDEX(моделиперечень_газ,9),
IF(COUNTIF(INDIRECT(INDEX(моделиперечень_газ,10)),D1986),INDEX(моделиперечень_газ,10),
IF(COUNTIF(INDIRECT(INDEX(моделиперечень_газ,11)),D1986),INDEX(моделиперечень_газ,11),
IF(COUNTIF(INDIRECT(INDEX(моделиперечень_газ,12)),D1986),INDEX(моделиперечень_газ,12),
IF(COUNTIF(INDIRECT(INDEX(моделиперечень_газ,13)),D1986),INDEX(моделиперечень_газ,13),
IF(COUNTIF(INDIRECT(INDEX(моделиперечень_газ,14)),D1986),INDEX(моделиперечень_газ,14),
IF(COUNTIF(INDIRECT(INDEX(моделиперечень_газ,15)),D1986),INDEX(моделиперечень_газ,15),
IF(COUNTIF(INDIRECT(INDEX(моделиперечень_газ,16)),D1986),INDEX(моделиперечень_газ,16),
IF(COUNTIF(INDIRECT(INDEX(моделиперечень_газ,17)),D1986),INDEX(моделиперечень_газ,17),
IF(COUNTIF(INDIRECT(INDEX(моделиперечень_газ,18)),D1986),INDEX(моделиперечень_газ,18),
IF(COUNTIF(INDIRECT(INDEX(моделиперечень_газ,19)),D1986),INDEX(моделиперечень_газ,19),
IF(COUNTIF(INDIRECT(INDEX(моделиперечень_газ,20)),D1986),INDEX(моделиперечень_газ,20),
IF(COUNTIF(INDIRECT(INDEX(моделиперечень_газ,21)),D1986),INDEX(моделиперечень_газ,21),
IF(COUNTIF(INDIRECT(INDEX(моделиперечень_газ,22)),D1986),INDEX(моделиперечень_газ,22),
IF(COUNTIF(INDIRECT(INDEX(моделиперечень_газ,23)),D1986),INDEX(моделиперечень_газ,23),
IF(COUNTIF(INDIRECT(INDEX(моделиперечень_газ,24)),D1986),INDEX(моделиперечень_газ,24),
IF(COUNTIF(INDIRECT(INDEX(моделиперечень_газ,25)),D1986),INDEX(моделиперечень_газ,25),
IF(COUNTIF(INDIRECT(INDEX(моделиперечень_газ,26)),D1986),INDEX(моделиперечень_газ,26),
IF(COUNTIF(INDIRECT(INDEX(моделиперечень_газ,27)),D1986),INDEX(моделиперечень_газ,27),
IF(COUNTIF(INDIRECT(INDEX(моделиперечень_газ,28)),D1986),INDEX(моделиперечень_газ,28),
IF(COUNTIF(INDIRECT(INDEX(моделиперечень_газ,29)),D1986),INDEX(моделиперечень_газ,29),
IF(COUNTIF(INDIRECT(INDEX(моделиперечень_газ,30)),D1986),INDEX(моделиперечень_газ,30),
IF(COUNTIF(INDIRECT(INDEX(моделиперечень_газ,31)),D1986),INDEX(моделиперечень_газ,31),
IF(COUNTIF(INDIRECT(INDEX(моделиперечень_газ,32)),D1986),INDEX(моделиперечень_газ,32),
IF(COUNTIF(INDIRECT(INDEX(моделиперечень_газ,33)),D1986),INDEX(моделиперечень_газ,33),
IF(COUNTIF(INDIRECT(INDEX(моделиперечень_газ,34)),D1986),INDEX(моделиперечень_газ,34),
IF(COUNTIF(INDIRECT(INDEX(моделиперечень_газ,35)),D1986),INDEX(моделиперечень_газ,35),
IF(COUNTIF(INDIRECT(INDEX(моделиперечень_газ,36)),D1986),INDEX(моделиперечень_газ,36),
"нет модели"))))))))))))))))))))))))))))))))))))))))))))))))))))))))))))))</f>
        <v>поверка_и_ремонт_газ</v>
      </c>
    </row>
    <row r="1987" spans="1:10" hidden="1" x14ac:dyDescent="0.2">
      <c r="A1987" s="98">
        <v>43551</v>
      </c>
      <c r="B1987" s="62" t="s">
        <v>2161</v>
      </c>
      <c r="C1987" s="62" t="s">
        <v>602</v>
      </c>
      <c r="D1987" s="62" t="s">
        <v>13</v>
      </c>
      <c r="E1987" s="62" t="s">
        <v>1311</v>
      </c>
      <c r="F1987" s="99"/>
      <c r="G1987" s="100">
        <v>3276.24</v>
      </c>
      <c r="H1987" s="100">
        <v>3276.24</v>
      </c>
      <c r="I1987" s="1" t="str">
        <f t="shared" ca="1" si="33"/>
        <v>поверка_и_ремонт_газ</v>
      </c>
    </row>
    <row r="1988" spans="1:10" hidden="1" x14ac:dyDescent="0.2">
      <c r="A1988" s="98">
        <v>43494</v>
      </c>
      <c r="B1988" s="62" t="s">
        <v>2194</v>
      </c>
      <c r="C1988" s="62" t="s">
        <v>795</v>
      </c>
      <c r="D1988" s="62" t="s">
        <v>13</v>
      </c>
      <c r="E1988" s="62" t="s">
        <v>1311</v>
      </c>
      <c r="F1988" s="99"/>
      <c r="G1988" s="100">
        <v>3276.24</v>
      </c>
      <c r="H1988" s="100">
        <v>3276.24</v>
      </c>
      <c r="I1988" s="1" t="str">
        <f t="shared" ca="1" si="33"/>
        <v>поверка_и_ремонт_газ</v>
      </c>
    </row>
    <row r="1989" spans="1:10" hidden="1" x14ac:dyDescent="0.2">
      <c r="A1989" s="98">
        <v>43573</v>
      </c>
      <c r="B1989" s="62" t="s">
        <v>2281</v>
      </c>
      <c r="C1989" s="62" t="s">
        <v>908</v>
      </c>
      <c r="D1989" s="62" t="s">
        <v>46</v>
      </c>
      <c r="E1989" s="62" t="s">
        <v>1311</v>
      </c>
      <c r="F1989" s="99"/>
      <c r="G1989" s="100">
        <v>3276.24</v>
      </c>
      <c r="H1989" s="100">
        <v>3276.24</v>
      </c>
      <c r="I1989" s="1" t="str">
        <f t="shared" ca="1" si="33"/>
        <v>поверка_и_ремонт_газ</v>
      </c>
    </row>
    <row r="1990" spans="1:10" hidden="1" x14ac:dyDescent="0.2">
      <c r="A1990" s="98">
        <v>43522</v>
      </c>
      <c r="B1990" s="62" t="s">
        <v>2282</v>
      </c>
      <c r="C1990" s="62" t="s">
        <v>840</v>
      </c>
      <c r="D1990" s="62" t="s">
        <v>46</v>
      </c>
      <c r="E1990" s="62" t="s">
        <v>1311</v>
      </c>
      <c r="F1990" s="99"/>
      <c r="G1990" s="100">
        <v>3276.24</v>
      </c>
      <c r="H1990" s="100">
        <v>3276.24</v>
      </c>
      <c r="I1990" s="1" t="str">
        <f t="shared" ca="1" si="33"/>
        <v>поверка_и_ремонт_газ</v>
      </c>
    </row>
    <row r="1991" spans="1:10" hidden="1" x14ac:dyDescent="0.2">
      <c r="A1991" s="98">
        <v>43648</v>
      </c>
      <c r="B1991" s="62" t="s">
        <v>2283</v>
      </c>
      <c r="C1991" s="62" t="s">
        <v>893</v>
      </c>
      <c r="D1991" s="62" t="s">
        <v>46</v>
      </c>
      <c r="E1991" s="62" t="s">
        <v>1311</v>
      </c>
      <c r="F1991" s="99"/>
      <c r="G1991" s="100">
        <v>3276.24</v>
      </c>
      <c r="H1991" s="100">
        <v>3276.24</v>
      </c>
      <c r="I1991" s="1" t="str">
        <f t="shared" ca="1" si="33"/>
        <v>поверка_и_ремонт_газ</v>
      </c>
      <c r="J1991" s="18"/>
    </row>
    <row r="1992" spans="1:10" hidden="1" x14ac:dyDescent="0.2">
      <c r="A1992" s="98">
        <v>43683</v>
      </c>
      <c r="B1992" s="62" t="s">
        <v>2148</v>
      </c>
      <c r="C1992" s="62" t="s">
        <v>587</v>
      </c>
      <c r="D1992" s="62" t="s">
        <v>244</v>
      </c>
      <c r="E1992" s="62" t="s">
        <v>1313</v>
      </c>
      <c r="F1992" s="99"/>
      <c r="G1992" s="100">
        <v>3276.24</v>
      </c>
      <c r="H1992" s="100">
        <v>3276.24</v>
      </c>
      <c r="I1992" s="1" t="str">
        <f t="shared" ca="1" si="33"/>
        <v>поверка_и_ремонт_газ</v>
      </c>
    </row>
    <row r="1993" spans="1:10" hidden="1" x14ac:dyDescent="0.2">
      <c r="A1993" s="98">
        <v>43606</v>
      </c>
      <c r="B1993" s="62" t="s">
        <v>1855</v>
      </c>
      <c r="C1993" s="62" t="s">
        <v>777</v>
      </c>
      <c r="D1993" s="62" t="s">
        <v>46</v>
      </c>
      <c r="E1993" s="62" t="s">
        <v>1311</v>
      </c>
      <c r="F1993" s="99"/>
      <c r="G1993" s="100">
        <v>3276.24</v>
      </c>
      <c r="H1993" s="100">
        <v>3276.24</v>
      </c>
      <c r="I1993" s="1" t="str">
        <f t="shared" ca="1" si="33"/>
        <v>поверка_и_ремонт_газ</v>
      </c>
    </row>
    <row r="1994" spans="1:10" hidden="1" x14ac:dyDescent="0.2">
      <c r="A1994" s="98">
        <v>43762</v>
      </c>
      <c r="B1994" s="62" t="s">
        <v>2116</v>
      </c>
      <c r="C1994" s="62" t="s">
        <v>886</v>
      </c>
      <c r="D1994" s="62" t="s">
        <v>13</v>
      </c>
      <c r="E1994" s="62" t="s">
        <v>1311</v>
      </c>
      <c r="F1994" s="99"/>
      <c r="G1994" s="100">
        <v>3276.24</v>
      </c>
      <c r="H1994" s="100">
        <v>3276.24</v>
      </c>
      <c r="I1994" s="1" t="str">
        <f t="shared" ca="1" si="33"/>
        <v>поверка_и_ремонт_газ</v>
      </c>
    </row>
    <row r="1995" spans="1:10" hidden="1" x14ac:dyDescent="0.2">
      <c r="A1995" s="98">
        <v>43712</v>
      </c>
      <c r="B1995" s="62" t="s">
        <v>2029</v>
      </c>
      <c r="C1995" s="62" t="s">
        <v>843</v>
      </c>
      <c r="D1995" s="62" t="s">
        <v>46</v>
      </c>
      <c r="E1995" s="62" t="s">
        <v>1311</v>
      </c>
      <c r="F1995" s="99"/>
      <c r="G1995" s="100">
        <v>3276.24</v>
      </c>
      <c r="H1995" s="100">
        <v>3276.24</v>
      </c>
      <c r="I1995" s="1" t="str">
        <f t="shared" ca="1" si="33"/>
        <v>поверка_и_ремонт_газ</v>
      </c>
    </row>
    <row r="1996" spans="1:10" hidden="1" x14ac:dyDescent="0.2">
      <c r="A1996" s="98">
        <v>43697</v>
      </c>
      <c r="B1996" s="62" t="s">
        <v>2284</v>
      </c>
      <c r="C1996" s="62" t="s">
        <v>964</v>
      </c>
      <c r="D1996" s="62" t="s">
        <v>244</v>
      </c>
      <c r="E1996" s="62" t="s">
        <v>1311</v>
      </c>
      <c r="F1996" s="99"/>
      <c r="G1996" s="100">
        <v>3276.24</v>
      </c>
      <c r="H1996" s="100">
        <v>3276.24</v>
      </c>
      <c r="I1996" s="1" t="str">
        <f t="shared" ca="1" si="33"/>
        <v>поверка_и_ремонт_газ</v>
      </c>
    </row>
    <row r="1997" spans="1:10" hidden="1" x14ac:dyDescent="0.2">
      <c r="A1997" s="98">
        <v>43726</v>
      </c>
      <c r="B1997" s="62" t="s">
        <v>1905</v>
      </c>
      <c r="C1997" s="62" t="s">
        <v>777</v>
      </c>
      <c r="D1997" s="62" t="s">
        <v>46</v>
      </c>
      <c r="E1997" s="62" t="s">
        <v>1311</v>
      </c>
      <c r="F1997" s="99"/>
      <c r="G1997" s="100">
        <v>3276.24</v>
      </c>
      <c r="H1997" s="100">
        <v>3276.24</v>
      </c>
      <c r="I1997" s="1" t="str">
        <f t="shared" ca="1" si="33"/>
        <v>поверка_и_ремонт_газ</v>
      </c>
    </row>
    <row r="1998" spans="1:10" hidden="1" x14ac:dyDescent="0.2">
      <c r="A1998" s="98">
        <v>43759</v>
      </c>
      <c r="B1998" s="62" t="s">
        <v>1751</v>
      </c>
      <c r="C1998" s="62" t="s">
        <v>777</v>
      </c>
      <c r="D1998" s="62" t="s">
        <v>244</v>
      </c>
      <c r="E1998" s="62" t="s">
        <v>1311</v>
      </c>
      <c r="F1998" s="99"/>
      <c r="G1998" s="100">
        <v>3276</v>
      </c>
      <c r="H1998" s="100">
        <v>3276</v>
      </c>
      <c r="I1998" s="1" t="str">
        <f t="shared" ca="1" si="33"/>
        <v>поверка_и_ремонт_газ</v>
      </c>
    </row>
    <row r="1999" spans="1:10" hidden="1" x14ac:dyDescent="0.2">
      <c r="A1999" s="98">
        <v>43767</v>
      </c>
      <c r="B1999" s="62" t="s">
        <v>2285</v>
      </c>
      <c r="C1999" s="62" t="s">
        <v>921</v>
      </c>
      <c r="D1999" s="62" t="s">
        <v>98</v>
      </c>
      <c r="E1999" s="62" t="s">
        <v>1311</v>
      </c>
      <c r="F1999" s="99"/>
      <c r="G1999" s="100">
        <v>3276</v>
      </c>
      <c r="H1999" s="100">
        <v>3276</v>
      </c>
      <c r="I1999" s="1" t="str">
        <f t="shared" ca="1" si="33"/>
        <v>поверка_и_ремонт_газ</v>
      </c>
    </row>
    <row r="2000" spans="1:10" hidden="1" x14ac:dyDescent="0.2">
      <c r="A2000" s="98">
        <v>43788</v>
      </c>
      <c r="B2000" s="62" t="s">
        <v>2198</v>
      </c>
      <c r="C2000" s="62" t="s">
        <v>900</v>
      </c>
      <c r="D2000" s="62" t="s">
        <v>46</v>
      </c>
      <c r="E2000" s="62" t="s">
        <v>1311</v>
      </c>
      <c r="F2000" s="99"/>
      <c r="G2000" s="100">
        <v>3276</v>
      </c>
      <c r="H2000" s="100">
        <v>3276</v>
      </c>
      <c r="I2000" s="1" t="str">
        <f t="shared" ca="1" si="33"/>
        <v>поверка_и_ремонт_газ</v>
      </c>
    </row>
    <row r="2001" spans="1:10" hidden="1" x14ac:dyDescent="0.2">
      <c r="A2001" s="98">
        <v>43803</v>
      </c>
      <c r="B2001" s="62" t="s">
        <v>2144</v>
      </c>
      <c r="C2001" s="62" t="s">
        <v>1080</v>
      </c>
      <c r="D2001" s="62" t="s">
        <v>13</v>
      </c>
      <c r="E2001" s="62" t="s">
        <v>1314</v>
      </c>
      <c r="F2001" s="99"/>
      <c r="G2001" s="100">
        <v>3276</v>
      </c>
      <c r="H2001" s="100">
        <v>3276</v>
      </c>
      <c r="I2001" s="1" t="str">
        <f t="shared" ca="1" si="33"/>
        <v>поверка_и_ремонт_газ</v>
      </c>
    </row>
    <row r="2002" spans="1:10" hidden="1" x14ac:dyDescent="0.2">
      <c r="A2002" s="98">
        <v>43789</v>
      </c>
      <c r="B2002" s="62" t="s">
        <v>2273</v>
      </c>
      <c r="C2002" s="62" t="s">
        <v>892</v>
      </c>
      <c r="D2002" s="62" t="s">
        <v>13</v>
      </c>
      <c r="E2002" s="62" t="s">
        <v>1311</v>
      </c>
      <c r="F2002" s="99"/>
      <c r="G2002" s="100">
        <v>3276</v>
      </c>
      <c r="H2002" s="100">
        <v>3276</v>
      </c>
      <c r="I2002" s="1" t="str">
        <f t="shared" ca="1" si="33"/>
        <v>поверка_и_ремонт_газ</v>
      </c>
    </row>
    <row r="2003" spans="1:10" hidden="1" x14ac:dyDescent="0.2">
      <c r="A2003" s="98">
        <v>43790</v>
      </c>
      <c r="B2003" s="62" t="s">
        <v>1975</v>
      </c>
      <c r="C2003" s="62" t="s">
        <v>752</v>
      </c>
      <c r="D2003" s="62" t="s">
        <v>503</v>
      </c>
      <c r="E2003" s="62" t="s">
        <v>1311</v>
      </c>
      <c r="F2003" s="101">
        <v>1</v>
      </c>
      <c r="G2003" s="100">
        <v>3276</v>
      </c>
      <c r="H2003" s="100">
        <v>3276</v>
      </c>
      <c r="I2003" s="1" t="str">
        <f t="shared" ca="1" si="33"/>
        <v>поверка_и_ремонт_газ</v>
      </c>
    </row>
    <row r="2004" spans="1:10" hidden="1" x14ac:dyDescent="0.2">
      <c r="A2004" s="98">
        <v>43739</v>
      </c>
      <c r="B2004" s="62" t="s">
        <v>1935</v>
      </c>
      <c r="C2004" s="62" t="s">
        <v>812</v>
      </c>
      <c r="D2004" s="62" t="s">
        <v>503</v>
      </c>
      <c r="E2004" s="62" t="s">
        <v>1313</v>
      </c>
      <c r="F2004" s="101">
        <v>1</v>
      </c>
      <c r="G2004" s="100">
        <v>3276</v>
      </c>
      <c r="H2004" s="100">
        <v>3276</v>
      </c>
      <c r="I2004" s="1" t="str">
        <f t="shared" ca="1" si="33"/>
        <v>поверка_и_ремонт_газ</v>
      </c>
      <c r="J2004" s="18"/>
    </row>
    <row r="2005" spans="1:10" hidden="1" x14ac:dyDescent="0.2">
      <c r="A2005" s="98">
        <v>43804</v>
      </c>
      <c r="B2005" s="62" t="s">
        <v>2286</v>
      </c>
      <c r="C2005" s="62" t="s">
        <v>1074</v>
      </c>
      <c r="D2005" s="62" t="s">
        <v>441</v>
      </c>
      <c r="E2005" s="62" t="s">
        <v>1311</v>
      </c>
      <c r="F2005" s="101">
        <v>1</v>
      </c>
      <c r="G2005" s="100">
        <v>3276</v>
      </c>
      <c r="H2005" s="100">
        <v>3276</v>
      </c>
      <c r="I2005" s="1" t="str">
        <f t="shared" ca="1" si="33"/>
        <v>поверка_и_ремонт_газ</v>
      </c>
    </row>
    <row r="2006" spans="1:10" hidden="1" x14ac:dyDescent="0.2">
      <c r="A2006" s="98">
        <v>43886</v>
      </c>
      <c r="B2006" s="62" t="s">
        <v>2396</v>
      </c>
      <c r="C2006" s="62" t="s">
        <v>2390</v>
      </c>
      <c r="D2006" s="62" t="s">
        <v>62</v>
      </c>
      <c r="E2006" s="62" t="s">
        <v>1318</v>
      </c>
      <c r="F2006" s="101">
        <v>2</v>
      </c>
      <c r="G2006" s="100">
        <v>3273.6</v>
      </c>
      <c r="H2006" s="100">
        <v>3273.6</v>
      </c>
      <c r="I2006" s="1" t="str">
        <f t="shared" ca="1" si="33"/>
        <v>нет модели</v>
      </c>
    </row>
    <row r="2007" spans="1:10" hidden="1" x14ac:dyDescent="0.2">
      <c r="A2007" s="98">
        <v>43675</v>
      </c>
      <c r="B2007" s="62" t="s">
        <v>1799</v>
      </c>
      <c r="C2007" s="62" t="s">
        <v>1004</v>
      </c>
      <c r="D2007" s="62" t="s">
        <v>258</v>
      </c>
      <c r="E2007" s="62" t="s">
        <v>1313</v>
      </c>
      <c r="F2007" s="101">
        <v>1</v>
      </c>
      <c r="G2007" s="100">
        <v>3264</v>
      </c>
      <c r="H2007" s="100">
        <v>3264</v>
      </c>
      <c r="I2007" s="1" t="str">
        <f t="shared" ca="1" si="33"/>
        <v>прочее_газ</v>
      </c>
      <c r="J2007" s="18"/>
    </row>
    <row r="2008" spans="1:10" hidden="1" x14ac:dyDescent="0.2">
      <c r="A2008" s="98">
        <v>43706</v>
      </c>
      <c r="B2008" s="62" t="s">
        <v>2046</v>
      </c>
      <c r="C2008" s="62" t="s">
        <v>744</v>
      </c>
      <c r="D2008" s="62" t="s">
        <v>68</v>
      </c>
      <c r="E2008" s="62" t="s">
        <v>1313</v>
      </c>
      <c r="F2008" s="101">
        <v>6</v>
      </c>
      <c r="G2008" s="100">
        <v>3240</v>
      </c>
      <c r="H2008" s="100">
        <v>3240</v>
      </c>
      <c r="I2008" s="1" t="str">
        <f t="shared" ca="1" si="33"/>
        <v>прочее_газ</v>
      </c>
    </row>
    <row r="2009" spans="1:10" hidden="1" x14ac:dyDescent="0.2">
      <c r="A2009" s="98">
        <v>43654</v>
      </c>
      <c r="B2009" s="62" t="s">
        <v>2243</v>
      </c>
      <c r="C2009" s="62" t="s">
        <v>642</v>
      </c>
      <c r="D2009" s="62" t="s">
        <v>282</v>
      </c>
      <c r="E2009" s="62" t="s">
        <v>1311</v>
      </c>
      <c r="F2009" s="99"/>
      <c r="G2009" s="100">
        <v>3204</v>
      </c>
      <c r="H2009" s="100">
        <v>3204</v>
      </c>
      <c r="I2009" s="1" t="str">
        <f t="shared" ca="1" si="33"/>
        <v>поверка_и_ремонт_газ</v>
      </c>
    </row>
    <row r="2010" spans="1:10" hidden="1" x14ac:dyDescent="0.2">
      <c r="A2010" s="98">
        <v>43481</v>
      </c>
      <c r="B2010" s="62" t="s">
        <v>1402</v>
      </c>
      <c r="C2010" s="62" t="s">
        <v>929</v>
      </c>
      <c r="D2010" s="62" t="s">
        <v>122</v>
      </c>
      <c r="E2010" s="62" t="s">
        <v>1316</v>
      </c>
      <c r="F2010" s="101">
        <v>40</v>
      </c>
      <c r="G2010" s="100">
        <v>3168</v>
      </c>
      <c r="H2010" s="100">
        <v>3168</v>
      </c>
      <c r="I2010" s="1" t="str">
        <f t="shared" ca="1" si="33"/>
        <v>нет модели</v>
      </c>
    </row>
    <row r="2011" spans="1:10" hidden="1" x14ac:dyDescent="0.2">
      <c r="A2011" s="98">
        <v>43697</v>
      </c>
      <c r="B2011" s="62" t="s">
        <v>2284</v>
      </c>
      <c r="C2011" s="62" t="s">
        <v>964</v>
      </c>
      <c r="D2011" s="62" t="s">
        <v>4</v>
      </c>
      <c r="E2011" s="62" t="s">
        <v>1311</v>
      </c>
      <c r="F2011" s="99"/>
      <c r="G2011" s="100">
        <v>3120</v>
      </c>
      <c r="H2011" s="100">
        <v>3120</v>
      </c>
      <c r="I2011" s="1" t="str">
        <f t="shared" ca="1" si="33"/>
        <v>прочее_газ</v>
      </c>
    </row>
    <row r="2012" spans="1:10" hidden="1" x14ac:dyDescent="0.2">
      <c r="A2012" s="98">
        <v>43543</v>
      </c>
      <c r="B2012" s="62" t="s">
        <v>2280</v>
      </c>
      <c r="C2012" s="62" t="s">
        <v>921</v>
      </c>
      <c r="D2012" s="62" t="s">
        <v>97</v>
      </c>
      <c r="E2012" s="62" t="s">
        <v>1311</v>
      </c>
      <c r="F2012" s="101">
        <v>1</v>
      </c>
      <c r="G2012" s="100">
        <v>3120</v>
      </c>
      <c r="H2012" s="100">
        <v>3120</v>
      </c>
      <c r="I2012" s="1" t="str">
        <f t="shared" ca="1" si="33"/>
        <v>поверка_и_ремонт_газ</v>
      </c>
    </row>
    <row r="2013" spans="1:10" hidden="1" x14ac:dyDescent="0.2">
      <c r="A2013" s="98">
        <v>43775</v>
      </c>
      <c r="B2013" s="62" t="s">
        <v>2287</v>
      </c>
      <c r="C2013" s="62" t="s">
        <v>904</v>
      </c>
      <c r="D2013" s="62" t="s">
        <v>97</v>
      </c>
      <c r="E2013" s="62" t="s">
        <v>1311</v>
      </c>
      <c r="F2013" s="101">
        <v>1</v>
      </c>
      <c r="G2013" s="100">
        <v>3120</v>
      </c>
      <c r="H2013" s="100">
        <v>3120</v>
      </c>
      <c r="I2013" s="1" t="str">
        <f t="shared" ca="1" si="33"/>
        <v>поверка_и_ремонт_газ</v>
      </c>
    </row>
    <row r="2014" spans="1:10" hidden="1" x14ac:dyDescent="0.2">
      <c r="A2014" s="98">
        <v>43788</v>
      </c>
      <c r="B2014" s="62" t="s">
        <v>2288</v>
      </c>
      <c r="C2014" s="62" t="s">
        <v>601</v>
      </c>
      <c r="D2014" s="62" t="s">
        <v>97</v>
      </c>
      <c r="E2014" s="62" t="s">
        <v>1311</v>
      </c>
      <c r="F2014" s="101">
        <v>1</v>
      </c>
      <c r="G2014" s="100">
        <v>3120</v>
      </c>
      <c r="H2014" s="100">
        <v>3120</v>
      </c>
      <c r="I2014" s="1" t="str">
        <f t="shared" ca="1" si="33"/>
        <v>поверка_и_ремонт_газ</v>
      </c>
    </row>
    <row r="2015" spans="1:10" hidden="1" x14ac:dyDescent="0.2">
      <c r="A2015" s="98">
        <v>43495</v>
      </c>
      <c r="B2015" s="62" t="s">
        <v>2289</v>
      </c>
      <c r="C2015" s="62" t="s">
        <v>921</v>
      </c>
      <c r="D2015" s="62" t="s">
        <v>97</v>
      </c>
      <c r="E2015" s="62" t="s">
        <v>1311</v>
      </c>
      <c r="F2015" s="101">
        <v>1</v>
      </c>
      <c r="G2015" s="100">
        <v>3120</v>
      </c>
      <c r="H2015" s="100">
        <v>3120</v>
      </c>
      <c r="I2015" s="1" t="str">
        <f t="shared" ca="1" si="33"/>
        <v>поверка_и_ремонт_газ</v>
      </c>
    </row>
    <row r="2016" spans="1:10" hidden="1" x14ac:dyDescent="0.2">
      <c r="A2016" s="98">
        <v>43775</v>
      </c>
      <c r="B2016" s="62" t="s">
        <v>2287</v>
      </c>
      <c r="C2016" s="62" t="s">
        <v>904</v>
      </c>
      <c r="D2016" s="62" t="s">
        <v>12</v>
      </c>
      <c r="E2016" s="62" t="s">
        <v>1311</v>
      </c>
      <c r="F2016" s="101">
        <v>1</v>
      </c>
      <c r="G2016" s="100">
        <v>3120</v>
      </c>
      <c r="H2016" s="100">
        <v>3120</v>
      </c>
      <c r="I2016" s="1" t="str">
        <f t="shared" ca="1" si="33"/>
        <v>поверка_и_ремонт_газ</v>
      </c>
    </row>
    <row r="2017" spans="1:9" hidden="1" x14ac:dyDescent="0.2">
      <c r="A2017" s="98">
        <v>43803</v>
      </c>
      <c r="B2017" s="62" t="s">
        <v>2144</v>
      </c>
      <c r="C2017" s="62" t="s">
        <v>1080</v>
      </c>
      <c r="D2017" s="62" t="s">
        <v>46</v>
      </c>
      <c r="E2017" s="62" t="s">
        <v>1314</v>
      </c>
      <c r="F2017" s="99"/>
      <c r="G2017" s="100">
        <v>3111.6</v>
      </c>
      <c r="H2017" s="100">
        <v>3111.6</v>
      </c>
      <c r="I2017" s="1" t="str">
        <f t="shared" ca="1" si="33"/>
        <v>поверка_и_ремонт_газ</v>
      </c>
    </row>
    <row r="2018" spans="1:9" hidden="1" x14ac:dyDescent="0.2">
      <c r="A2018" s="98">
        <v>43741</v>
      </c>
      <c r="B2018" s="62" t="s">
        <v>2106</v>
      </c>
      <c r="C2018" s="62" t="s">
        <v>593</v>
      </c>
      <c r="D2018" s="62" t="s">
        <v>69</v>
      </c>
      <c r="E2018" s="62" t="s">
        <v>1313</v>
      </c>
      <c r="F2018" s="101">
        <v>2</v>
      </c>
      <c r="G2018" s="100">
        <v>3024</v>
      </c>
      <c r="H2018" s="100">
        <v>3024</v>
      </c>
      <c r="I2018" s="1" t="str">
        <f t="shared" ca="1" si="33"/>
        <v>прочее_газ</v>
      </c>
    </row>
    <row r="2019" spans="1:9" hidden="1" x14ac:dyDescent="0.2">
      <c r="A2019" s="98">
        <v>43847</v>
      </c>
      <c r="B2019" s="62" t="s">
        <v>1497</v>
      </c>
      <c r="C2019" s="62" t="s">
        <v>1269</v>
      </c>
      <c r="D2019" s="62" t="s">
        <v>1281</v>
      </c>
      <c r="E2019" s="62"/>
      <c r="F2019" s="101">
        <v>2</v>
      </c>
      <c r="G2019" s="100">
        <v>3008.59</v>
      </c>
      <c r="H2019" s="100">
        <v>3008.59</v>
      </c>
      <c r="I2019" s="1" t="str">
        <f t="shared" ca="1" si="33"/>
        <v>нет модели</v>
      </c>
    </row>
    <row r="2020" spans="1:9" hidden="1" x14ac:dyDescent="0.2">
      <c r="A2020" s="98">
        <v>43598</v>
      </c>
      <c r="B2020" s="62" t="s">
        <v>1412</v>
      </c>
      <c r="C2020" s="62" t="s">
        <v>929</v>
      </c>
      <c r="D2020" s="62" t="s">
        <v>329</v>
      </c>
      <c r="E2020" s="62" t="s">
        <v>1316</v>
      </c>
      <c r="F2020" s="101">
        <v>50</v>
      </c>
      <c r="G2020" s="100">
        <v>3000</v>
      </c>
      <c r="H2020" s="100">
        <v>3000</v>
      </c>
      <c r="I2020" s="1" t="str">
        <f t="shared" ca="1" si="33"/>
        <v>Прочее</v>
      </c>
    </row>
    <row r="2021" spans="1:9" hidden="1" x14ac:dyDescent="0.2">
      <c r="A2021" s="98">
        <v>43536</v>
      </c>
      <c r="B2021" s="62" t="s">
        <v>2291</v>
      </c>
      <c r="C2021" s="62" t="s">
        <v>992</v>
      </c>
      <c r="D2021" s="62" t="s">
        <v>172</v>
      </c>
      <c r="E2021" s="62" t="s">
        <v>1311</v>
      </c>
      <c r="F2021" s="101">
        <v>1</v>
      </c>
      <c r="G2021" s="100">
        <v>3000</v>
      </c>
      <c r="H2021" s="100">
        <v>3000</v>
      </c>
      <c r="I2021" s="1" t="str">
        <f t="shared" ca="1" si="33"/>
        <v>прочее_газ</v>
      </c>
    </row>
    <row r="2022" spans="1:9" hidden="1" x14ac:dyDescent="0.2">
      <c r="A2022" s="98">
        <v>43683</v>
      </c>
      <c r="B2022" s="62" t="s">
        <v>2290</v>
      </c>
      <c r="C2022" s="62" t="s">
        <v>1017</v>
      </c>
      <c r="D2022" s="62" t="s">
        <v>172</v>
      </c>
      <c r="E2022" s="62" t="s">
        <v>1311</v>
      </c>
      <c r="F2022" s="101">
        <v>1</v>
      </c>
      <c r="G2022" s="100">
        <v>3000</v>
      </c>
      <c r="H2022" s="100">
        <v>3000</v>
      </c>
      <c r="I2022" s="1" t="str">
        <f t="shared" ca="1" si="33"/>
        <v>прочее_газ</v>
      </c>
    </row>
    <row r="2023" spans="1:9" hidden="1" x14ac:dyDescent="0.2">
      <c r="A2023" s="98">
        <v>43664</v>
      </c>
      <c r="B2023" s="62" t="s">
        <v>2292</v>
      </c>
      <c r="C2023" s="62" t="s">
        <v>898</v>
      </c>
      <c r="D2023" s="62" t="s">
        <v>1325</v>
      </c>
      <c r="E2023" s="62" t="s">
        <v>1311</v>
      </c>
      <c r="F2023" s="101">
        <v>2</v>
      </c>
      <c r="G2023" s="100">
        <v>3000</v>
      </c>
      <c r="H2023" s="100">
        <v>3000</v>
      </c>
      <c r="I2023" s="1" t="str">
        <f t="shared" ca="1" si="33"/>
        <v>прочее_газ</v>
      </c>
    </row>
    <row r="2024" spans="1:9" hidden="1" x14ac:dyDescent="0.2">
      <c r="A2024" s="98">
        <v>43753</v>
      </c>
      <c r="B2024" s="62" t="s">
        <v>1698</v>
      </c>
      <c r="C2024" s="62" t="s">
        <v>958</v>
      </c>
      <c r="D2024" s="62" t="s">
        <v>4</v>
      </c>
      <c r="E2024" s="62" t="s">
        <v>1313</v>
      </c>
      <c r="F2024" s="99"/>
      <c r="G2024" s="100">
        <v>3000</v>
      </c>
      <c r="H2024" s="100">
        <v>3000</v>
      </c>
      <c r="I2024" s="1" t="str">
        <f t="shared" ca="1" si="33"/>
        <v>прочее_газ</v>
      </c>
    </row>
    <row r="2025" spans="1:9" hidden="1" x14ac:dyDescent="0.2">
      <c r="A2025" s="98">
        <v>43634</v>
      </c>
      <c r="B2025" s="62" t="s">
        <v>1796</v>
      </c>
      <c r="C2025" s="62" t="s">
        <v>938</v>
      </c>
      <c r="D2025" s="62" t="s">
        <v>44</v>
      </c>
      <c r="E2025" s="62" t="s">
        <v>1313</v>
      </c>
      <c r="F2025" s="99"/>
      <c r="G2025" s="100">
        <v>3000</v>
      </c>
      <c r="H2025" s="100">
        <v>3000</v>
      </c>
      <c r="I2025" s="1" t="str">
        <f t="shared" ca="1" si="33"/>
        <v>нет модели</v>
      </c>
    </row>
    <row r="2026" spans="1:9" hidden="1" x14ac:dyDescent="0.2">
      <c r="A2026" s="98">
        <v>43619</v>
      </c>
      <c r="B2026" s="62" t="s">
        <v>1758</v>
      </c>
      <c r="C2026" s="62" t="s">
        <v>938</v>
      </c>
      <c r="D2026" s="62" t="s">
        <v>44</v>
      </c>
      <c r="E2026" s="62" t="s">
        <v>1313</v>
      </c>
      <c r="F2026" s="99"/>
      <c r="G2026" s="100">
        <v>3000</v>
      </c>
      <c r="H2026" s="100">
        <v>3000</v>
      </c>
      <c r="I2026" s="1" t="str">
        <f t="shared" ca="1" si="33"/>
        <v>нет модели</v>
      </c>
    </row>
    <row r="2027" spans="1:9" hidden="1" x14ac:dyDescent="0.2">
      <c r="A2027" s="98">
        <v>43518</v>
      </c>
      <c r="B2027" s="62" t="s">
        <v>1539</v>
      </c>
      <c r="C2027" s="62" t="s">
        <v>831</v>
      </c>
      <c r="D2027" s="62" t="s">
        <v>59</v>
      </c>
      <c r="E2027" s="62" t="s">
        <v>1312</v>
      </c>
      <c r="F2027" s="101">
        <v>1</v>
      </c>
      <c r="G2027" s="100">
        <v>2700</v>
      </c>
      <c r="H2027" s="100">
        <v>3000</v>
      </c>
      <c r="I2027" s="1" t="str">
        <f t="shared" ca="1" si="33"/>
        <v>Прочее</v>
      </c>
    </row>
    <row r="2028" spans="1:9" hidden="1" x14ac:dyDescent="0.2">
      <c r="A2028" s="98">
        <v>43571</v>
      </c>
      <c r="B2028" s="62" t="s">
        <v>2036</v>
      </c>
      <c r="C2028" s="62" t="s">
        <v>973</v>
      </c>
      <c r="D2028" s="62" t="s">
        <v>298</v>
      </c>
      <c r="E2028" s="62" t="s">
        <v>1311</v>
      </c>
      <c r="F2028" s="101">
        <v>2</v>
      </c>
      <c r="G2028" s="100">
        <v>3000</v>
      </c>
      <c r="H2028" s="100">
        <v>3000</v>
      </c>
      <c r="I2028" s="1" t="str">
        <f t="shared" ca="1" si="33"/>
        <v>нет модели</v>
      </c>
    </row>
    <row r="2029" spans="1:9" x14ac:dyDescent="0.2">
      <c r="A2029" s="98">
        <v>43892</v>
      </c>
      <c r="B2029" s="62" t="s">
        <v>2453</v>
      </c>
      <c r="C2029" s="62" t="s">
        <v>2454</v>
      </c>
      <c r="D2029" s="62" t="s">
        <v>12</v>
      </c>
      <c r="E2029" s="62" t="s">
        <v>1311</v>
      </c>
      <c r="F2029" s="101">
        <v>4</v>
      </c>
      <c r="G2029" s="100">
        <v>2976</v>
      </c>
      <c r="H2029" s="100">
        <v>2976</v>
      </c>
    </row>
    <row r="2030" spans="1:9" hidden="1" x14ac:dyDescent="0.2">
      <c r="A2030" s="98">
        <v>43754</v>
      </c>
      <c r="B2030" s="62" t="s">
        <v>1432</v>
      </c>
      <c r="C2030" s="62" t="s">
        <v>932</v>
      </c>
      <c r="D2030" s="62" t="s">
        <v>62</v>
      </c>
      <c r="E2030" s="62" t="s">
        <v>1313</v>
      </c>
      <c r="F2030" s="101">
        <v>2</v>
      </c>
      <c r="G2030" s="100">
        <v>2976</v>
      </c>
      <c r="H2030" s="100">
        <v>2976</v>
      </c>
      <c r="I2030" s="1" t="str">
        <f t="shared" ca="1" si="33"/>
        <v>нет модели</v>
      </c>
    </row>
    <row r="2031" spans="1:9" hidden="1" x14ac:dyDescent="0.2">
      <c r="A2031" s="98">
        <v>43655</v>
      </c>
      <c r="B2031" s="62" t="s">
        <v>2293</v>
      </c>
      <c r="C2031" s="62" t="s">
        <v>904</v>
      </c>
      <c r="D2031" s="62" t="s">
        <v>54</v>
      </c>
      <c r="E2031" s="62" t="s">
        <v>1311</v>
      </c>
      <c r="F2031" s="99"/>
      <c r="G2031" s="100">
        <v>2952.24</v>
      </c>
      <c r="H2031" s="100">
        <v>2952.24</v>
      </c>
      <c r="I2031" s="1" t="str">
        <f t="shared" ca="1" si="33"/>
        <v>поверка_и_ремонт_газ</v>
      </c>
    </row>
    <row r="2032" spans="1:9" hidden="1" x14ac:dyDescent="0.2">
      <c r="A2032" s="98">
        <v>43847</v>
      </c>
      <c r="B2032" s="62" t="s">
        <v>1497</v>
      </c>
      <c r="C2032" s="62" t="s">
        <v>1269</v>
      </c>
      <c r="D2032" s="62" t="s">
        <v>1293</v>
      </c>
      <c r="E2032" s="62"/>
      <c r="F2032" s="101">
        <v>24</v>
      </c>
      <c r="G2032" s="100">
        <v>2904.48</v>
      </c>
      <c r="H2032" s="100">
        <v>2904.48</v>
      </c>
      <c r="I2032" s="1" t="str">
        <f t="shared" ca="1" si="33"/>
        <v>нет модели</v>
      </c>
    </row>
    <row r="2033" spans="1:9" hidden="1" x14ac:dyDescent="0.2">
      <c r="A2033" s="98">
        <v>43706</v>
      </c>
      <c r="B2033" s="62" t="s">
        <v>2046</v>
      </c>
      <c r="C2033" s="62" t="s">
        <v>744</v>
      </c>
      <c r="D2033" s="62" t="s">
        <v>67</v>
      </c>
      <c r="E2033" s="62" t="s">
        <v>1313</v>
      </c>
      <c r="F2033" s="101">
        <v>6</v>
      </c>
      <c r="G2033" s="100">
        <v>2880</v>
      </c>
      <c r="H2033" s="100">
        <v>2880</v>
      </c>
      <c r="I2033" s="1" t="str">
        <f t="shared" ca="1" si="33"/>
        <v>Прочее</v>
      </c>
    </row>
    <row r="2034" spans="1:9" hidden="1" x14ac:dyDescent="0.2">
      <c r="A2034" s="98">
        <v>43522</v>
      </c>
      <c r="B2034" s="62" t="s">
        <v>2294</v>
      </c>
      <c r="C2034" s="62" t="s">
        <v>739</v>
      </c>
      <c r="D2034" s="62" t="s">
        <v>71</v>
      </c>
      <c r="E2034" s="62" t="s">
        <v>1311</v>
      </c>
      <c r="F2034" s="101">
        <v>1</v>
      </c>
      <c r="G2034" s="100">
        <v>2880</v>
      </c>
      <c r="H2034" s="100">
        <v>2880</v>
      </c>
      <c r="I2034" s="1" t="str">
        <f t="shared" ca="1" si="33"/>
        <v>прочее_газ</v>
      </c>
    </row>
    <row r="2035" spans="1:9" x14ac:dyDescent="0.2">
      <c r="A2035" s="98">
        <v>43903</v>
      </c>
      <c r="B2035" s="62" t="s">
        <v>2489</v>
      </c>
      <c r="C2035" s="62" t="s">
        <v>904</v>
      </c>
      <c r="D2035" s="62" t="s">
        <v>16</v>
      </c>
      <c r="E2035" s="62" t="s">
        <v>1311</v>
      </c>
      <c r="F2035" s="101">
        <v>1</v>
      </c>
      <c r="G2035" s="100">
        <v>2772</v>
      </c>
      <c r="H2035" s="100">
        <v>2772</v>
      </c>
    </row>
    <row r="2036" spans="1:9" hidden="1" x14ac:dyDescent="0.2">
      <c r="A2036" s="98">
        <v>43502</v>
      </c>
      <c r="B2036" s="62" t="s">
        <v>1883</v>
      </c>
      <c r="C2036" s="62" t="s">
        <v>680</v>
      </c>
      <c r="D2036" s="62" t="s">
        <v>49</v>
      </c>
      <c r="E2036" s="62" t="s">
        <v>1313</v>
      </c>
      <c r="F2036" s="101">
        <v>1</v>
      </c>
      <c r="G2036" s="100">
        <v>2760</v>
      </c>
      <c r="H2036" s="100">
        <v>2760</v>
      </c>
      <c r="I2036" s="1" t="str">
        <f t="shared" ca="1" si="33"/>
        <v>прочее_газ</v>
      </c>
    </row>
    <row r="2037" spans="1:9" hidden="1" x14ac:dyDescent="0.2">
      <c r="A2037" s="98">
        <v>43542</v>
      </c>
      <c r="B2037" s="62" t="s">
        <v>1850</v>
      </c>
      <c r="C2037" s="62" t="s">
        <v>796</v>
      </c>
      <c r="D2037" s="62" t="s">
        <v>49</v>
      </c>
      <c r="E2037" s="62" t="s">
        <v>1313</v>
      </c>
      <c r="F2037" s="101">
        <v>1</v>
      </c>
      <c r="G2037" s="100">
        <v>2484</v>
      </c>
      <c r="H2037" s="100">
        <v>2760</v>
      </c>
      <c r="I2037" s="1" t="str">
        <f t="shared" ca="1" si="33"/>
        <v>прочее_газ</v>
      </c>
    </row>
    <row r="2038" spans="1:9" hidden="1" x14ac:dyDescent="0.2">
      <c r="A2038" s="98">
        <v>43619</v>
      </c>
      <c r="B2038" s="62" t="s">
        <v>1851</v>
      </c>
      <c r="C2038" s="62" t="s">
        <v>634</v>
      </c>
      <c r="D2038" s="62" t="s">
        <v>49</v>
      </c>
      <c r="E2038" s="62" t="s">
        <v>1311</v>
      </c>
      <c r="F2038" s="101">
        <v>1</v>
      </c>
      <c r="G2038" s="100">
        <v>2622</v>
      </c>
      <c r="H2038" s="100">
        <v>2760</v>
      </c>
      <c r="I2038" s="1" t="str">
        <f t="shared" ca="1" si="33"/>
        <v>прочее_газ</v>
      </c>
    </row>
    <row r="2039" spans="1:9" hidden="1" x14ac:dyDescent="0.2">
      <c r="A2039" s="98">
        <v>43619</v>
      </c>
      <c r="B2039" s="62" t="s">
        <v>1844</v>
      </c>
      <c r="C2039" s="62" t="s">
        <v>634</v>
      </c>
      <c r="D2039" s="62" t="s">
        <v>49</v>
      </c>
      <c r="E2039" s="62" t="s">
        <v>1311</v>
      </c>
      <c r="F2039" s="101">
        <v>1</v>
      </c>
      <c r="G2039" s="100">
        <v>2622</v>
      </c>
      <c r="H2039" s="100">
        <v>2760</v>
      </c>
      <c r="I2039" s="1" t="str">
        <f t="shared" ca="1" si="33"/>
        <v>прочее_газ</v>
      </c>
    </row>
    <row r="2040" spans="1:9" hidden="1" x14ac:dyDescent="0.2">
      <c r="A2040" s="98">
        <v>43794</v>
      </c>
      <c r="B2040" s="62" t="s">
        <v>1866</v>
      </c>
      <c r="C2040" s="62" t="s">
        <v>753</v>
      </c>
      <c r="D2040" s="62" t="s">
        <v>49</v>
      </c>
      <c r="E2040" s="62" t="s">
        <v>1311</v>
      </c>
      <c r="F2040" s="101">
        <v>1</v>
      </c>
      <c r="G2040" s="100">
        <v>2760</v>
      </c>
      <c r="H2040" s="100">
        <v>2760</v>
      </c>
      <c r="I2040" s="1" t="str">
        <f t="shared" ca="1" si="33"/>
        <v>прочее_газ</v>
      </c>
    </row>
    <row r="2041" spans="1:9" x14ac:dyDescent="0.2">
      <c r="A2041" s="98">
        <v>43915</v>
      </c>
      <c r="B2041" s="62" t="s">
        <v>2539</v>
      </c>
      <c r="C2041" s="62" t="s">
        <v>2540</v>
      </c>
      <c r="D2041" s="62" t="s">
        <v>2548</v>
      </c>
      <c r="E2041" s="62" t="s">
        <v>1311</v>
      </c>
      <c r="F2041" s="101">
        <v>1</v>
      </c>
      <c r="G2041" s="100">
        <v>2760</v>
      </c>
      <c r="H2041" s="100">
        <v>2760</v>
      </c>
    </row>
    <row r="2042" spans="1:9" x14ac:dyDescent="0.2">
      <c r="A2042" s="98">
        <v>43914</v>
      </c>
      <c r="B2042" s="62" t="s">
        <v>2519</v>
      </c>
      <c r="C2042" s="62" t="s">
        <v>2520</v>
      </c>
      <c r="D2042" s="62" t="s">
        <v>13</v>
      </c>
      <c r="E2042" s="62" t="s">
        <v>1311</v>
      </c>
      <c r="F2042" s="99"/>
      <c r="G2042" s="100">
        <v>2684.4</v>
      </c>
      <c r="H2042" s="100">
        <v>2684.4</v>
      </c>
    </row>
    <row r="2043" spans="1:9" hidden="1" x14ac:dyDescent="0.2">
      <c r="A2043" s="98">
        <v>43676</v>
      </c>
      <c r="B2043" s="62" t="s">
        <v>2223</v>
      </c>
      <c r="C2043" s="62" t="s">
        <v>759</v>
      </c>
      <c r="D2043" s="62" t="s">
        <v>13</v>
      </c>
      <c r="E2043" s="62" t="s">
        <v>1311</v>
      </c>
      <c r="F2043" s="99"/>
      <c r="G2043" s="100">
        <v>2684.4</v>
      </c>
      <c r="H2043" s="100">
        <v>2684.4</v>
      </c>
      <c r="I2043" s="1" t="str">
        <f t="shared" ca="1" si="33"/>
        <v>поверка_и_ремонт_газ</v>
      </c>
    </row>
    <row r="2044" spans="1:9" hidden="1" x14ac:dyDescent="0.2">
      <c r="A2044" s="98">
        <v>43816</v>
      </c>
      <c r="B2044" s="62" t="s">
        <v>2295</v>
      </c>
      <c r="C2044" s="62" t="s">
        <v>1080</v>
      </c>
      <c r="D2044" s="62" t="s">
        <v>54</v>
      </c>
      <c r="E2044" s="62" t="s">
        <v>1314</v>
      </c>
      <c r="F2044" s="99"/>
      <c r="G2044" s="100">
        <v>2684.4</v>
      </c>
      <c r="H2044" s="100">
        <v>2684.4</v>
      </c>
      <c r="I2044" s="1" t="str">
        <f t="shared" ca="1" si="33"/>
        <v>поверка_и_ремонт_газ</v>
      </c>
    </row>
    <row r="2045" spans="1:9" hidden="1" x14ac:dyDescent="0.2">
      <c r="A2045" s="98">
        <v>43782</v>
      </c>
      <c r="B2045" s="62" t="s">
        <v>2296</v>
      </c>
      <c r="C2045" s="62" t="s">
        <v>638</v>
      </c>
      <c r="D2045" s="62" t="s">
        <v>54</v>
      </c>
      <c r="E2045" s="62" t="s">
        <v>1311</v>
      </c>
      <c r="F2045" s="99"/>
      <c r="G2045" s="100">
        <v>2684.4</v>
      </c>
      <c r="H2045" s="100">
        <v>2684.4</v>
      </c>
      <c r="I2045" s="1" t="str">
        <f t="shared" ca="1" si="33"/>
        <v>поверка_и_ремонт_газ</v>
      </c>
    </row>
    <row r="2046" spans="1:9" hidden="1" x14ac:dyDescent="0.2">
      <c r="A2046" s="98">
        <v>43824</v>
      </c>
      <c r="B2046" s="62" t="s">
        <v>1848</v>
      </c>
      <c r="C2046" s="62" t="s">
        <v>777</v>
      </c>
      <c r="D2046" s="62" t="s">
        <v>244</v>
      </c>
      <c r="E2046" s="62" t="s">
        <v>1311</v>
      </c>
      <c r="F2046" s="99"/>
      <c r="G2046" s="100">
        <v>2672.4</v>
      </c>
      <c r="H2046" s="100">
        <v>2672.4</v>
      </c>
      <c r="I2046" s="1" t="str">
        <f t="shared" ca="1" si="33"/>
        <v>поверка_и_ремонт_газ</v>
      </c>
    </row>
    <row r="2047" spans="1:9" hidden="1" x14ac:dyDescent="0.2">
      <c r="A2047" s="98">
        <v>43606</v>
      </c>
      <c r="B2047" s="62" t="s">
        <v>1855</v>
      </c>
      <c r="C2047" s="62" t="s">
        <v>777</v>
      </c>
      <c r="D2047" s="62" t="s">
        <v>244</v>
      </c>
      <c r="E2047" s="62" t="s">
        <v>1311</v>
      </c>
      <c r="F2047" s="99"/>
      <c r="G2047" s="100">
        <v>2672.4</v>
      </c>
      <c r="H2047" s="100">
        <v>2672.4</v>
      </c>
      <c r="I2047" s="1" t="str">
        <f t="shared" ca="1" si="33"/>
        <v>поверка_и_ремонт_газ</v>
      </c>
    </row>
    <row r="2048" spans="1:9" hidden="1" x14ac:dyDescent="0.2">
      <c r="A2048" s="98">
        <v>43564</v>
      </c>
      <c r="B2048" s="62" t="s">
        <v>2297</v>
      </c>
      <c r="C2048" s="62" t="s">
        <v>768</v>
      </c>
      <c r="D2048" s="62" t="s">
        <v>244</v>
      </c>
      <c r="E2048" s="62" t="s">
        <v>1311</v>
      </c>
      <c r="F2048" s="99"/>
      <c r="G2048" s="100">
        <v>2672.4</v>
      </c>
      <c r="H2048" s="100">
        <v>2672.4</v>
      </c>
      <c r="I2048" s="1" t="str">
        <f t="shared" ca="1" si="33"/>
        <v>поверка_и_ремонт_газ</v>
      </c>
    </row>
    <row r="2049" spans="1:9" hidden="1" x14ac:dyDescent="0.2">
      <c r="A2049" s="98">
        <v>43662</v>
      </c>
      <c r="B2049" s="62" t="s">
        <v>1674</v>
      </c>
      <c r="C2049" s="62" t="s">
        <v>653</v>
      </c>
      <c r="D2049" s="62" t="s">
        <v>4</v>
      </c>
      <c r="E2049" s="62" t="s">
        <v>1313</v>
      </c>
      <c r="F2049" s="99"/>
      <c r="G2049" s="100">
        <v>2640</v>
      </c>
      <c r="H2049" s="100">
        <v>2640</v>
      </c>
      <c r="I2049" s="1" t="str">
        <f t="shared" ca="1" si="33"/>
        <v>прочее_газ</v>
      </c>
    </row>
    <row r="2050" spans="1:9" x14ac:dyDescent="0.2">
      <c r="A2050" s="98">
        <v>43892</v>
      </c>
      <c r="B2050" s="62" t="s">
        <v>2448</v>
      </c>
      <c r="C2050" s="62" t="s">
        <v>2449</v>
      </c>
      <c r="D2050" s="62" t="s">
        <v>12</v>
      </c>
      <c r="E2050" s="62" t="s">
        <v>1311</v>
      </c>
      <c r="F2050" s="101">
        <v>1</v>
      </c>
      <c r="G2050" s="100">
        <v>2628</v>
      </c>
      <c r="H2050" s="100">
        <v>2628</v>
      </c>
    </row>
    <row r="2051" spans="1:9" hidden="1" x14ac:dyDescent="0.2">
      <c r="A2051" s="98">
        <v>43860</v>
      </c>
      <c r="B2051" s="62" t="s">
        <v>2037</v>
      </c>
      <c r="C2051" s="62" t="s">
        <v>777</v>
      </c>
      <c r="D2051" s="62" t="s">
        <v>78</v>
      </c>
      <c r="E2051" s="62" t="s">
        <v>1311</v>
      </c>
      <c r="F2051" s="101">
        <v>1</v>
      </c>
      <c r="G2051" s="100">
        <v>2580</v>
      </c>
      <c r="H2051" s="100">
        <v>2580</v>
      </c>
      <c r="I2051" s="1" t="str">
        <f t="shared" ref="I2050:I2113" ca="1" si="34">IF(COUNTIF(INDIRECT(INDEX(моделиперечень,1)),D2051),INDEX(моделиперечень,1),
IF(COUNTIF(INDIRECT(INDEX(моделиперечень,2)),D2051),INDEX(моделиперечень,2),
IF(COUNTIF(INDIRECT(INDEX(моделиперечень,3)),D2051),INDEX(моделиперечень,3),
IF(COUNTIF(INDIRECT(INDEX(моделиперечень,4)),D2051),INDEX(моделиперечень,4),
IF(COUNTIF(INDIRECT(INDEX(моделиперечень,5)),D2051),INDEX(моделиперечень,5),
IF(COUNTIF(INDIRECT(INDEX(моделиперечень,6)),D2051),INDEX(моделиперечень,6),
IF(COUNTIF(INDIRECT(INDEX(моделиперечень,7)),D2051),INDEX(моделиперечень,7),
IF(COUNTIF(INDIRECT(INDEX(моделиперечень,8)),D2051),INDEX(моделиперечень,8),
IF(COUNTIF(INDIRECT(INDEX(моделиперечень,9)),D2051),INDEX(моделиперечень,9),
IF(COUNTIF(INDIRECT(INDEX(моделиперечень,10)),D2051),INDEX(моделиперечень,10),
IF(COUNTIF(INDIRECT(INDEX(моделиперечень,11)),D2051),INDEX(моделиперечень,11),
IF(COUNTIF(INDIRECT(INDEX(моделиперечень,12)),D2051),INDEX(моделиперечень,12),
IF(COUNTIF(INDIRECT(INDEX(моделиперечень,13)),D2051),INDEX(моделиперечень,13),
IF(COUNTIF(INDIRECT(INDEX(моделиперечень,14)),D2051),INDEX(моделиперечень,14),
IF(COUNTIF(INDIRECT(INDEX(моделиперечень,15)),D2051),INDEX(моделиперечень,15),
IF(COUNTIF(INDIRECT(INDEX(моделиперечень,16)),D2051),INDEX(моделиперечень,16),
IF(COUNTIF(INDIRECT(INDEX(моделиперечень,17)),D2051),INDEX(моделиперечень,17),
IF(COUNTIF(INDIRECT(INDEX(моделиперечень,18)),D2051),INDEX(моделиперечень,18),
IF(COUNTIF(INDIRECT(INDEX(моделиперечень,19)),D2051),INDEX(моделиперечень,19),
IF(COUNTIF(INDIRECT(INDEX(моделиперечень,20)),D2051),INDEX(моделиперечень,20),
IF(COUNTIF(INDIRECT(INDEX(моделиперечень,21)),D2051),INDEX(моделиперечень,21),
IF(COUNTIF(INDIRECT(INDEX(моделиперечень,22)),D2051),INDEX(моделиперечень,22),
IF(COUNTIF(INDIRECT(INDEX(моделиперечень,23)),D2051),INDEX(моделиперечень,23),
IF(COUNTIF(INDIRECT(INDEX(моделиперечень,24)),D2051),INDEX(моделиперечень,24),
IF(COUNTIF(INDIRECT(INDEX(моделиперечень,25)),D2051),INDEX(моделиперечень,25),
IF(COUNTIF(INDIRECT(INDEX(моделиперечень,26)),D2051),INDEX(моделиперечень,26),
IF(COUNTIF(INDIRECT(INDEX(моделиперечень_газ,1)),D2051),INDEX(моделиперечень_газ,1),
IF(COUNTIF(INDIRECT(INDEX(моделиперечень_газ,2)),D2051),INDEX(моделиперечень_газ,2),
IF(COUNTIF(INDIRECT(INDEX(моделиперечень_газ,3)),D2051),INDEX(моделиперечень_газ,3),
IF(COUNTIF(INDIRECT(INDEX(моделиперечень_газ,4)),D2051),INDEX(моделиперечень_газ,4),
IF(COUNTIF(INDIRECT(INDEX(моделиперечень_газ,5)),D2051),INDEX(моделиперечень_газ,5),
IF(COUNTIF(INDIRECT(INDEX(моделиперечень_газ,6)),D2051),INDEX(моделиперечень_газ,6),
IF(COUNTIF(INDIRECT(INDEX(моделиперечень_газ,7)),D2051),INDEX(моделиперечень_газ,7),
IF(COUNTIF(INDIRECT(INDEX(моделиперечень_газ,8)),D2051),INDEX(моделиперечень_газ,8),
IF(COUNTIF(INDIRECT(INDEX(моделиперечень_газ,9)),D2051),INDEX(моделиперечень_газ,9),
IF(COUNTIF(INDIRECT(INDEX(моделиперечень_газ,10)),D2051),INDEX(моделиперечень_газ,10),
IF(COUNTIF(INDIRECT(INDEX(моделиперечень_газ,11)),D2051),INDEX(моделиперечень_газ,11),
IF(COUNTIF(INDIRECT(INDEX(моделиперечень_газ,12)),D2051),INDEX(моделиперечень_газ,12),
IF(COUNTIF(INDIRECT(INDEX(моделиперечень_газ,13)),D2051),INDEX(моделиперечень_газ,13),
IF(COUNTIF(INDIRECT(INDEX(моделиперечень_газ,14)),D2051),INDEX(моделиперечень_газ,14),
IF(COUNTIF(INDIRECT(INDEX(моделиперечень_газ,15)),D2051),INDEX(моделиперечень_газ,15),
IF(COUNTIF(INDIRECT(INDEX(моделиперечень_газ,16)),D2051),INDEX(моделиперечень_газ,16),
IF(COUNTIF(INDIRECT(INDEX(моделиперечень_газ,17)),D2051),INDEX(моделиперечень_газ,17),
IF(COUNTIF(INDIRECT(INDEX(моделиперечень_газ,18)),D2051),INDEX(моделиперечень_газ,18),
IF(COUNTIF(INDIRECT(INDEX(моделиперечень_газ,19)),D2051),INDEX(моделиперечень_газ,19),
IF(COUNTIF(INDIRECT(INDEX(моделиперечень_газ,20)),D2051),INDEX(моделиперечень_газ,20),
IF(COUNTIF(INDIRECT(INDEX(моделиперечень_газ,21)),D2051),INDEX(моделиперечень_газ,21),
IF(COUNTIF(INDIRECT(INDEX(моделиперечень_газ,22)),D2051),INDEX(моделиперечень_газ,22),
IF(COUNTIF(INDIRECT(INDEX(моделиперечень_газ,23)),D2051),INDEX(моделиперечень_газ,23),
IF(COUNTIF(INDIRECT(INDEX(моделиперечень_газ,24)),D2051),INDEX(моделиперечень_газ,24),
IF(COUNTIF(INDIRECT(INDEX(моделиперечень_газ,25)),D2051),INDEX(моделиперечень_газ,25),
IF(COUNTIF(INDIRECT(INDEX(моделиперечень_газ,26)),D2051),INDEX(моделиперечень_газ,26),
IF(COUNTIF(INDIRECT(INDEX(моделиперечень_газ,27)),D2051),INDEX(моделиперечень_газ,27),
IF(COUNTIF(INDIRECT(INDEX(моделиперечень_газ,28)),D2051),INDEX(моделиперечень_газ,28),
IF(COUNTIF(INDIRECT(INDEX(моделиперечень_газ,29)),D2051),INDEX(моделиперечень_газ,29),
IF(COUNTIF(INDIRECT(INDEX(моделиперечень_газ,30)),D2051),INDEX(моделиперечень_газ,30),
IF(COUNTIF(INDIRECT(INDEX(моделиперечень_газ,31)),D2051),INDEX(моделиперечень_газ,31),
IF(COUNTIF(INDIRECT(INDEX(моделиперечень_газ,32)),D2051),INDEX(моделиперечень_газ,32),
IF(COUNTIF(INDIRECT(INDEX(моделиперечень_газ,33)),D2051),INDEX(моделиперечень_газ,33),
IF(COUNTIF(INDIRECT(INDEX(моделиперечень_газ,34)),D2051),INDEX(моделиперечень_газ,34),
IF(COUNTIF(INDIRECT(INDEX(моделиперечень_газ,35)),D2051),INDEX(моделиперечень_газ,35),
IF(COUNTIF(INDIRECT(INDEX(моделиперечень_газ,36)),D2051),INDEX(моделиперечень_газ,36),
"нет модели"))))))))))))))))))))))))))))))))))))))))))))))))))))))))))))))</f>
        <v>поверка_и_ремонт_газ</v>
      </c>
    </row>
    <row r="2052" spans="1:9" hidden="1" x14ac:dyDescent="0.2">
      <c r="A2052" s="98">
        <v>43874</v>
      </c>
      <c r="B2052" s="62" t="s">
        <v>1842</v>
      </c>
      <c r="C2052" s="62" t="s">
        <v>777</v>
      </c>
      <c r="D2052" s="62" t="s">
        <v>78</v>
      </c>
      <c r="E2052" s="62" t="s">
        <v>1311</v>
      </c>
      <c r="F2052" s="101">
        <v>1</v>
      </c>
      <c r="G2052" s="100">
        <v>2580</v>
      </c>
      <c r="H2052" s="100">
        <v>2580</v>
      </c>
      <c r="I2052" s="1" t="str">
        <f t="shared" ca="1" si="34"/>
        <v>поверка_и_ремонт_газ</v>
      </c>
    </row>
    <row r="2053" spans="1:9" hidden="1" x14ac:dyDescent="0.2">
      <c r="A2053" s="98">
        <v>43516</v>
      </c>
      <c r="B2053" s="62" t="s">
        <v>2298</v>
      </c>
      <c r="C2053" s="62" t="s">
        <v>749</v>
      </c>
      <c r="D2053" s="62" t="s">
        <v>13</v>
      </c>
      <c r="E2053" s="62" t="s">
        <v>1311</v>
      </c>
      <c r="F2053" s="99"/>
      <c r="G2053" s="100">
        <v>2556</v>
      </c>
      <c r="H2053" s="100">
        <v>2556</v>
      </c>
      <c r="I2053" s="1" t="str">
        <f t="shared" ca="1" si="34"/>
        <v>поверка_и_ремонт_газ</v>
      </c>
    </row>
    <row r="2054" spans="1:9" hidden="1" x14ac:dyDescent="0.2">
      <c r="A2054" s="98">
        <v>43824</v>
      </c>
      <c r="B2054" s="62" t="s">
        <v>2299</v>
      </c>
      <c r="C2054" s="62" t="s">
        <v>681</v>
      </c>
      <c r="D2054" s="62" t="s">
        <v>254</v>
      </c>
      <c r="E2054" s="62" t="s">
        <v>1311</v>
      </c>
      <c r="F2054" s="101">
        <v>1</v>
      </c>
      <c r="G2054" s="100">
        <v>2520</v>
      </c>
      <c r="H2054" s="100">
        <v>2520</v>
      </c>
      <c r="I2054" s="1" t="str">
        <f t="shared" ca="1" si="34"/>
        <v>поверка_и_ремонт_газ</v>
      </c>
    </row>
    <row r="2055" spans="1:9" hidden="1" x14ac:dyDescent="0.2">
      <c r="A2055" s="98">
        <v>43636</v>
      </c>
      <c r="B2055" s="62" t="s">
        <v>2300</v>
      </c>
      <c r="C2055" s="62" t="s">
        <v>681</v>
      </c>
      <c r="D2055" s="62" t="s">
        <v>254</v>
      </c>
      <c r="E2055" s="62" t="s">
        <v>1311</v>
      </c>
      <c r="F2055" s="101">
        <v>1</v>
      </c>
      <c r="G2055" s="100">
        <v>2520</v>
      </c>
      <c r="H2055" s="100">
        <v>2520</v>
      </c>
      <c r="I2055" s="1" t="str">
        <f t="shared" ca="1" si="34"/>
        <v>поверка_и_ремонт_газ</v>
      </c>
    </row>
    <row r="2056" spans="1:9" hidden="1" x14ac:dyDescent="0.2">
      <c r="A2056" s="98">
        <v>43781</v>
      </c>
      <c r="B2056" s="62" t="s">
        <v>2221</v>
      </c>
      <c r="C2056" s="62" t="s">
        <v>657</v>
      </c>
      <c r="D2056" s="62" t="s">
        <v>254</v>
      </c>
      <c r="E2056" s="62" t="s">
        <v>1311</v>
      </c>
      <c r="F2056" s="101">
        <v>1</v>
      </c>
      <c r="G2056" s="100">
        <v>2520</v>
      </c>
      <c r="H2056" s="100">
        <v>2520</v>
      </c>
      <c r="I2056" s="1" t="str">
        <f t="shared" ca="1" si="34"/>
        <v>поверка_и_ремонт_газ</v>
      </c>
    </row>
    <row r="2057" spans="1:9" hidden="1" x14ac:dyDescent="0.2">
      <c r="A2057" s="98">
        <v>43644</v>
      </c>
      <c r="B2057" s="62" t="s">
        <v>2264</v>
      </c>
      <c r="C2057" s="62" t="s">
        <v>906</v>
      </c>
      <c r="D2057" s="62" t="s">
        <v>12</v>
      </c>
      <c r="E2057" s="62" t="s">
        <v>1311</v>
      </c>
      <c r="F2057" s="101">
        <v>2</v>
      </c>
      <c r="G2057" s="100">
        <v>2520</v>
      </c>
      <c r="H2057" s="100">
        <v>2520</v>
      </c>
      <c r="I2057" s="1" t="str">
        <f t="shared" ca="1" si="34"/>
        <v>поверка_и_ремонт_газ</v>
      </c>
    </row>
    <row r="2058" spans="1:9" hidden="1" x14ac:dyDescent="0.2">
      <c r="A2058" s="98">
        <v>43853</v>
      </c>
      <c r="B2058" s="62" t="s">
        <v>2265</v>
      </c>
      <c r="C2058" s="62" t="s">
        <v>672</v>
      </c>
      <c r="D2058" s="62" t="s">
        <v>12</v>
      </c>
      <c r="E2058" s="62" t="s">
        <v>1311</v>
      </c>
      <c r="F2058" s="101">
        <v>2</v>
      </c>
      <c r="G2058" s="100">
        <v>2520</v>
      </c>
      <c r="H2058" s="100">
        <v>2520</v>
      </c>
      <c r="I2058" s="1" t="str">
        <f t="shared" ca="1" si="34"/>
        <v>поверка_и_ремонт_газ</v>
      </c>
    </row>
    <row r="2059" spans="1:9" hidden="1" x14ac:dyDescent="0.2">
      <c r="A2059" s="98">
        <v>43563</v>
      </c>
      <c r="B2059" s="62" t="s">
        <v>2143</v>
      </c>
      <c r="C2059" s="62" t="s">
        <v>814</v>
      </c>
      <c r="D2059" s="62" t="s">
        <v>72</v>
      </c>
      <c r="E2059" s="62" t="s">
        <v>1311</v>
      </c>
      <c r="F2059" s="101">
        <v>7</v>
      </c>
      <c r="G2059" s="100">
        <v>2520</v>
      </c>
      <c r="H2059" s="100">
        <v>2520</v>
      </c>
      <c r="I2059" s="1" t="str">
        <f t="shared" ca="1" si="34"/>
        <v>поверка_и_ремонт_газ</v>
      </c>
    </row>
    <row r="2060" spans="1:9" x14ac:dyDescent="0.2">
      <c r="A2060" s="98">
        <v>43902</v>
      </c>
      <c r="B2060" s="62" t="s">
        <v>2484</v>
      </c>
      <c r="C2060" s="62" t="s">
        <v>777</v>
      </c>
      <c r="D2060" s="62" t="s">
        <v>12</v>
      </c>
      <c r="E2060" s="62" t="s">
        <v>1311</v>
      </c>
      <c r="F2060" s="101">
        <v>1</v>
      </c>
      <c r="G2060" s="100">
        <v>2496</v>
      </c>
      <c r="H2060" s="100">
        <v>2496</v>
      </c>
    </row>
    <row r="2061" spans="1:9" hidden="1" x14ac:dyDescent="0.2">
      <c r="A2061" s="98">
        <v>43887</v>
      </c>
      <c r="B2061" s="62" t="s">
        <v>2417</v>
      </c>
      <c r="C2061" s="62" t="s">
        <v>2418</v>
      </c>
      <c r="D2061" s="62" t="s">
        <v>12</v>
      </c>
      <c r="E2061" s="62" t="s">
        <v>1311</v>
      </c>
      <c r="F2061" s="101">
        <v>1</v>
      </c>
      <c r="G2061" s="100">
        <v>2496</v>
      </c>
      <c r="H2061" s="100">
        <v>2496</v>
      </c>
      <c r="I2061" s="1" t="str">
        <f t="shared" ca="1" si="34"/>
        <v>поверка_и_ремонт_газ</v>
      </c>
    </row>
    <row r="2062" spans="1:9" x14ac:dyDescent="0.2">
      <c r="A2062" s="98">
        <v>43894</v>
      </c>
      <c r="B2062" s="62" t="s">
        <v>2447</v>
      </c>
      <c r="C2062" s="62" t="s">
        <v>699</v>
      </c>
      <c r="D2062" s="62" t="s">
        <v>12</v>
      </c>
      <c r="E2062" s="62" t="s">
        <v>1311</v>
      </c>
      <c r="F2062" s="101">
        <v>1</v>
      </c>
      <c r="G2062" s="100">
        <v>2496</v>
      </c>
      <c r="H2062" s="100">
        <v>2496</v>
      </c>
    </row>
    <row r="2063" spans="1:9" x14ac:dyDescent="0.2">
      <c r="A2063" s="98">
        <v>43894</v>
      </c>
      <c r="B2063" s="62" t="s">
        <v>2458</v>
      </c>
      <c r="C2063" s="62" t="s">
        <v>798</v>
      </c>
      <c r="D2063" s="62" t="s">
        <v>12</v>
      </c>
      <c r="E2063" s="62" t="s">
        <v>1311</v>
      </c>
      <c r="F2063" s="101">
        <v>1</v>
      </c>
      <c r="G2063" s="100">
        <v>2496</v>
      </c>
      <c r="H2063" s="100">
        <v>2496</v>
      </c>
    </row>
    <row r="2064" spans="1:9" x14ac:dyDescent="0.2">
      <c r="A2064" s="98">
        <v>43906</v>
      </c>
      <c r="B2064" s="62" t="s">
        <v>2517</v>
      </c>
      <c r="C2064" s="62" t="s">
        <v>2518</v>
      </c>
      <c r="D2064" s="62" t="s">
        <v>12</v>
      </c>
      <c r="E2064" s="62" t="s">
        <v>1311</v>
      </c>
      <c r="F2064" s="101">
        <v>1</v>
      </c>
      <c r="G2064" s="100">
        <v>2496</v>
      </c>
      <c r="H2064" s="100">
        <v>2496</v>
      </c>
    </row>
    <row r="2065" spans="1:10" hidden="1" x14ac:dyDescent="0.2">
      <c r="A2065" s="98">
        <v>43566</v>
      </c>
      <c r="B2065" s="62" t="s">
        <v>2033</v>
      </c>
      <c r="C2065" s="62" t="s">
        <v>760</v>
      </c>
      <c r="D2065" s="62" t="s">
        <v>12</v>
      </c>
      <c r="E2065" s="62" t="s">
        <v>1311</v>
      </c>
      <c r="F2065" s="101">
        <v>1</v>
      </c>
      <c r="G2065" s="100">
        <v>2494.8000000000002</v>
      </c>
      <c r="H2065" s="100">
        <v>2494.8000000000002</v>
      </c>
      <c r="I2065" s="1" t="str">
        <f t="shared" ca="1" si="34"/>
        <v>поверка_и_ремонт_газ</v>
      </c>
    </row>
    <row r="2066" spans="1:10" hidden="1" x14ac:dyDescent="0.2">
      <c r="A2066" s="98">
        <v>43518</v>
      </c>
      <c r="B2066" s="62" t="s">
        <v>1539</v>
      </c>
      <c r="C2066" s="62" t="s">
        <v>831</v>
      </c>
      <c r="D2066" s="62" t="s">
        <v>62</v>
      </c>
      <c r="E2066" s="62" t="s">
        <v>1312</v>
      </c>
      <c r="F2066" s="101">
        <v>2</v>
      </c>
      <c r="G2066" s="100">
        <v>2232</v>
      </c>
      <c r="H2066" s="100">
        <v>2480</v>
      </c>
      <c r="I2066" s="1" t="str">
        <f t="shared" ca="1" si="34"/>
        <v>нет модели</v>
      </c>
    </row>
    <row r="2067" spans="1:10" x14ac:dyDescent="0.2">
      <c r="A2067" s="98">
        <v>43902</v>
      </c>
      <c r="B2067" s="62" t="s">
        <v>2487</v>
      </c>
      <c r="C2067" s="62" t="s">
        <v>2488</v>
      </c>
      <c r="D2067" s="62" t="s">
        <v>68</v>
      </c>
      <c r="E2067" s="62" t="s">
        <v>1311</v>
      </c>
      <c r="F2067" s="101">
        <v>5</v>
      </c>
      <c r="G2067" s="100">
        <v>2475</v>
      </c>
      <c r="H2067" s="100">
        <v>2475</v>
      </c>
    </row>
    <row r="2068" spans="1:10" hidden="1" x14ac:dyDescent="0.2">
      <c r="A2068" s="98">
        <v>43487</v>
      </c>
      <c r="B2068" s="62" t="s">
        <v>2301</v>
      </c>
      <c r="C2068" s="62" t="s">
        <v>681</v>
      </c>
      <c r="D2068" s="62" t="s">
        <v>54</v>
      </c>
      <c r="E2068" s="62" t="s">
        <v>1311</v>
      </c>
      <c r="F2068" s="99"/>
      <c r="G2068" s="100">
        <v>2472</v>
      </c>
      <c r="H2068" s="100">
        <v>2472</v>
      </c>
      <c r="I2068" s="1" t="str">
        <f t="shared" ca="1" si="34"/>
        <v>поверка_и_ремонт_газ</v>
      </c>
    </row>
    <row r="2069" spans="1:10" hidden="1" x14ac:dyDescent="0.2">
      <c r="A2069" s="98">
        <v>43571</v>
      </c>
      <c r="B2069" s="62" t="s">
        <v>1735</v>
      </c>
      <c r="C2069" s="62" t="s">
        <v>560</v>
      </c>
      <c r="D2069" s="62" t="s">
        <v>4</v>
      </c>
      <c r="E2069" s="62" t="s">
        <v>1311</v>
      </c>
      <c r="F2069" s="99"/>
      <c r="G2069" s="100">
        <v>2400</v>
      </c>
      <c r="H2069" s="100">
        <v>2400</v>
      </c>
      <c r="I2069" s="1" t="str">
        <f t="shared" ca="1" si="34"/>
        <v>прочее_газ</v>
      </c>
    </row>
    <row r="2070" spans="1:10" hidden="1" x14ac:dyDescent="0.2">
      <c r="A2070" s="98">
        <v>43669</v>
      </c>
      <c r="B2070" s="62" t="s">
        <v>1561</v>
      </c>
      <c r="C2070" s="62" t="s">
        <v>937</v>
      </c>
      <c r="D2070" s="62" t="s">
        <v>4</v>
      </c>
      <c r="E2070" s="62" t="s">
        <v>1313</v>
      </c>
      <c r="F2070" s="99"/>
      <c r="G2070" s="100">
        <v>2400</v>
      </c>
      <c r="H2070" s="100">
        <v>2400</v>
      </c>
      <c r="I2070" s="1" t="str">
        <f t="shared" ca="1" si="34"/>
        <v>прочее_газ</v>
      </c>
    </row>
    <row r="2071" spans="1:10" hidden="1" x14ac:dyDescent="0.2">
      <c r="A2071" s="98">
        <v>43662</v>
      </c>
      <c r="B2071" s="62" t="s">
        <v>2269</v>
      </c>
      <c r="C2071" s="62" t="s">
        <v>646</v>
      </c>
      <c r="D2071" s="62" t="s">
        <v>4</v>
      </c>
      <c r="E2071" s="62" t="s">
        <v>1313</v>
      </c>
      <c r="F2071" s="99"/>
      <c r="G2071" s="100">
        <v>2400</v>
      </c>
      <c r="H2071" s="100">
        <v>2400</v>
      </c>
      <c r="I2071" s="1" t="str">
        <f t="shared" ca="1" si="34"/>
        <v>прочее_газ</v>
      </c>
    </row>
    <row r="2072" spans="1:10" hidden="1" x14ac:dyDescent="0.2">
      <c r="A2072" s="98">
        <v>43697</v>
      </c>
      <c r="B2072" s="62" t="s">
        <v>2071</v>
      </c>
      <c r="C2072" s="62" t="s">
        <v>788</v>
      </c>
      <c r="D2072" s="62" t="s">
        <v>4</v>
      </c>
      <c r="E2072" s="62" t="s">
        <v>1313</v>
      </c>
      <c r="F2072" s="99"/>
      <c r="G2072" s="100">
        <v>2400</v>
      </c>
      <c r="H2072" s="100">
        <v>2400</v>
      </c>
      <c r="I2072" s="1" t="str">
        <f t="shared" ca="1" si="34"/>
        <v>прочее_газ</v>
      </c>
    </row>
    <row r="2073" spans="1:10" hidden="1" x14ac:dyDescent="0.2">
      <c r="A2073" s="98">
        <v>43881</v>
      </c>
      <c r="B2073" s="62" t="s">
        <v>2370</v>
      </c>
      <c r="C2073" s="62" t="s">
        <v>973</v>
      </c>
      <c r="D2073" s="62" t="s">
        <v>4</v>
      </c>
      <c r="E2073" s="62" t="s">
        <v>1311</v>
      </c>
      <c r="F2073" s="99"/>
      <c r="G2073" s="100">
        <v>2400</v>
      </c>
      <c r="H2073" s="100">
        <v>2400</v>
      </c>
      <c r="I2073" s="1" t="str">
        <f t="shared" ca="1" si="34"/>
        <v>прочее_газ</v>
      </c>
    </row>
    <row r="2074" spans="1:10" hidden="1" x14ac:dyDescent="0.2">
      <c r="A2074" s="98">
        <v>43781</v>
      </c>
      <c r="B2074" s="62" t="s">
        <v>2303</v>
      </c>
      <c r="C2074" s="62" t="s">
        <v>965</v>
      </c>
      <c r="D2074" s="62" t="s">
        <v>966</v>
      </c>
      <c r="E2074" s="62" t="s">
        <v>1311</v>
      </c>
      <c r="F2074" s="101">
        <v>1</v>
      </c>
      <c r="G2074" s="100">
        <v>2400</v>
      </c>
      <c r="H2074" s="100">
        <v>2400</v>
      </c>
      <c r="I2074" s="1" t="str">
        <f t="shared" ca="1" si="34"/>
        <v>нет модели</v>
      </c>
      <c r="J2074" s="18"/>
    </row>
    <row r="2075" spans="1:10" hidden="1" x14ac:dyDescent="0.2">
      <c r="A2075" s="98">
        <v>43788</v>
      </c>
      <c r="B2075" s="62" t="s">
        <v>1623</v>
      </c>
      <c r="C2075" s="62" t="s">
        <v>959</v>
      </c>
      <c r="D2075" s="62" t="s">
        <v>51</v>
      </c>
      <c r="E2075" s="62" t="s">
        <v>1311</v>
      </c>
      <c r="F2075" s="101">
        <v>2</v>
      </c>
      <c r="G2075" s="100">
        <v>2400</v>
      </c>
      <c r="H2075" s="100">
        <v>2400</v>
      </c>
      <c r="I2075" s="1" t="str">
        <f t="shared" ca="1" si="34"/>
        <v>прочее_газ</v>
      </c>
      <c r="J2075" s="18"/>
    </row>
    <row r="2076" spans="1:10" hidden="1" x14ac:dyDescent="0.2">
      <c r="A2076" s="98">
        <v>43634</v>
      </c>
      <c r="B2076" s="62" t="s">
        <v>1737</v>
      </c>
      <c r="C2076" s="62" t="s">
        <v>644</v>
      </c>
      <c r="D2076" s="62" t="s">
        <v>12</v>
      </c>
      <c r="E2076" s="62" t="s">
        <v>1313</v>
      </c>
      <c r="F2076" s="101">
        <v>8</v>
      </c>
      <c r="G2076" s="100">
        <v>2400</v>
      </c>
      <c r="H2076" s="100">
        <v>2400</v>
      </c>
      <c r="I2076" s="1" t="str">
        <f t="shared" ca="1" si="34"/>
        <v>поверка_и_ремонт_газ</v>
      </c>
    </row>
    <row r="2077" spans="1:10" hidden="1" x14ac:dyDescent="0.2">
      <c r="A2077" s="98">
        <v>43620</v>
      </c>
      <c r="B2077" s="62" t="s">
        <v>2302</v>
      </c>
      <c r="C2077" s="62" t="s">
        <v>993</v>
      </c>
      <c r="D2077" s="62" t="s">
        <v>73</v>
      </c>
      <c r="E2077" s="62" t="s">
        <v>1312</v>
      </c>
      <c r="F2077" s="101">
        <v>1</v>
      </c>
      <c r="G2077" s="100">
        <v>2400</v>
      </c>
      <c r="H2077" s="100">
        <v>2400</v>
      </c>
      <c r="I2077" s="1" t="str">
        <f t="shared" ca="1" si="34"/>
        <v>прочее_газ</v>
      </c>
    </row>
    <row r="2078" spans="1:10" hidden="1" x14ac:dyDescent="0.2">
      <c r="A2078" s="98">
        <v>43565</v>
      </c>
      <c r="B2078" s="62" t="s">
        <v>2158</v>
      </c>
      <c r="C2078" s="62" t="s">
        <v>553</v>
      </c>
      <c r="D2078" s="62" t="s">
        <v>12</v>
      </c>
      <c r="E2078" s="62" t="s">
        <v>1312</v>
      </c>
      <c r="F2078" s="101">
        <v>1</v>
      </c>
      <c r="G2078" s="100">
        <v>2394</v>
      </c>
      <c r="H2078" s="100">
        <v>2394</v>
      </c>
      <c r="I2078" s="1" t="str">
        <f t="shared" ca="1" si="34"/>
        <v>поверка_и_ремонт_газ</v>
      </c>
    </row>
    <row r="2079" spans="1:10" hidden="1" x14ac:dyDescent="0.2">
      <c r="A2079" s="98">
        <v>43824</v>
      </c>
      <c r="B2079" s="62" t="s">
        <v>1223</v>
      </c>
      <c r="C2079" s="62" t="s">
        <v>654</v>
      </c>
      <c r="D2079" s="62" t="s">
        <v>1106</v>
      </c>
      <c r="E2079" s="62" t="s">
        <v>1311</v>
      </c>
      <c r="F2079" s="101">
        <v>2</v>
      </c>
      <c r="G2079" s="100">
        <v>2380.8000000000002</v>
      </c>
      <c r="H2079" s="100">
        <v>2380.8000000000002</v>
      </c>
      <c r="I2079" s="1" t="str">
        <f t="shared" ca="1" si="34"/>
        <v>нет модели</v>
      </c>
    </row>
    <row r="2080" spans="1:10" hidden="1" x14ac:dyDescent="0.2">
      <c r="A2080" s="98">
        <v>43816</v>
      </c>
      <c r="B2080" s="62" t="s">
        <v>1222</v>
      </c>
      <c r="C2080" s="62" t="s">
        <v>654</v>
      </c>
      <c r="D2080" s="62" t="s">
        <v>1021</v>
      </c>
      <c r="E2080" s="62" t="s">
        <v>1311</v>
      </c>
      <c r="F2080" s="101">
        <v>2</v>
      </c>
      <c r="G2080" s="100">
        <v>2380.8000000000002</v>
      </c>
      <c r="H2080" s="100">
        <v>2380.8000000000002</v>
      </c>
      <c r="I2080" s="1" t="str">
        <f t="shared" ca="1" si="34"/>
        <v>нет модели</v>
      </c>
    </row>
    <row r="2081" spans="1:10" hidden="1" x14ac:dyDescent="0.2">
      <c r="A2081" s="98">
        <v>43789</v>
      </c>
      <c r="B2081" s="62" t="s">
        <v>2273</v>
      </c>
      <c r="C2081" s="62" t="s">
        <v>892</v>
      </c>
      <c r="D2081" s="62" t="s">
        <v>262</v>
      </c>
      <c r="E2081" s="62" t="s">
        <v>1311</v>
      </c>
      <c r="F2081" s="101">
        <v>1</v>
      </c>
      <c r="G2081" s="100">
        <v>2340</v>
      </c>
      <c r="H2081" s="100">
        <v>2340</v>
      </c>
      <c r="I2081" s="1" t="str">
        <f t="shared" ca="1" si="34"/>
        <v>поверка_и_ремонт_газ</v>
      </c>
      <c r="J2081" s="18"/>
    </row>
    <row r="2082" spans="1:10" hidden="1" x14ac:dyDescent="0.2">
      <c r="A2082" s="98">
        <v>43564</v>
      </c>
      <c r="B2082" s="62" t="s">
        <v>2214</v>
      </c>
      <c r="C2082" s="62" t="s">
        <v>770</v>
      </c>
      <c r="D2082" s="62" t="s">
        <v>262</v>
      </c>
      <c r="E2082" s="62" t="s">
        <v>1311</v>
      </c>
      <c r="F2082" s="101">
        <v>1</v>
      </c>
      <c r="G2082" s="100">
        <v>2340</v>
      </c>
      <c r="H2082" s="100">
        <v>2340</v>
      </c>
      <c r="I2082" s="1" t="str">
        <f t="shared" ca="1" si="34"/>
        <v>поверка_и_ремонт_газ</v>
      </c>
    </row>
    <row r="2083" spans="1:10" hidden="1" x14ac:dyDescent="0.2">
      <c r="A2083" s="98">
        <v>43713</v>
      </c>
      <c r="B2083" s="62" t="s">
        <v>2227</v>
      </c>
      <c r="C2083" s="62" t="s">
        <v>847</v>
      </c>
      <c r="D2083" s="62" t="s">
        <v>262</v>
      </c>
      <c r="E2083" s="62" t="s">
        <v>1311</v>
      </c>
      <c r="F2083" s="101">
        <v>1</v>
      </c>
      <c r="G2083" s="100">
        <v>2340</v>
      </c>
      <c r="H2083" s="100">
        <v>2340</v>
      </c>
      <c r="I2083" s="1" t="str">
        <f t="shared" ca="1" si="34"/>
        <v>поверка_и_ремонт_газ</v>
      </c>
    </row>
    <row r="2084" spans="1:10" hidden="1" x14ac:dyDescent="0.2">
      <c r="A2084" s="98">
        <v>43564</v>
      </c>
      <c r="B2084" s="62" t="s">
        <v>2214</v>
      </c>
      <c r="C2084" s="62" t="s">
        <v>770</v>
      </c>
      <c r="D2084" s="62" t="s">
        <v>22</v>
      </c>
      <c r="E2084" s="62" t="s">
        <v>1311</v>
      </c>
      <c r="F2084" s="101">
        <v>1</v>
      </c>
      <c r="G2084" s="100">
        <v>2340</v>
      </c>
      <c r="H2084" s="100">
        <v>2340</v>
      </c>
      <c r="I2084" s="1" t="str">
        <f t="shared" ca="1" si="34"/>
        <v>поверка_и_ремонт_газ</v>
      </c>
    </row>
    <row r="2085" spans="1:10" hidden="1" x14ac:dyDescent="0.2">
      <c r="A2085" s="98">
        <v>43489</v>
      </c>
      <c r="B2085" s="62" t="s">
        <v>2304</v>
      </c>
      <c r="C2085" s="62" t="s">
        <v>688</v>
      </c>
      <c r="D2085" s="62" t="s">
        <v>349</v>
      </c>
      <c r="E2085" s="62" t="s">
        <v>1311</v>
      </c>
      <c r="F2085" s="101">
        <v>1</v>
      </c>
      <c r="G2085" s="100">
        <v>2280</v>
      </c>
      <c r="H2085" s="100">
        <v>2280</v>
      </c>
      <c r="I2085" s="1" t="str">
        <f t="shared" ca="1" si="34"/>
        <v>прочее_газ</v>
      </c>
    </row>
    <row r="2086" spans="1:10" hidden="1" x14ac:dyDescent="0.2">
      <c r="A2086" s="98">
        <v>43712</v>
      </c>
      <c r="B2086" s="62" t="s">
        <v>2305</v>
      </c>
      <c r="C2086" s="62" t="s">
        <v>738</v>
      </c>
      <c r="D2086" s="62" t="s">
        <v>349</v>
      </c>
      <c r="E2086" s="62" t="s">
        <v>1311</v>
      </c>
      <c r="F2086" s="101">
        <v>1</v>
      </c>
      <c r="G2086" s="100">
        <v>2280</v>
      </c>
      <c r="H2086" s="100">
        <v>2280</v>
      </c>
      <c r="I2086" s="1" t="str">
        <f t="shared" ca="1" si="34"/>
        <v>прочее_газ</v>
      </c>
    </row>
    <row r="2087" spans="1:10" hidden="1" x14ac:dyDescent="0.2">
      <c r="A2087" s="98">
        <v>43607</v>
      </c>
      <c r="B2087" s="62" t="s">
        <v>2125</v>
      </c>
      <c r="C2087" s="62" t="s">
        <v>752</v>
      </c>
      <c r="D2087" s="62" t="s">
        <v>12</v>
      </c>
      <c r="E2087" s="62" t="s">
        <v>1311</v>
      </c>
      <c r="F2087" s="101">
        <v>1</v>
      </c>
      <c r="G2087" s="100">
        <v>2268</v>
      </c>
      <c r="H2087" s="100">
        <v>2268</v>
      </c>
      <c r="I2087" s="1" t="str">
        <f t="shared" ca="1" si="34"/>
        <v>поверка_и_ремонт_газ</v>
      </c>
    </row>
    <row r="2088" spans="1:10" hidden="1" x14ac:dyDescent="0.2">
      <c r="A2088" s="98">
        <v>43606</v>
      </c>
      <c r="B2088" s="62" t="s">
        <v>2155</v>
      </c>
      <c r="C2088" s="62" t="s">
        <v>699</v>
      </c>
      <c r="D2088" s="62" t="s">
        <v>12</v>
      </c>
      <c r="E2088" s="62" t="s">
        <v>1311</v>
      </c>
      <c r="F2088" s="101">
        <v>1</v>
      </c>
      <c r="G2088" s="100">
        <v>2268</v>
      </c>
      <c r="H2088" s="100">
        <v>2268</v>
      </c>
      <c r="I2088" s="1" t="str">
        <f t="shared" ca="1" si="34"/>
        <v>поверка_и_ремонт_газ</v>
      </c>
    </row>
    <row r="2089" spans="1:10" hidden="1" x14ac:dyDescent="0.2">
      <c r="A2089" s="98">
        <v>43629</v>
      </c>
      <c r="B2089" s="62" t="s">
        <v>2197</v>
      </c>
      <c r="C2089" s="62" t="s">
        <v>677</v>
      </c>
      <c r="D2089" s="62" t="s">
        <v>12</v>
      </c>
      <c r="E2089" s="62" t="s">
        <v>1311</v>
      </c>
      <c r="F2089" s="101">
        <v>1</v>
      </c>
      <c r="G2089" s="100">
        <v>2268</v>
      </c>
      <c r="H2089" s="100">
        <v>2268</v>
      </c>
      <c r="I2089" s="1" t="str">
        <f t="shared" ca="1" si="34"/>
        <v>поверка_и_ремонт_газ</v>
      </c>
    </row>
    <row r="2090" spans="1:10" hidden="1" x14ac:dyDescent="0.2">
      <c r="A2090" s="98">
        <v>43578</v>
      </c>
      <c r="B2090" s="62" t="s">
        <v>2126</v>
      </c>
      <c r="C2090" s="62" t="s">
        <v>752</v>
      </c>
      <c r="D2090" s="62" t="s">
        <v>12</v>
      </c>
      <c r="E2090" s="62" t="s">
        <v>1311</v>
      </c>
      <c r="F2090" s="101">
        <v>1</v>
      </c>
      <c r="G2090" s="100">
        <v>2268</v>
      </c>
      <c r="H2090" s="100">
        <v>2268</v>
      </c>
      <c r="I2090" s="1" t="str">
        <f t="shared" ca="1" si="34"/>
        <v>поверка_и_ремонт_газ</v>
      </c>
    </row>
    <row r="2091" spans="1:10" hidden="1" x14ac:dyDescent="0.2">
      <c r="A2091" s="98">
        <v>43556</v>
      </c>
      <c r="B2091" s="62" t="s">
        <v>2153</v>
      </c>
      <c r="C2091" s="62" t="s">
        <v>699</v>
      </c>
      <c r="D2091" s="62" t="s">
        <v>12</v>
      </c>
      <c r="E2091" s="62" t="s">
        <v>1311</v>
      </c>
      <c r="F2091" s="101">
        <v>1</v>
      </c>
      <c r="G2091" s="100">
        <v>2268</v>
      </c>
      <c r="H2091" s="100">
        <v>2268</v>
      </c>
      <c r="I2091" s="1" t="str">
        <f t="shared" ca="1" si="34"/>
        <v>поверка_и_ремонт_газ</v>
      </c>
    </row>
    <row r="2092" spans="1:10" hidden="1" x14ac:dyDescent="0.2">
      <c r="A2092" s="98">
        <v>43571</v>
      </c>
      <c r="B2092" s="62" t="s">
        <v>2127</v>
      </c>
      <c r="C2092" s="62" t="s">
        <v>752</v>
      </c>
      <c r="D2092" s="62" t="s">
        <v>12</v>
      </c>
      <c r="E2092" s="62" t="s">
        <v>1311</v>
      </c>
      <c r="F2092" s="101">
        <v>1</v>
      </c>
      <c r="G2092" s="100">
        <v>2268</v>
      </c>
      <c r="H2092" s="100">
        <v>2268</v>
      </c>
      <c r="I2092" s="1" t="str">
        <f t="shared" ca="1" si="34"/>
        <v>поверка_и_ремонт_газ</v>
      </c>
    </row>
    <row r="2093" spans="1:10" hidden="1" x14ac:dyDescent="0.2">
      <c r="A2093" s="98">
        <v>43627</v>
      </c>
      <c r="B2093" s="62" t="s">
        <v>2174</v>
      </c>
      <c r="C2093" s="62" t="s">
        <v>752</v>
      </c>
      <c r="D2093" s="62" t="s">
        <v>12</v>
      </c>
      <c r="E2093" s="62" t="s">
        <v>1313</v>
      </c>
      <c r="F2093" s="101">
        <v>1</v>
      </c>
      <c r="G2093" s="100">
        <v>2268</v>
      </c>
      <c r="H2093" s="100">
        <v>2268</v>
      </c>
      <c r="I2093" s="1" t="str">
        <f t="shared" ca="1" si="34"/>
        <v>поверка_и_ремонт_газ</v>
      </c>
      <c r="J2093" s="18"/>
    </row>
    <row r="2094" spans="1:10" hidden="1" x14ac:dyDescent="0.2">
      <c r="A2094" s="98">
        <v>43627</v>
      </c>
      <c r="B2094" s="62" t="s">
        <v>2173</v>
      </c>
      <c r="C2094" s="62" t="s">
        <v>752</v>
      </c>
      <c r="D2094" s="62" t="s">
        <v>12</v>
      </c>
      <c r="E2094" s="62" t="s">
        <v>1313</v>
      </c>
      <c r="F2094" s="101">
        <v>1</v>
      </c>
      <c r="G2094" s="100">
        <v>2268</v>
      </c>
      <c r="H2094" s="100">
        <v>2268</v>
      </c>
      <c r="I2094" s="1" t="str">
        <f t="shared" ca="1" si="34"/>
        <v>поверка_и_ремонт_газ</v>
      </c>
    </row>
    <row r="2095" spans="1:10" hidden="1" x14ac:dyDescent="0.2">
      <c r="A2095" s="98">
        <v>43580</v>
      </c>
      <c r="B2095" s="62" t="s">
        <v>2154</v>
      </c>
      <c r="C2095" s="62" t="s">
        <v>878</v>
      </c>
      <c r="D2095" s="62" t="s">
        <v>12</v>
      </c>
      <c r="E2095" s="62" t="s">
        <v>1311</v>
      </c>
      <c r="F2095" s="101">
        <v>1</v>
      </c>
      <c r="G2095" s="100">
        <v>2268</v>
      </c>
      <c r="H2095" s="100">
        <v>2268</v>
      </c>
      <c r="I2095" s="1" t="str">
        <f t="shared" ca="1" si="34"/>
        <v>поверка_и_ремонт_газ</v>
      </c>
      <c r="J2095" s="18"/>
    </row>
    <row r="2096" spans="1:10" hidden="1" x14ac:dyDescent="0.2">
      <c r="A2096" s="98">
        <v>43613</v>
      </c>
      <c r="B2096" s="62" t="s">
        <v>2023</v>
      </c>
      <c r="C2096" s="62" t="s">
        <v>1013</v>
      </c>
      <c r="D2096" s="62" t="s">
        <v>12</v>
      </c>
      <c r="E2096" s="62" t="s">
        <v>1311</v>
      </c>
      <c r="F2096" s="101">
        <v>1</v>
      </c>
      <c r="G2096" s="100">
        <v>2268</v>
      </c>
      <c r="H2096" s="100">
        <v>2268</v>
      </c>
      <c r="I2096" s="1" t="str">
        <f t="shared" ca="1" si="34"/>
        <v>поверка_и_ремонт_газ</v>
      </c>
      <c r="J2096" s="18"/>
    </row>
    <row r="2097" spans="1:10" hidden="1" x14ac:dyDescent="0.2">
      <c r="A2097" s="98">
        <v>43663</v>
      </c>
      <c r="B2097" s="62" t="s">
        <v>2079</v>
      </c>
      <c r="C2097" s="62" t="s">
        <v>749</v>
      </c>
      <c r="D2097" s="62" t="s">
        <v>12</v>
      </c>
      <c r="E2097" s="62" t="s">
        <v>1311</v>
      </c>
      <c r="F2097" s="101">
        <v>1</v>
      </c>
      <c r="G2097" s="100">
        <v>2268</v>
      </c>
      <c r="H2097" s="100">
        <v>2268</v>
      </c>
      <c r="I2097" s="1" t="str">
        <f t="shared" ca="1" si="34"/>
        <v>поверка_и_ремонт_газ</v>
      </c>
      <c r="J2097" s="18"/>
    </row>
    <row r="2098" spans="1:10" hidden="1" x14ac:dyDescent="0.2">
      <c r="A2098" s="98">
        <v>43642</v>
      </c>
      <c r="B2098" s="62" t="s">
        <v>2262</v>
      </c>
      <c r="C2098" s="62" t="s">
        <v>798</v>
      </c>
      <c r="D2098" s="62" t="s">
        <v>12</v>
      </c>
      <c r="E2098" s="62" t="s">
        <v>1311</v>
      </c>
      <c r="F2098" s="101">
        <v>1</v>
      </c>
      <c r="G2098" s="100">
        <v>2268</v>
      </c>
      <c r="H2098" s="100">
        <v>2268</v>
      </c>
      <c r="I2098" s="1" t="str">
        <f t="shared" ca="1" si="34"/>
        <v>поверка_и_ремонт_газ</v>
      </c>
    </row>
    <row r="2099" spans="1:10" hidden="1" x14ac:dyDescent="0.2">
      <c r="A2099" s="98">
        <v>43734</v>
      </c>
      <c r="B2099" s="62" t="s">
        <v>2220</v>
      </c>
      <c r="C2099" s="62" t="s">
        <v>900</v>
      </c>
      <c r="D2099" s="62" t="s">
        <v>12</v>
      </c>
      <c r="E2099" s="62" t="s">
        <v>1313</v>
      </c>
      <c r="F2099" s="101">
        <v>1</v>
      </c>
      <c r="G2099" s="100">
        <v>2268</v>
      </c>
      <c r="H2099" s="100">
        <v>2268</v>
      </c>
      <c r="I2099" s="1" t="str">
        <f t="shared" ca="1" si="34"/>
        <v>поверка_и_ремонт_газ</v>
      </c>
    </row>
    <row r="2100" spans="1:10" hidden="1" x14ac:dyDescent="0.2">
      <c r="A2100" s="98">
        <v>43734</v>
      </c>
      <c r="B2100" s="62" t="s">
        <v>2146</v>
      </c>
      <c r="C2100" s="62" t="s">
        <v>857</v>
      </c>
      <c r="D2100" s="62" t="s">
        <v>12</v>
      </c>
      <c r="E2100" s="62" t="s">
        <v>1313</v>
      </c>
      <c r="F2100" s="101">
        <v>1</v>
      </c>
      <c r="G2100" s="100">
        <v>2268</v>
      </c>
      <c r="H2100" s="100">
        <v>2268</v>
      </c>
      <c r="I2100" s="1" t="str">
        <f t="shared" ca="1" si="34"/>
        <v>поверка_и_ремонт_газ</v>
      </c>
    </row>
    <row r="2101" spans="1:10" hidden="1" x14ac:dyDescent="0.2">
      <c r="A2101" s="98">
        <v>43732</v>
      </c>
      <c r="B2101" s="62" t="s">
        <v>2025</v>
      </c>
      <c r="C2101" s="62" t="s">
        <v>793</v>
      </c>
      <c r="D2101" s="62" t="s">
        <v>12</v>
      </c>
      <c r="E2101" s="62" t="s">
        <v>1313</v>
      </c>
      <c r="F2101" s="101">
        <v>1</v>
      </c>
      <c r="G2101" s="100">
        <v>2268</v>
      </c>
      <c r="H2101" s="100">
        <v>2268</v>
      </c>
      <c r="I2101" s="1" t="str">
        <f t="shared" ca="1" si="34"/>
        <v>поверка_и_ремонт_газ</v>
      </c>
      <c r="J2101" s="18"/>
    </row>
    <row r="2102" spans="1:10" hidden="1" x14ac:dyDescent="0.2">
      <c r="A2102" s="98">
        <v>43529</v>
      </c>
      <c r="B2102" s="62" t="s">
        <v>2152</v>
      </c>
      <c r="C2102" s="62" t="s">
        <v>795</v>
      </c>
      <c r="D2102" s="62" t="s">
        <v>12</v>
      </c>
      <c r="E2102" s="62" t="s">
        <v>1311</v>
      </c>
      <c r="F2102" s="101">
        <v>1</v>
      </c>
      <c r="G2102" s="100">
        <v>2268</v>
      </c>
      <c r="H2102" s="100">
        <v>2268</v>
      </c>
      <c r="I2102" s="1" t="str">
        <f t="shared" ca="1" si="34"/>
        <v>поверка_и_ремонт_газ</v>
      </c>
      <c r="J2102" s="18"/>
    </row>
    <row r="2103" spans="1:10" hidden="1" x14ac:dyDescent="0.2">
      <c r="A2103" s="98">
        <v>43522</v>
      </c>
      <c r="B2103" s="62" t="s">
        <v>2189</v>
      </c>
      <c r="C2103" s="62" t="s">
        <v>674</v>
      </c>
      <c r="D2103" s="62" t="s">
        <v>12</v>
      </c>
      <c r="E2103" s="62" t="s">
        <v>1311</v>
      </c>
      <c r="F2103" s="101">
        <v>1</v>
      </c>
      <c r="G2103" s="100">
        <v>2268</v>
      </c>
      <c r="H2103" s="100">
        <v>2268</v>
      </c>
      <c r="I2103" s="1" t="str">
        <f t="shared" ca="1" si="34"/>
        <v>поверка_и_ремонт_газ</v>
      </c>
    </row>
    <row r="2104" spans="1:10" hidden="1" x14ac:dyDescent="0.2">
      <c r="A2104" s="98">
        <v>43544</v>
      </c>
      <c r="B2104" s="62" t="s">
        <v>2306</v>
      </c>
      <c r="C2104" s="62" t="s">
        <v>904</v>
      </c>
      <c r="D2104" s="62" t="s">
        <v>12</v>
      </c>
      <c r="E2104" s="62" t="s">
        <v>1311</v>
      </c>
      <c r="F2104" s="101">
        <v>1</v>
      </c>
      <c r="G2104" s="100">
        <v>2268</v>
      </c>
      <c r="H2104" s="100">
        <v>2268</v>
      </c>
      <c r="I2104" s="1" t="str">
        <f t="shared" ca="1" si="34"/>
        <v>поверка_и_ремонт_газ</v>
      </c>
    </row>
    <row r="2105" spans="1:10" hidden="1" x14ac:dyDescent="0.2">
      <c r="A2105" s="98">
        <v>43516</v>
      </c>
      <c r="B2105" s="62" t="s">
        <v>2128</v>
      </c>
      <c r="C2105" s="62" t="s">
        <v>752</v>
      </c>
      <c r="D2105" s="62" t="s">
        <v>12</v>
      </c>
      <c r="E2105" s="62" t="s">
        <v>1311</v>
      </c>
      <c r="F2105" s="101">
        <v>1</v>
      </c>
      <c r="G2105" s="100">
        <v>2268</v>
      </c>
      <c r="H2105" s="100">
        <v>2268</v>
      </c>
      <c r="I2105" s="1" t="str">
        <f t="shared" ca="1" si="34"/>
        <v>поверка_и_ремонт_газ</v>
      </c>
    </row>
    <row r="2106" spans="1:10" hidden="1" x14ac:dyDescent="0.2">
      <c r="A2106" s="98">
        <v>43494</v>
      </c>
      <c r="B2106" s="62" t="s">
        <v>2031</v>
      </c>
      <c r="C2106" s="62" t="s">
        <v>840</v>
      </c>
      <c r="D2106" s="62" t="s">
        <v>12</v>
      </c>
      <c r="E2106" s="62" t="s">
        <v>1311</v>
      </c>
      <c r="F2106" s="101">
        <v>1</v>
      </c>
      <c r="G2106" s="100">
        <v>2268</v>
      </c>
      <c r="H2106" s="100">
        <v>2268</v>
      </c>
      <c r="I2106" s="1" t="str">
        <f t="shared" ca="1" si="34"/>
        <v>поверка_и_ремонт_газ</v>
      </c>
    </row>
    <row r="2107" spans="1:10" hidden="1" x14ac:dyDescent="0.2">
      <c r="A2107" s="98">
        <v>43811</v>
      </c>
      <c r="B2107" s="62" t="s">
        <v>2200</v>
      </c>
      <c r="C2107" s="62" t="s">
        <v>1126</v>
      </c>
      <c r="D2107" s="62" t="s">
        <v>12</v>
      </c>
      <c r="E2107" s="62" t="s">
        <v>1311</v>
      </c>
      <c r="F2107" s="101">
        <v>1</v>
      </c>
      <c r="G2107" s="100">
        <v>2268</v>
      </c>
      <c r="H2107" s="100">
        <v>2268</v>
      </c>
      <c r="I2107" s="1" t="str">
        <f t="shared" ca="1" si="34"/>
        <v>поверка_и_ремонт_газ</v>
      </c>
    </row>
    <row r="2108" spans="1:10" hidden="1" x14ac:dyDescent="0.2">
      <c r="A2108" s="98">
        <v>43823</v>
      </c>
      <c r="B2108" s="62" t="s">
        <v>2308</v>
      </c>
      <c r="C2108" s="62" t="s">
        <v>857</v>
      </c>
      <c r="D2108" s="62" t="s">
        <v>12</v>
      </c>
      <c r="E2108" s="62" t="s">
        <v>1311</v>
      </c>
      <c r="F2108" s="101">
        <v>1</v>
      </c>
      <c r="G2108" s="100">
        <v>2268</v>
      </c>
      <c r="H2108" s="100">
        <v>2268</v>
      </c>
      <c r="I2108" s="1" t="str">
        <f t="shared" ca="1" si="34"/>
        <v>поверка_и_ремонт_газ</v>
      </c>
    </row>
    <row r="2109" spans="1:10" hidden="1" x14ac:dyDescent="0.2">
      <c r="A2109" s="98">
        <v>43823</v>
      </c>
      <c r="B2109" s="62" t="s">
        <v>2024</v>
      </c>
      <c r="C2109" s="62" t="s">
        <v>1132</v>
      </c>
      <c r="D2109" s="62" t="s">
        <v>12</v>
      </c>
      <c r="E2109" s="62" t="s">
        <v>1311</v>
      </c>
      <c r="F2109" s="101">
        <v>1</v>
      </c>
      <c r="G2109" s="100">
        <v>2268</v>
      </c>
      <c r="H2109" s="100">
        <v>2268</v>
      </c>
      <c r="I2109" s="1" t="str">
        <f t="shared" ca="1" si="34"/>
        <v>поверка_и_ремонт_газ</v>
      </c>
    </row>
    <row r="2110" spans="1:10" hidden="1" x14ac:dyDescent="0.2">
      <c r="A2110" s="98">
        <v>43843</v>
      </c>
      <c r="B2110" s="62" t="s">
        <v>2263</v>
      </c>
      <c r="C2110" s="62" t="s">
        <v>622</v>
      </c>
      <c r="D2110" s="62" t="s">
        <v>12</v>
      </c>
      <c r="E2110" s="62" t="s">
        <v>1311</v>
      </c>
      <c r="F2110" s="101">
        <v>1</v>
      </c>
      <c r="G2110" s="100">
        <v>2268</v>
      </c>
      <c r="H2110" s="100">
        <v>2268</v>
      </c>
      <c r="I2110" s="1" t="str">
        <f t="shared" ca="1" si="34"/>
        <v>поверка_и_ремонт_газ</v>
      </c>
    </row>
    <row r="2111" spans="1:10" hidden="1" x14ac:dyDescent="0.2">
      <c r="A2111" s="98">
        <v>43861</v>
      </c>
      <c r="B2111" s="62" t="s">
        <v>2251</v>
      </c>
      <c r="C2111" s="62" t="s">
        <v>1361</v>
      </c>
      <c r="D2111" s="62" t="s">
        <v>12</v>
      </c>
      <c r="E2111" s="62" t="s">
        <v>1311</v>
      </c>
      <c r="F2111" s="101">
        <v>1</v>
      </c>
      <c r="G2111" s="100">
        <v>2268</v>
      </c>
      <c r="H2111" s="100">
        <v>2268</v>
      </c>
      <c r="I2111" s="1" t="str">
        <f t="shared" ca="1" si="34"/>
        <v>поверка_и_ремонт_газ</v>
      </c>
      <c r="J2111" s="18"/>
    </row>
    <row r="2112" spans="1:10" hidden="1" x14ac:dyDescent="0.2">
      <c r="A2112" s="98">
        <v>43864</v>
      </c>
      <c r="B2112" s="62" t="s">
        <v>2105</v>
      </c>
      <c r="C2112" s="62" t="s">
        <v>752</v>
      </c>
      <c r="D2112" s="62" t="s">
        <v>12</v>
      </c>
      <c r="E2112" s="62" t="s">
        <v>1311</v>
      </c>
      <c r="F2112" s="101">
        <v>1</v>
      </c>
      <c r="G2112" s="100">
        <v>2268</v>
      </c>
      <c r="H2112" s="100">
        <v>2268</v>
      </c>
      <c r="I2112" s="1" t="str">
        <f t="shared" ca="1" si="34"/>
        <v>поверка_и_ремонт_газ</v>
      </c>
    </row>
    <row r="2113" spans="1:10" hidden="1" x14ac:dyDescent="0.2">
      <c r="A2113" s="98">
        <v>43672</v>
      </c>
      <c r="B2113" s="62" t="s">
        <v>2026</v>
      </c>
      <c r="C2113" s="62" t="s">
        <v>857</v>
      </c>
      <c r="D2113" s="62" t="s">
        <v>12</v>
      </c>
      <c r="E2113" s="62" t="s">
        <v>1311</v>
      </c>
      <c r="F2113" s="101">
        <v>1</v>
      </c>
      <c r="G2113" s="100">
        <v>2268</v>
      </c>
      <c r="H2113" s="100">
        <v>2268</v>
      </c>
      <c r="I2113" s="1" t="str">
        <f t="shared" ca="1" si="34"/>
        <v>поверка_и_ремонт_газ</v>
      </c>
    </row>
    <row r="2114" spans="1:10" hidden="1" x14ac:dyDescent="0.2">
      <c r="A2114" s="98">
        <v>43678</v>
      </c>
      <c r="B2114" s="62" t="s">
        <v>2307</v>
      </c>
      <c r="C2114" s="62" t="s">
        <v>757</v>
      </c>
      <c r="D2114" s="62" t="s">
        <v>12</v>
      </c>
      <c r="E2114" s="62" t="s">
        <v>1311</v>
      </c>
      <c r="F2114" s="101">
        <v>1</v>
      </c>
      <c r="G2114" s="100">
        <v>2268</v>
      </c>
      <c r="H2114" s="100">
        <v>2268</v>
      </c>
      <c r="I2114" s="1" t="str">
        <f t="shared" ref="I2114:I2177" ca="1" si="35">IF(COUNTIF(INDIRECT(INDEX(моделиперечень,1)),D2114),INDEX(моделиперечень,1),
IF(COUNTIF(INDIRECT(INDEX(моделиперечень,2)),D2114),INDEX(моделиперечень,2),
IF(COUNTIF(INDIRECT(INDEX(моделиперечень,3)),D2114),INDEX(моделиперечень,3),
IF(COUNTIF(INDIRECT(INDEX(моделиперечень,4)),D2114),INDEX(моделиперечень,4),
IF(COUNTIF(INDIRECT(INDEX(моделиперечень,5)),D2114),INDEX(моделиперечень,5),
IF(COUNTIF(INDIRECT(INDEX(моделиперечень,6)),D2114),INDEX(моделиперечень,6),
IF(COUNTIF(INDIRECT(INDEX(моделиперечень,7)),D2114),INDEX(моделиперечень,7),
IF(COUNTIF(INDIRECT(INDEX(моделиперечень,8)),D2114),INDEX(моделиперечень,8),
IF(COUNTIF(INDIRECT(INDEX(моделиперечень,9)),D2114),INDEX(моделиперечень,9),
IF(COUNTIF(INDIRECT(INDEX(моделиперечень,10)),D2114),INDEX(моделиперечень,10),
IF(COUNTIF(INDIRECT(INDEX(моделиперечень,11)),D2114),INDEX(моделиперечень,11),
IF(COUNTIF(INDIRECT(INDEX(моделиперечень,12)),D2114),INDEX(моделиперечень,12),
IF(COUNTIF(INDIRECT(INDEX(моделиперечень,13)),D2114),INDEX(моделиперечень,13),
IF(COUNTIF(INDIRECT(INDEX(моделиперечень,14)),D2114),INDEX(моделиперечень,14),
IF(COUNTIF(INDIRECT(INDEX(моделиперечень,15)),D2114),INDEX(моделиперечень,15),
IF(COUNTIF(INDIRECT(INDEX(моделиперечень,16)),D2114),INDEX(моделиперечень,16),
IF(COUNTIF(INDIRECT(INDEX(моделиперечень,17)),D2114),INDEX(моделиперечень,17),
IF(COUNTIF(INDIRECT(INDEX(моделиперечень,18)),D2114),INDEX(моделиперечень,18),
IF(COUNTIF(INDIRECT(INDEX(моделиперечень,19)),D2114),INDEX(моделиперечень,19),
IF(COUNTIF(INDIRECT(INDEX(моделиперечень,20)),D2114),INDEX(моделиперечень,20),
IF(COUNTIF(INDIRECT(INDEX(моделиперечень,21)),D2114),INDEX(моделиперечень,21),
IF(COUNTIF(INDIRECT(INDEX(моделиперечень,22)),D2114),INDEX(моделиперечень,22),
IF(COUNTIF(INDIRECT(INDEX(моделиперечень,23)),D2114),INDEX(моделиперечень,23),
IF(COUNTIF(INDIRECT(INDEX(моделиперечень,24)),D2114),INDEX(моделиперечень,24),
IF(COUNTIF(INDIRECT(INDEX(моделиперечень,25)),D2114),INDEX(моделиперечень,25),
IF(COUNTIF(INDIRECT(INDEX(моделиперечень,26)),D2114),INDEX(моделиперечень,26),
IF(COUNTIF(INDIRECT(INDEX(моделиперечень_газ,1)),D2114),INDEX(моделиперечень_газ,1),
IF(COUNTIF(INDIRECT(INDEX(моделиперечень_газ,2)),D2114),INDEX(моделиперечень_газ,2),
IF(COUNTIF(INDIRECT(INDEX(моделиперечень_газ,3)),D2114),INDEX(моделиперечень_газ,3),
IF(COUNTIF(INDIRECT(INDEX(моделиперечень_газ,4)),D2114),INDEX(моделиперечень_газ,4),
IF(COUNTIF(INDIRECT(INDEX(моделиперечень_газ,5)),D2114),INDEX(моделиперечень_газ,5),
IF(COUNTIF(INDIRECT(INDEX(моделиперечень_газ,6)),D2114),INDEX(моделиперечень_газ,6),
IF(COUNTIF(INDIRECT(INDEX(моделиперечень_газ,7)),D2114),INDEX(моделиперечень_газ,7),
IF(COUNTIF(INDIRECT(INDEX(моделиперечень_газ,8)),D2114),INDEX(моделиперечень_газ,8),
IF(COUNTIF(INDIRECT(INDEX(моделиперечень_газ,9)),D2114),INDEX(моделиперечень_газ,9),
IF(COUNTIF(INDIRECT(INDEX(моделиперечень_газ,10)),D2114),INDEX(моделиперечень_газ,10),
IF(COUNTIF(INDIRECT(INDEX(моделиперечень_газ,11)),D2114),INDEX(моделиперечень_газ,11),
IF(COUNTIF(INDIRECT(INDEX(моделиперечень_газ,12)),D2114),INDEX(моделиперечень_газ,12),
IF(COUNTIF(INDIRECT(INDEX(моделиперечень_газ,13)),D2114),INDEX(моделиперечень_газ,13),
IF(COUNTIF(INDIRECT(INDEX(моделиперечень_газ,14)),D2114),INDEX(моделиперечень_газ,14),
IF(COUNTIF(INDIRECT(INDEX(моделиперечень_газ,15)),D2114),INDEX(моделиперечень_газ,15),
IF(COUNTIF(INDIRECT(INDEX(моделиперечень_газ,16)),D2114),INDEX(моделиперечень_газ,16),
IF(COUNTIF(INDIRECT(INDEX(моделиперечень_газ,17)),D2114),INDEX(моделиперечень_газ,17),
IF(COUNTIF(INDIRECT(INDEX(моделиперечень_газ,18)),D2114),INDEX(моделиперечень_газ,18),
IF(COUNTIF(INDIRECT(INDEX(моделиперечень_газ,19)),D2114),INDEX(моделиперечень_газ,19),
IF(COUNTIF(INDIRECT(INDEX(моделиперечень_газ,20)),D2114),INDEX(моделиперечень_газ,20),
IF(COUNTIF(INDIRECT(INDEX(моделиперечень_газ,21)),D2114),INDEX(моделиперечень_газ,21),
IF(COUNTIF(INDIRECT(INDEX(моделиперечень_газ,22)),D2114),INDEX(моделиперечень_газ,22),
IF(COUNTIF(INDIRECT(INDEX(моделиперечень_газ,23)),D2114),INDEX(моделиперечень_газ,23),
IF(COUNTIF(INDIRECT(INDEX(моделиперечень_газ,24)),D2114),INDEX(моделиперечень_газ,24),
IF(COUNTIF(INDIRECT(INDEX(моделиперечень_газ,25)),D2114),INDEX(моделиперечень_газ,25),
IF(COUNTIF(INDIRECT(INDEX(моделиперечень_газ,26)),D2114),INDEX(моделиперечень_газ,26),
IF(COUNTIF(INDIRECT(INDEX(моделиперечень_газ,27)),D2114),INDEX(моделиперечень_газ,27),
IF(COUNTIF(INDIRECT(INDEX(моделиперечень_газ,28)),D2114),INDEX(моделиперечень_газ,28),
IF(COUNTIF(INDIRECT(INDEX(моделиперечень_газ,29)),D2114),INDEX(моделиперечень_газ,29),
IF(COUNTIF(INDIRECT(INDEX(моделиперечень_газ,30)),D2114),INDEX(моделиперечень_газ,30),
IF(COUNTIF(INDIRECT(INDEX(моделиперечень_газ,31)),D2114),INDEX(моделиперечень_газ,31),
IF(COUNTIF(INDIRECT(INDEX(моделиперечень_газ,32)),D2114),INDEX(моделиперечень_газ,32),
IF(COUNTIF(INDIRECT(INDEX(моделиперечень_газ,33)),D2114),INDEX(моделиперечень_газ,33),
IF(COUNTIF(INDIRECT(INDEX(моделиперечень_газ,34)),D2114),INDEX(моделиперечень_газ,34),
IF(COUNTIF(INDIRECT(INDEX(моделиперечень_газ,35)),D2114),INDEX(моделиперечень_газ,35),
IF(COUNTIF(INDIRECT(INDEX(моделиперечень_газ,36)),D2114),INDEX(моделиперечень_газ,36),
"нет модели"))))))))))))))))))))))))))))))))))))))))))))))))))))))))))))))</f>
        <v>поверка_и_ремонт_газ</v>
      </c>
    </row>
    <row r="2115" spans="1:10" hidden="1" x14ac:dyDescent="0.2">
      <c r="A2115" s="98">
        <v>43677</v>
      </c>
      <c r="B2115" s="62" t="s">
        <v>2147</v>
      </c>
      <c r="C2115" s="62" t="s">
        <v>699</v>
      </c>
      <c r="D2115" s="62" t="s">
        <v>12</v>
      </c>
      <c r="E2115" s="62" t="s">
        <v>1311</v>
      </c>
      <c r="F2115" s="101">
        <v>1</v>
      </c>
      <c r="G2115" s="100">
        <v>2268</v>
      </c>
      <c r="H2115" s="100">
        <v>2268</v>
      </c>
      <c r="I2115" s="1" t="str">
        <f t="shared" ca="1" si="35"/>
        <v>поверка_и_ремонт_газ</v>
      </c>
    </row>
    <row r="2116" spans="1:10" hidden="1" x14ac:dyDescent="0.2">
      <c r="A2116" s="98">
        <v>43662</v>
      </c>
      <c r="B2116" s="62" t="s">
        <v>2092</v>
      </c>
      <c r="C2116" s="62" t="s">
        <v>752</v>
      </c>
      <c r="D2116" s="62" t="s">
        <v>12</v>
      </c>
      <c r="E2116" s="62" t="s">
        <v>1311</v>
      </c>
      <c r="F2116" s="101">
        <v>1</v>
      </c>
      <c r="G2116" s="100">
        <v>2268</v>
      </c>
      <c r="H2116" s="100">
        <v>2268</v>
      </c>
      <c r="I2116" s="1" t="str">
        <f t="shared" ca="1" si="35"/>
        <v>поверка_и_ремонт_газ</v>
      </c>
    </row>
    <row r="2117" spans="1:10" hidden="1" x14ac:dyDescent="0.2">
      <c r="A2117" s="98">
        <v>43697</v>
      </c>
      <c r="B2117" s="62" t="s">
        <v>2028</v>
      </c>
      <c r="C2117" s="62" t="s">
        <v>980</v>
      </c>
      <c r="D2117" s="62" t="s">
        <v>12</v>
      </c>
      <c r="E2117" s="62" t="s">
        <v>1311</v>
      </c>
      <c r="F2117" s="101">
        <v>1</v>
      </c>
      <c r="G2117" s="100">
        <v>2268</v>
      </c>
      <c r="H2117" s="100">
        <v>2268</v>
      </c>
      <c r="I2117" s="1" t="str">
        <f t="shared" ca="1" si="35"/>
        <v>поверка_и_ремонт_газ</v>
      </c>
    </row>
    <row r="2118" spans="1:10" hidden="1" x14ac:dyDescent="0.2">
      <c r="A2118" s="98">
        <v>43648</v>
      </c>
      <c r="B2118" s="62" t="s">
        <v>2027</v>
      </c>
      <c r="C2118" s="62" t="s">
        <v>987</v>
      </c>
      <c r="D2118" s="62" t="s">
        <v>12</v>
      </c>
      <c r="E2118" s="62" t="s">
        <v>1311</v>
      </c>
      <c r="F2118" s="101">
        <v>1</v>
      </c>
      <c r="G2118" s="100">
        <v>2268</v>
      </c>
      <c r="H2118" s="100">
        <v>2268</v>
      </c>
      <c r="I2118" s="1" t="str">
        <f t="shared" ca="1" si="35"/>
        <v>поверка_и_ремонт_газ</v>
      </c>
      <c r="J2118" s="18"/>
    </row>
    <row r="2119" spans="1:10" hidden="1" x14ac:dyDescent="0.2">
      <c r="A2119" s="98">
        <v>43732</v>
      </c>
      <c r="B2119" s="62" t="s">
        <v>2199</v>
      </c>
      <c r="C2119" s="62" t="s">
        <v>904</v>
      </c>
      <c r="D2119" s="62" t="s">
        <v>12</v>
      </c>
      <c r="E2119" s="62" t="s">
        <v>1311</v>
      </c>
      <c r="F2119" s="101">
        <v>1</v>
      </c>
      <c r="G2119" s="100">
        <v>2268</v>
      </c>
      <c r="H2119" s="100">
        <v>2268</v>
      </c>
      <c r="I2119" s="1" t="str">
        <f t="shared" ca="1" si="35"/>
        <v>поверка_и_ремонт_газ</v>
      </c>
    </row>
    <row r="2120" spans="1:10" hidden="1" x14ac:dyDescent="0.2">
      <c r="A2120" s="98">
        <v>43712</v>
      </c>
      <c r="B2120" s="62" t="s">
        <v>2029</v>
      </c>
      <c r="C2120" s="62" t="s">
        <v>843</v>
      </c>
      <c r="D2120" s="62" t="s">
        <v>12</v>
      </c>
      <c r="E2120" s="62" t="s">
        <v>1311</v>
      </c>
      <c r="F2120" s="101">
        <v>1</v>
      </c>
      <c r="G2120" s="100">
        <v>2268</v>
      </c>
      <c r="H2120" s="100">
        <v>2268</v>
      </c>
      <c r="I2120" s="1" t="str">
        <f t="shared" ca="1" si="35"/>
        <v>поверка_и_ремонт_газ</v>
      </c>
    </row>
    <row r="2121" spans="1:10" hidden="1" x14ac:dyDescent="0.2">
      <c r="A2121" s="98">
        <v>43802</v>
      </c>
      <c r="B2121" s="62" t="s">
        <v>1977</v>
      </c>
      <c r="C2121" s="62" t="s">
        <v>1084</v>
      </c>
      <c r="D2121" s="62" t="s">
        <v>12</v>
      </c>
      <c r="E2121" s="62" t="s">
        <v>1311</v>
      </c>
      <c r="F2121" s="101">
        <v>1</v>
      </c>
      <c r="G2121" s="100">
        <v>2268</v>
      </c>
      <c r="H2121" s="100">
        <v>2268</v>
      </c>
      <c r="I2121" s="1" t="str">
        <f t="shared" ca="1" si="35"/>
        <v>поверка_и_ремонт_газ</v>
      </c>
    </row>
    <row r="2122" spans="1:10" hidden="1" x14ac:dyDescent="0.2">
      <c r="A2122" s="98">
        <v>43775</v>
      </c>
      <c r="B2122" s="62" t="s">
        <v>2145</v>
      </c>
      <c r="C2122" s="62" t="s">
        <v>752</v>
      </c>
      <c r="D2122" s="62" t="s">
        <v>12</v>
      </c>
      <c r="E2122" s="62" t="s">
        <v>1311</v>
      </c>
      <c r="F2122" s="101">
        <v>1</v>
      </c>
      <c r="G2122" s="100">
        <v>2268</v>
      </c>
      <c r="H2122" s="100">
        <v>2268</v>
      </c>
      <c r="I2122" s="1" t="str">
        <f t="shared" ca="1" si="35"/>
        <v>поверка_и_ремонт_газ</v>
      </c>
    </row>
    <row r="2123" spans="1:10" hidden="1" x14ac:dyDescent="0.2">
      <c r="A2123" s="98">
        <v>43788</v>
      </c>
      <c r="B2123" s="62" t="s">
        <v>2198</v>
      </c>
      <c r="C2123" s="62" t="s">
        <v>900</v>
      </c>
      <c r="D2123" s="62" t="s">
        <v>12</v>
      </c>
      <c r="E2123" s="62" t="s">
        <v>1311</v>
      </c>
      <c r="F2123" s="101">
        <v>1</v>
      </c>
      <c r="G2123" s="100">
        <v>2268</v>
      </c>
      <c r="H2123" s="100">
        <v>2268</v>
      </c>
      <c r="I2123" s="1" t="str">
        <f t="shared" ca="1" si="35"/>
        <v>поверка_и_ремонт_газ</v>
      </c>
      <c r="J2123" s="18"/>
    </row>
    <row r="2124" spans="1:10" hidden="1" x14ac:dyDescent="0.2">
      <c r="A2124" s="98">
        <v>43809</v>
      </c>
      <c r="B2124" s="62" t="s">
        <v>2142</v>
      </c>
      <c r="C2124" s="62" t="s">
        <v>752</v>
      </c>
      <c r="D2124" s="62" t="s">
        <v>12</v>
      </c>
      <c r="E2124" s="62" t="s">
        <v>1311</v>
      </c>
      <c r="F2124" s="101">
        <v>1</v>
      </c>
      <c r="G2124" s="100">
        <v>2268</v>
      </c>
      <c r="H2124" s="100">
        <v>2268</v>
      </c>
      <c r="I2124" s="1" t="str">
        <f t="shared" ca="1" si="35"/>
        <v>поверка_и_ремонт_газ</v>
      </c>
    </row>
    <row r="2125" spans="1:10" x14ac:dyDescent="0.2">
      <c r="A2125" s="98">
        <v>43892</v>
      </c>
      <c r="B2125" s="62" t="s">
        <v>2459</v>
      </c>
      <c r="C2125" s="62" t="s">
        <v>609</v>
      </c>
      <c r="D2125" s="62" t="s">
        <v>12</v>
      </c>
      <c r="E2125" s="62" t="s">
        <v>1311</v>
      </c>
      <c r="F2125" s="101">
        <v>2</v>
      </c>
      <c r="G2125" s="100">
        <v>2244</v>
      </c>
      <c r="H2125" s="100">
        <v>2244</v>
      </c>
    </row>
    <row r="2126" spans="1:10" hidden="1" x14ac:dyDescent="0.2">
      <c r="A2126" s="98">
        <v>43824</v>
      </c>
      <c r="B2126" s="62" t="s">
        <v>1223</v>
      </c>
      <c r="C2126" s="62" t="s">
        <v>654</v>
      </c>
      <c r="D2126" s="62" t="s">
        <v>1102</v>
      </c>
      <c r="E2126" s="62" t="s">
        <v>1311</v>
      </c>
      <c r="F2126" s="101">
        <v>2</v>
      </c>
      <c r="G2126" s="100">
        <v>2239.1999999999998</v>
      </c>
      <c r="H2126" s="100">
        <v>2239.1999999999998</v>
      </c>
      <c r="I2126" s="1" t="str">
        <f t="shared" ca="1" si="35"/>
        <v>нет модели</v>
      </c>
    </row>
    <row r="2127" spans="1:10" hidden="1" x14ac:dyDescent="0.2">
      <c r="A2127" s="98">
        <v>43816</v>
      </c>
      <c r="B2127" s="62" t="s">
        <v>1222</v>
      </c>
      <c r="C2127" s="62" t="s">
        <v>654</v>
      </c>
      <c r="D2127" s="62" t="s">
        <v>1020</v>
      </c>
      <c r="E2127" s="62" t="s">
        <v>1311</v>
      </c>
      <c r="F2127" s="101">
        <v>2</v>
      </c>
      <c r="G2127" s="100">
        <v>2239.1999999999998</v>
      </c>
      <c r="H2127" s="100">
        <v>2239.1999999999998</v>
      </c>
      <c r="I2127" s="1" t="str">
        <f t="shared" ca="1" si="35"/>
        <v>нет модели</v>
      </c>
    </row>
    <row r="2128" spans="1:10" hidden="1" x14ac:dyDescent="0.2">
      <c r="A2128" s="98">
        <v>43847</v>
      </c>
      <c r="B2128" s="62" t="s">
        <v>1497</v>
      </c>
      <c r="C2128" s="62" t="s">
        <v>1269</v>
      </c>
      <c r="D2128" s="62" t="s">
        <v>1300</v>
      </c>
      <c r="E2128" s="62"/>
      <c r="F2128" s="101">
        <v>10</v>
      </c>
      <c r="G2128" s="100">
        <v>2230.1999999999998</v>
      </c>
      <c r="H2128" s="100">
        <v>2230.1999999999998</v>
      </c>
      <c r="I2128" s="1" t="str">
        <f t="shared" ca="1" si="35"/>
        <v>нет модели</v>
      </c>
      <c r="J2128" s="18"/>
    </row>
    <row r="2129" spans="1:10" x14ac:dyDescent="0.2">
      <c r="A2129" s="98">
        <v>43902</v>
      </c>
      <c r="B2129" s="62" t="s">
        <v>2487</v>
      </c>
      <c r="C2129" s="62" t="s">
        <v>2488</v>
      </c>
      <c r="D2129" s="62" t="s">
        <v>67</v>
      </c>
      <c r="E2129" s="62" t="s">
        <v>1311</v>
      </c>
      <c r="F2129" s="101">
        <v>5</v>
      </c>
      <c r="G2129" s="100">
        <v>2200</v>
      </c>
      <c r="H2129" s="100">
        <v>2200</v>
      </c>
      <c r="J2129" s="18"/>
    </row>
    <row r="2130" spans="1:10" hidden="1" x14ac:dyDescent="0.2">
      <c r="A2130" s="98">
        <v>43627</v>
      </c>
      <c r="B2130" s="62" t="s">
        <v>2310</v>
      </c>
      <c r="C2130" s="62" t="s">
        <v>808</v>
      </c>
      <c r="D2130" s="62" t="s">
        <v>2523</v>
      </c>
      <c r="E2130" s="62" t="s">
        <v>1313</v>
      </c>
      <c r="F2130" s="101">
        <v>10</v>
      </c>
      <c r="G2130" s="100">
        <v>2160</v>
      </c>
      <c r="H2130" s="100">
        <v>2160</v>
      </c>
      <c r="I2130" s="1" t="str">
        <f t="shared" ca="1" si="35"/>
        <v>нет модели</v>
      </c>
      <c r="J2130" s="18"/>
    </row>
    <row r="2131" spans="1:10" hidden="1" x14ac:dyDescent="0.2">
      <c r="A2131" s="98">
        <v>43564</v>
      </c>
      <c r="B2131" s="62" t="s">
        <v>1595</v>
      </c>
      <c r="C2131" s="62" t="s">
        <v>954</v>
      </c>
      <c r="D2131" s="62" t="s">
        <v>2523</v>
      </c>
      <c r="E2131" s="62" t="s">
        <v>1313</v>
      </c>
      <c r="F2131" s="101">
        <v>10</v>
      </c>
      <c r="G2131" s="100">
        <v>2160</v>
      </c>
      <c r="H2131" s="100">
        <v>2160</v>
      </c>
      <c r="I2131" s="1" t="str">
        <f t="shared" ca="1" si="35"/>
        <v>нет модели</v>
      </c>
    </row>
    <row r="2132" spans="1:10" hidden="1" x14ac:dyDescent="0.2">
      <c r="A2132" s="98">
        <v>43551</v>
      </c>
      <c r="B2132" s="62" t="s">
        <v>2040</v>
      </c>
      <c r="C2132" s="62" t="s">
        <v>608</v>
      </c>
      <c r="D2132" s="62" t="s">
        <v>68</v>
      </c>
      <c r="E2132" s="62" t="s">
        <v>1313</v>
      </c>
      <c r="F2132" s="101">
        <v>4</v>
      </c>
      <c r="G2132" s="100">
        <v>2160</v>
      </c>
      <c r="H2132" s="100">
        <v>2160</v>
      </c>
      <c r="I2132" s="1" t="str">
        <f t="shared" ca="1" si="35"/>
        <v>прочее_газ</v>
      </c>
    </row>
    <row r="2133" spans="1:10" hidden="1" x14ac:dyDescent="0.2">
      <c r="A2133" s="98">
        <v>43690</v>
      </c>
      <c r="B2133" s="62" t="s">
        <v>2043</v>
      </c>
      <c r="C2133" s="62" t="s">
        <v>639</v>
      </c>
      <c r="D2133" s="62" t="s">
        <v>68</v>
      </c>
      <c r="E2133" s="62" t="s">
        <v>1313</v>
      </c>
      <c r="F2133" s="101">
        <v>4</v>
      </c>
      <c r="G2133" s="100">
        <v>2160</v>
      </c>
      <c r="H2133" s="100">
        <v>2160</v>
      </c>
      <c r="I2133" s="1" t="str">
        <f t="shared" ca="1" si="35"/>
        <v>прочее_газ</v>
      </c>
    </row>
    <row r="2134" spans="1:10" hidden="1" x14ac:dyDescent="0.2">
      <c r="A2134" s="98">
        <v>43481</v>
      </c>
      <c r="B2134" s="62" t="s">
        <v>1402</v>
      </c>
      <c r="C2134" s="62" t="s">
        <v>929</v>
      </c>
      <c r="D2134" s="62" t="s">
        <v>104</v>
      </c>
      <c r="E2134" s="62" t="s">
        <v>1316</v>
      </c>
      <c r="F2134" s="101">
        <v>80</v>
      </c>
      <c r="G2134" s="100">
        <v>2160</v>
      </c>
      <c r="H2134" s="100">
        <v>2160</v>
      </c>
      <c r="I2134" s="1" t="str">
        <f t="shared" ca="1" si="35"/>
        <v>нет модели</v>
      </c>
    </row>
    <row r="2135" spans="1:10" hidden="1" x14ac:dyDescent="0.2">
      <c r="A2135" s="98">
        <v>43781</v>
      </c>
      <c r="B2135" s="62" t="s">
        <v>1854</v>
      </c>
      <c r="C2135" s="62" t="s">
        <v>884</v>
      </c>
      <c r="D2135" s="62" t="s">
        <v>4</v>
      </c>
      <c r="E2135" s="62" t="s">
        <v>1314</v>
      </c>
      <c r="F2135" s="99"/>
      <c r="G2135" s="100">
        <v>2160</v>
      </c>
      <c r="H2135" s="100">
        <v>2160</v>
      </c>
      <c r="I2135" s="1" t="str">
        <f t="shared" ca="1" si="35"/>
        <v>прочее_газ</v>
      </c>
    </row>
    <row r="2136" spans="1:10" hidden="1" x14ac:dyDescent="0.2">
      <c r="A2136" s="98">
        <v>43864</v>
      </c>
      <c r="B2136" s="62" t="s">
        <v>2309</v>
      </c>
      <c r="C2136" s="62" t="s">
        <v>1378</v>
      </c>
      <c r="D2136" s="62" t="s">
        <v>72</v>
      </c>
      <c r="E2136" s="62" t="s">
        <v>1311</v>
      </c>
      <c r="F2136" s="101">
        <v>6</v>
      </c>
      <c r="G2136" s="100">
        <v>2160</v>
      </c>
      <c r="H2136" s="100">
        <v>2160</v>
      </c>
      <c r="I2136" s="1" t="str">
        <f t="shared" ca="1" si="35"/>
        <v>поверка_и_ремонт_газ</v>
      </c>
    </row>
    <row r="2137" spans="1:10" x14ac:dyDescent="0.2">
      <c r="A2137" s="98">
        <v>43914</v>
      </c>
      <c r="B2137" s="62" t="s">
        <v>2519</v>
      </c>
      <c r="C2137" s="62" t="s">
        <v>2520</v>
      </c>
      <c r="D2137" s="62" t="s">
        <v>45</v>
      </c>
      <c r="E2137" s="62" t="s">
        <v>1311</v>
      </c>
      <c r="F2137" s="101">
        <v>1</v>
      </c>
      <c r="G2137" s="100">
        <v>2112</v>
      </c>
      <c r="H2137" s="100">
        <v>2112</v>
      </c>
    </row>
    <row r="2138" spans="1:10" hidden="1" x14ac:dyDescent="0.2">
      <c r="A2138" s="98">
        <v>43563</v>
      </c>
      <c r="B2138" s="62" t="s">
        <v>2143</v>
      </c>
      <c r="C2138" s="62" t="s">
        <v>814</v>
      </c>
      <c r="D2138" s="62" t="s">
        <v>12</v>
      </c>
      <c r="E2138" s="62" t="s">
        <v>1311</v>
      </c>
      <c r="F2138" s="101">
        <v>1</v>
      </c>
      <c r="G2138" s="100">
        <v>2100</v>
      </c>
      <c r="H2138" s="100">
        <v>2100</v>
      </c>
      <c r="I2138" s="1" t="str">
        <f t="shared" ca="1" si="35"/>
        <v>поверка_и_ремонт_газ</v>
      </c>
    </row>
    <row r="2139" spans="1:10" hidden="1" x14ac:dyDescent="0.2">
      <c r="A2139" s="98">
        <v>43878</v>
      </c>
      <c r="B2139" s="62" t="s">
        <v>2363</v>
      </c>
      <c r="C2139" s="62" t="s">
        <v>886</v>
      </c>
      <c r="D2139" s="62" t="s">
        <v>12</v>
      </c>
      <c r="E2139" s="62" t="s">
        <v>1311</v>
      </c>
      <c r="F2139" s="101">
        <v>1</v>
      </c>
      <c r="G2139" s="100">
        <v>2076</v>
      </c>
      <c r="H2139" s="100">
        <v>2076</v>
      </c>
      <c r="I2139" s="1" t="str">
        <f t="shared" ca="1" si="35"/>
        <v>поверка_и_ремонт_газ</v>
      </c>
    </row>
    <row r="2140" spans="1:10" x14ac:dyDescent="0.2">
      <c r="A2140" s="98">
        <v>43894</v>
      </c>
      <c r="B2140" s="62" t="s">
        <v>2455</v>
      </c>
      <c r="C2140" s="62" t="s">
        <v>2456</v>
      </c>
      <c r="D2140" s="62" t="s">
        <v>12</v>
      </c>
      <c r="E2140" s="62" t="s">
        <v>1311</v>
      </c>
      <c r="F2140" s="101">
        <v>1</v>
      </c>
      <c r="G2140" s="100">
        <v>2076</v>
      </c>
      <c r="H2140" s="100">
        <v>2076</v>
      </c>
    </row>
    <row r="2141" spans="1:10" x14ac:dyDescent="0.2">
      <c r="A2141" s="98">
        <v>43914</v>
      </c>
      <c r="B2141" s="62" t="s">
        <v>2521</v>
      </c>
      <c r="C2141" s="62" t="s">
        <v>2522</v>
      </c>
      <c r="D2141" s="62" t="s">
        <v>12</v>
      </c>
      <c r="E2141" s="62" t="s">
        <v>1311</v>
      </c>
      <c r="F2141" s="101">
        <v>1</v>
      </c>
      <c r="G2141" s="100">
        <v>2076</v>
      </c>
      <c r="H2141" s="100">
        <v>2076</v>
      </c>
    </row>
    <row r="2142" spans="1:10" x14ac:dyDescent="0.2">
      <c r="A2142" s="98">
        <v>43903</v>
      </c>
      <c r="B2142" s="62" t="s">
        <v>2470</v>
      </c>
      <c r="C2142" s="62" t="s">
        <v>690</v>
      </c>
      <c r="D2142" s="62" t="s">
        <v>2490</v>
      </c>
      <c r="E2142" s="62" t="s">
        <v>1312</v>
      </c>
      <c r="F2142" s="101">
        <v>1</v>
      </c>
      <c r="G2142" s="100">
        <v>2000</v>
      </c>
      <c r="H2142" s="100">
        <v>2000</v>
      </c>
    </row>
    <row r="2143" spans="1:10" hidden="1" x14ac:dyDescent="0.2">
      <c r="A2143" s="98">
        <v>43521</v>
      </c>
      <c r="B2143" s="62" t="s">
        <v>1207</v>
      </c>
      <c r="C2143" s="62" t="s">
        <v>654</v>
      </c>
      <c r="D2143" s="62" t="s">
        <v>32</v>
      </c>
      <c r="E2143" s="62" t="s">
        <v>1311</v>
      </c>
      <c r="F2143" s="101">
        <v>1</v>
      </c>
      <c r="G2143" s="100">
        <v>1980</v>
      </c>
      <c r="H2143" s="100">
        <v>1980</v>
      </c>
      <c r="I2143" s="1" t="str">
        <f t="shared" ca="1" si="35"/>
        <v>ремонт_прочие_услуги</v>
      </c>
    </row>
    <row r="2144" spans="1:10" x14ac:dyDescent="0.2">
      <c r="A2144" s="98">
        <v>43892</v>
      </c>
      <c r="B2144" s="62" t="s">
        <v>2457</v>
      </c>
      <c r="C2144" s="62" t="s">
        <v>795</v>
      </c>
      <c r="D2144" s="62" t="s">
        <v>12</v>
      </c>
      <c r="E2144" s="62" t="s">
        <v>1311</v>
      </c>
      <c r="F2144" s="101">
        <v>1</v>
      </c>
      <c r="G2144" s="100">
        <v>1944</v>
      </c>
      <c r="H2144" s="100">
        <v>1944</v>
      </c>
    </row>
    <row r="2145" spans="1:10" hidden="1" x14ac:dyDescent="0.2">
      <c r="A2145" s="98">
        <v>43886</v>
      </c>
      <c r="B2145" s="62" t="s">
        <v>2403</v>
      </c>
      <c r="C2145" s="62" t="s">
        <v>900</v>
      </c>
      <c r="D2145" s="62" t="s">
        <v>12</v>
      </c>
      <c r="E2145" s="62" t="s">
        <v>1311</v>
      </c>
      <c r="F2145" s="101">
        <v>1</v>
      </c>
      <c r="G2145" s="100">
        <v>1944</v>
      </c>
      <c r="H2145" s="100">
        <v>1944</v>
      </c>
      <c r="I2145" s="1" t="str">
        <f t="shared" ca="1" si="35"/>
        <v>поверка_и_ремонт_газ</v>
      </c>
    </row>
    <row r="2146" spans="1:10" hidden="1" x14ac:dyDescent="0.2">
      <c r="A2146" s="98">
        <v>43882</v>
      </c>
      <c r="B2146" s="62" t="s">
        <v>2379</v>
      </c>
      <c r="C2146" s="62" t="s">
        <v>2380</v>
      </c>
      <c r="D2146" s="62" t="s">
        <v>12</v>
      </c>
      <c r="E2146" s="62" t="s">
        <v>1311</v>
      </c>
      <c r="F2146" s="101">
        <v>1</v>
      </c>
      <c r="G2146" s="100">
        <v>1944</v>
      </c>
      <c r="H2146" s="100">
        <v>1944</v>
      </c>
      <c r="I2146" s="1" t="str">
        <f t="shared" ca="1" si="35"/>
        <v>поверка_и_ремонт_газ</v>
      </c>
    </row>
    <row r="2147" spans="1:10" hidden="1" x14ac:dyDescent="0.2">
      <c r="A2147" s="98">
        <v>43775</v>
      </c>
      <c r="B2147" s="62" t="s">
        <v>2311</v>
      </c>
      <c r="C2147" s="62" t="s">
        <v>749</v>
      </c>
      <c r="D2147" s="62" t="s">
        <v>521</v>
      </c>
      <c r="E2147" s="62" t="s">
        <v>1311</v>
      </c>
      <c r="F2147" s="101">
        <v>3</v>
      </c>
      <c r="G2147" s="100">
        <v>1930</v>
      </c>
      <c r="H2147" s="100">
        <v>1930</v>
      </c>
      <c r="I2147" s="1" t="str">
        <f t="shared" ca="1" si="35"/>
        <v>прочее_газ</v>
      </c>
    </row>
    <row r="2148" spans="1:10" hidden="1" x14ac:dyDescent="0.2">
      <c r="A2148" s="98">
        <v>43690</v>
      </c>
      <c r="B2148" s="62" t="s">
        <v>2043</v>
      </c>
      <c r="C2148" s="62" t="s">
        <v>639</v>
      </c>
      <c r="D2148" s="62" t="s">
        <v>67</v>
      </c>
      <c r="E2148" s="62" t="s">
        <v>1313</v>
      </c>
      <c r="F2148" s="101">
        <v>4</v>
      </c>
      <c r="G2148" s="100">
        <v>1920</v>
      </c>
      <c r="H2148" s="100">
        <v>1920</v>
      </c>
      <c r="I2148" s="1" t="str">
        <f t="shared" ca="1" si="35"/>
        <v>Прочее</v>
      </c>
    </row>
    <row r="2149" spans="1:10" hidden="1" x14ac:dyDescent="0.2">
      <c r="A2149" s="98">
        <v>43551</v>
      </c>
      <c r="B2149" s="62" t="s">
        <v>2040</v>
      </c>
      <c r="C2149" s="62" t="s">
        <v>608</v>
      </c>
      <c r="D2149" s="62" t="s">
        <v>67</v>
      </c>
      <c r="E2149" s="62" t="s">
        <v>1313</v>
      </c>
      <c r="F2149" s="101">
        <v>4</v>
      </c>
      <c r="G2149" s="100">
        <v>1920</v>
      </c>
      <c r="H2149" s="100">
        <v>1920</v>
      </c>
      <c r="I2149" s="1" t="str">
        <f t="shared" ca="1" si="35"/>
        <v>Прочее</v>
      </c>
      <c r="J2149" s="18"/>
    </row>
    <row r="2150" spans="1:10" hidden="1" x14ac:dyDescent="0.2">
      <c r="A2150" s="98">
        <v>43825</v>
      </c>
      <c r="B2150" s="62" t="s">
        <v>2312</v>
      </c>
      <c r="C2150" s="62" t="s">
        <v>1067</v>
      </c>
      <c r="D2150" s="62" t="s">
        <v>67</v>
      </c>
      <c r="E2150" s="62" t="s">
        <v>1318</v>
      </c>
      <c r="F2150" s="101">
        <v>4</v>
      </c>
      <c r="G2150" s="100">
        <v>1920</v>
      </c>
      <c r="H2150" s="100">
        <v>1920</v>
      </c>
      <c r="I2150" s="1" t="str">
        <f t="shared" ca="1" si="35"/>
        <v>Прочее</v>
      </c>
    </row>
    <row r="2151" spans="1:10" hidden="1" x14ac:dyDescent="0.2">
      <c r="A2151" s="98">
        <v>43858</v>
      </c>
      <c r="B2151" s="62" t="s">
        <v>2252</v>
      </c>
      <c r="C2151" s="62" t="s">
        <v>1319</v>
      </c>
      <c r="D2151" s="62" t="s">
        <v>257</v>
      </c>
      <c r="E2151" s="62" t="s">
        <v>1311</v>
      </c>
      <c r="F2151" s="101">
        <v>2</v>
      </c>
      <c r="G2151" s="100">
        <v>1920</v>
      </c>
      <c r="H2151" s="100">
        <v>1920</v>
      </c>
      <c r="I2151" s="1" t="str">
        <f t="shared" ca="1" si="35"/>
        <v>прочее_газ</v>
      </c>
    </row>
    <row r="2152" spans="1:10" hidden="1" x14ac:dyDescent="0.2">
      <c r="A2152" s="98">
        <v>43627</v>
      </c>
      <c r="B2152" s="62" t="s">
        <v>2318</v>
      </c>
      <c r="C2152" s="62" t="s">
        <v>963</v>
      </c>
      <c r="D2152" s="62" t="s">
        <v>78</v>
      </c>
      <c r="E2152" s="62" t="s">
        <v>1311</v>
      </c>
      <c r="F2152" s="101">
        <v>1</v>
      </c>
      <c r="G2152" s="100">
        <v>1920</v>
      </c>
      <c r="H2152" s="100">
        <v>1920</v>
      </c>
      <c r="I2152" s="1" t="str">
        <f t="shared" ca="1" si="35"/>
        <v>поверка_и_ремонт_газ</v>
      </c>
    </row>
    <row r="2153" spans="1:10" hidden="1" x14ac:dyDescent="0.2">
      <c r="A2153" s="98">
        <v>43571</v>
      </c>
      <c r="B2153" s="62" t="s">
        <v>1735</v>
      </c>
      <c r="C2153" s="62" t="s">
        <v>560</v>
      </c>
      <c r="D2153" s="62" t="s">
        <v>78</v>
      </c>
      <c r="E2153" s="62" t="s">
        <v>1311</v>
      </c>
      <c r="F2153" s="101">
        <v>1</v>
      </c>
      <c r="G2153" s="100">
        <v>1920</v>
      </c>
      <c r="H2153" s="100">
        <v>1920</v>
      </c>
      <c r="I2153" s="1" t="str">
        <f t="shared" ca="1" si="35"/>
        <v>поверка_и_ремонт_газ</v>
      </c>
    </row>
    <row r="2154" spans="1:10" hidden="1" x14ac:dyDescent="0.2">
      <c r="A2154" s="98">
        <v>43578</v>
      </c>
      <c r="B2154" s="62" t="s">
        <v>2317</v>
      </c>
      <c r="C2154" s="62" t="s">
        <v>768</v>
      </c>
      <c r="D2154" s="62" t="s">
        <v>78</v>
      </c>
      <c r="E2154" s="62" t="s">
        <v>1311</v>
      </c>
      <c r="F2154" s="101">
        <v>1</v>
      </c>
      <c r="G2154" s="100">
        <v>1920</v>
      </c>
      <c r="H2154" s="100">
        <v>1920</v>
      </c>
      <c r="I2154" s="1" t="str">
        <f t="shared" ca="1" si="35"/>
        <v>поверка_и_ремонт_газ</v>
      </c>
    </row>
    <row r="2155" spans="1:10" hidden="1" x14ac:dyDescent="0.2">
      <c r="A2155" s="98">
        <v>43760</v>
      </c>
      <c r="B2155" s="62" t="s">
        <v>2314</v>
      </c>
      <c r="C2155" s="62" t="s">
        <v>615</v>
      </c>
      <c r="D2155" s="62" t="s">
        <v>78</v>
      </c>
      <c r="E2155" s="62" t="s">
        <v>1311</v>
      </c>
      <c r="F2155" s="101">
        <v>1</v>
      </c>
      <c r="G2155" s="100">
        <v>1920</v>
      </c>
      <c r="H2155" s="100">
        <v>1920</v>
      </c>
      <c r="I2155" s="1" t="str">
        <f t="shared" ca="1" si="35"/>
        <v>поверка_и_ремонт_газ</v>
      </c>
    </row>
    <row r="2156" spans="1:10" hidden="1" x14ac:dyDescent="0.2">
      <c r="A2156" s="98">
        <v>43697</v>
      </c>
      <c r="B2156" s="62" t="s">
        <v>2284</v>
      </c>
      <c r="C2156" s="62" t="s">
        <v>964</v>
      </c>
      <c r="D2156" s="62" t="s">
        <v>78</v>
      </c>
      <c r="E2156" s="62" t="s">
        <v>1311</v>
      </c>
      <c r="F2156" s="101">
        <v>1</v>
      </c>
      <c r="G2156" s="100">
        <v>1920</v>
      </c>
      <c r="H2156" s="100">
        <v>1920</v>
      </c>
      <c r="I2156" s="1" t="str">
        <f t="shared" ca="1" si="35"/>
        <v>поверка_и_ремонт_газ</v>
      </c>
    </row>
    <row r="2157" spans="1:10" hidden="1" x14ac:dyDescent="0.2">
      <c r="A2157" s="98">
        <v>43698</v>
      </c>
      <c r="B2157" s="62" t="s">
        <v>2077</v>
      </c>
      <c r="C2157" s="62" t="s">
        <v>777</v>
      </c>
      <c r="D2157" s="62" t="s">
        <v>78</v>
      </c>
      <c r="E2157" s="62" t="s">
        <v>1311</v>
      </c>
      <c r="F2157" s="101">
        <v>1</v>
      </c>
      <c r="G2157" s="100">
        <v>1920</v>
      </c>
      <c r="H2157" s="100">
        <v>1920</v>
      </c>
      <c r="I2157" s="1" t="str">
        <f t="shared" ca="1" si="35"/>
        <v>поверка_и_ремонт_газ</v>
      </c>
    </row>
    <row r="2158" spans="1:10" hidden="1" x14ac:dyDescent="0.2">
      <c r="A2158" s="98">
        <v>43718</v>
      </c>
      <c r="B2158" s="62" t="s">
        <v>2238</v>
      </c>
      <c r="C2158" s="62" t="s">
        <v>625</v>
      </c>
      <c r="D2158" s="62" t="s">
        <v>78</v>
      </c>
      <c r="E2158" s="62" t="s">
        <v>1311</v>
      </c>
      <c r="F2158" s="101">
        <v>1</v>
      </c>
      <c r="G2158" s="100">
        <v>1920</v>
      </c>
      <c r="H2158" s="100">
        <v>1920</v>
      </c>
      <c r="I2158" s="1" t="str">
        <f t="shared" ca="1" si="35"/>
        <v>поверка_и_ремонт_газ</v>
      </c>
    </row>
    <row r="2159" spans="1:10" hidden="1" x14ac:dyDescent="0.2">
      <c r="A2159" s="98">
        <v>43642</v>
      </c>
      <c r="B2159" s="62" t="s">
        <v>2266</v>
      </c>
      <c r="C2159" s="62" t="s">
        <v>622</v>
      </c>
      <c r="D2159" s="62" t="s">
        <v>78</v>
      </c>
      <c r="E2159" s="62" t="s">
        <v>1311</v>
      </c>
      <c r="F2159" s="101">
        <v>1</v>
      </c>
      <c r="G2159" s="100">
        <v>1920</v>
      </c>
      <c r="H2159" s="100">
        <v>1920</v>
      </c>
      <c r="I2159" s="1" t="str">
        <f t="shared" ca="1" si="35"/>
        <v>поверка_и_ремонт_газ</v>
      </c>
    </row>
    <row r="2160" spans="1:10" hidden="1" x14ac:dyDescent="0.2">
      <c r="A2160" s="98">
        <v>43684</v>
      </c>
      <c r="B2160" s="62" t="s">
        <v>2315</v>
      </c>
      <c r="C2160" s="62" t="s">
        <v>615</v>
      </c>
      <c r="D2160" s="62" t="s">
        <v>78</v>
      </c>
      <c r="E2160" s="62" t="s">
        <v>1313</v>
      </c>
      <c r="F2160" s="101">
        <v>1</v>
      </c>
      <c r="G2160" s="100">
        <v>1920</v>
      </c>
      <c r="H2160" s="100">
        <v>1920</v>
      </c>
      <c r="I2160" s="1" t="str">
        <f t="shared" ca="1" si="35"/>
        <v>поверка_и_ремонт_газ</v>
      </c>
    </row>
    <row r="2161" spans="1:10" hidden="1" x14ac:dyDescent="0.2">
      <c r="A2161" s="98">
        <v>43529</v>
      </c>
      <c r="B2161" s="62" t="s">
        <v>2163</v>
      </c>
      <c r="C2161" s="62" t="s">
        <v>887</v>
      </c>
      <c r="D2161" s="62" t="s">
        <v>78</v>
      </c>
      <c r="E2161" s="62" t="s">
        <v>1311</v>
      </c>
      <c r="F2161" s="101">
        <v>1</v>
      </c>
      <c r="G2161" s="100">
        <v>1920</v>
      </c>
      <c r="H2161" s="100">
        <v>1920</v>
      </c>
      <c r="I2161" s="1" t="str">
        <f t="shared" ca="1" si="35"/>
        <v>поверка_и_ремонт_газ</v>
      </c>
    </row>
    <row r="2162" spans="1:10" hidden="1" x14ac:dyDescent="0.2">
      <c r="A2162" s="98">
        <v>43571</v>
      </c>
      <c r="B2162" s="62" t="s">
        <v>2279</v>
      </c>
      <c r="C2162" s="62" t="s">
        <v>702</v>
      </c>
      <c r="D2162" s="62" t="s">
        <v>78</v>
      </c>
      <c r="E2162" s="62" t="s">
        <v>1311</v>
      </c>
      <c r="F2162" s="101">
        <v>1</v>
      </c>
      <c r="G2162" s="100">
        <v>1920</v>
      </c>
      <c r="H2162" s="100">
        <v>1920</v>
      </c>
      <c r="I2162" s="1" t="str">
        <f t="shared" ca="1" si="35"/>
        <v>поверка_и_ремонт_газ</v>
      </c>
      <c r="J2162" s="18"/>
    </row>
    <row r="2163" spans="1:10" hidden="1" x14ac:dyDescent="0.2">
      <c r="A2163" s="98">
        <v>43564</v>
      </c>
      <c r="B2163" s="62" t="s">
        <v>2297</v>
      </c>
      <c r="C2163" s="62" t="s">
        <v>768</v>
      </c>
      <c r="D2163" s="62" t="s">
        <v>78</v>
      </c>
      <c r="E2163" s="62" t="s">
        <v>1311</v>
      </c>
      <c r="F2163" s="101">
        <v>1</v>
      </c>
      <c r="G2163" s="100">
        <v>1920</v>
      </c>
      <c r="H2163" s="100">
        <v>1920</v>
      </c>
      <c r="I2163" s="1" t="str">
        <f t="shared" ca="1" si="35"/>
        <v>поверка_и_ремонт_газ</v>
      </c>
    </row>
    <row r="2164" spans="1:10" hidden="1" x14ac:dyDescent="0.2">
      <c r="A2164" s="98">
        <v>43613</v>
      </c>
      <c r="B2164" s="62" t="s">
        <v>2316</v>
      </c>
      <c r="C2164" s="62" t="s">
        <v>591</v>
      </c>
      <c r="D2164" s="62" t="s">
        <v>78</v>
      </c>
      <c r="E2164" s="62" t="s">
        <v>1311</v>
      </c>
      <c r="F2164" s="101">
        <v>1</v>
      </c>
      <c r="G2164" s="100">
        <v>1920</v>
      </c>
      <c r="H2164" s="100">
        <v>1920</v>
      </c>
      <c r="I2164" s="1" t="str">
        <f t="shared" ca="1" si="35"/>
        <v>поверка_и_ремонт_газ</v>
      </c>
    </row>
    <row r="2165" spans="1:10" hidden="1" x14ac:dyDescent="0.2">
      <c r="A2165" s="98">
        <v>43613</v>
      </c>
      <c r="B2165" s="62" t="s">
        <v>2276</v>
      </c>
      <c r="C2165" s="62" t="s">
        <v>673</v>
      </c>
      <c r="D2165" s="62" t="s">
        <v>78</v>
      </c>
      <c r="E2165" s="62" t="s">
        <v>1311</v>
      </c>
      <c r="F2165" s="101">
        <v>1</v>
      </c>
      <c r="G2165" s="100">
        <v>1920</v>
      </c>
      <c r="H2165" s="100">
        <v>1920</v>
      </c>
      <c r="I2165" s="1" t="str">
        <f t="shared" ca="1" si="35"/>
        <v>поверка_и_ремонт_газ</v>
      </c>
    </row>
    <row r="2166" spans="1:10" hidden="1" x14ac:dyDescent="0.2">
      <c r="A2166" s="98">
        <v>43858</v>
      </c>
      <c r="B2166" s="62" t="s">
        <v>2252</v>
      </c>
      <c r="C2166" s="62" t="s">
        <v>1319</v>
      </c>
      <c r="D2166" s="62" t="s">
        <v>16</v>
      </c>
      <c r="E2166" s="62" t="s">
        <v>1311</v>
      </c>
      <c r="F2166" s="101">
        <v>1</v>
      </c>
      <c r="G2166" s="100">
        <v>1920</v>
      </c>
      <c r="H2166" s="100">
        <v>1920</v>
      </c>
      <c r="I2166" s="1" t="str">
        <f t="shared" ca="1" si="35"/>
        <v>поверка_и_ремонт_газ</v>
      </c>
    </row>
    <row r="2167" spans="1:10" hidden="1" x14ac:dyDescent="0.2">
      <c r="A2167" s="98">
        <v>43564</v>
      </c>
      <c r="B2167" s="62" t="s">
        <v>2214</v>
      </c>
      <c r="C2167" s="62" t="s">
        <v>770</v>
      </c>
      <c r="D2167" s="62" t="s">
        <v>16</v>
      </c>
      <c r="E2167" s="62" t="s">
        <v>1311</v>
      </c>
      <c r="F2167" s="101">
        <v>1</v>
      </c>
      <c r="G2167" s="100">
        <v>1920</v>
      </c>
      <c r="H2167" s="100">
        <v>1920</v>
      </c>
      <c r="I2167" s="1" t="str">
        <f t="shared" ca="1" si="35"/>
        <v>поверка_и_ремонт_газ</v>
      </c>
      <c r="J2167" s="18"/>
    </row>
    <row r="2168" spans="1:10" hidden="1" x14ac:dyDescent="0.2">
      <c r="A2168" s="98">
        <v>43522</v>
      </c>
      <c r="B2168" s="62" t="s">
        <v>2322</v>
      </c>
      <c r="C2168" s="62" t="s">
        <v>904</v>
      </c>
      <c r="D2168" s="62" t="s">
        <v>16</v>
      </c>
      <c r="E2168" s="62" t="s">
        <v>1311</v>
      </c>
      <c r="F2168" s="101">
        <v>1</v>
      </c>
      <c r="G2168" s="100">
        <v>1920</v>
      </c>
      <c r="H2168" s="100">
        <v>1920</v>
      </c>
      <c r="I2168" s="1" t="str">
        <f t="shared" ca="1" si="35"/>
        <v>поверка_и_ремонт_газ</v>
      </c>
    </row>
    <row r="2169" spans="1:10" hidden="1" x14ac:dyDescent="0.2">
      <c r="A2169" s="98">
        <v>43739</v>
      </c>
      <c r="B2169" s="62" t="s">
        <v>2229</v>
      </c>
      <c r="C2169" s="62" t="s">
        <v>636</v>
      </c>
      <c r="D2169" s="62" t="s">
        <v>16</v>
      </c>
      <c r="E2169" s="62" t="s">
        <v>1311</v>
      </c>
      <c r="F2169" s="101">
        <v>1</v>
      </c>
      <c r="G2169" s="100">
        <v>1920</v>
      </c>
      <c r="H2169" s="100">
        <v>1920</v>
      </c>
      <c r="I2169" s="1" t="str">
        <f t="shared" ca="1" si="35"/>
        <v>поверка_и_ремонт_газ</v>
      </c>
      <c r="J2169" s="18"/>
    </row>
    <row r="2170" spans="1:10" hidden="1" x14ac:dyDescent="0.2">
      <c r="A2170" s="98">
        <v>43739</v>
      </c>
      <c r="B2170" s="62" t="s">
        <v>2321</v>
      </c>
      <c r="C2170" s="62" t="s">
        <v>590</v>
      </c>
      <c r="D2170" s="62" t="s">
        <v>16</v>
      </c>
      <c r="E2170" s="62" t="s">
        <v>1313</v>
      </c>
      <c r="F2170" s="101">
        <v>1</v>
      </c>
      <c r="G2170" s="100">
        <v>1920</v>
      </c>
      <c r="H2170" s="100">
        <v>1920</v>
      </c>
      <c r="I2170" s="1" t="str">
        <f t="shared" ca="1" si="35"/>
        <v>поверка_и_ремонт_газ</v>
      </c>
      <c r="J2170" s="18"/>
    </row>
    <row r="2171" spans="1:10" hidden="1" x14ac:dyDescent="0.2">
      <c r="A2171" s="98">
        <v>43676</v>
      </c>
      <c r="B2171" s="62" t="s">
        <v>2320</v>
      </c>
      <c r="C2171" s="62" t="s">
        <v>904</v>
      </c>
      <c r="D2171" s="62" t="s">
        <v>16</v>
      </c>
      <c r="E2171" s="62" t="s">
        <v>1311</v>
      </c>
      <c r="F2171" s="101">
        <v>1</v>
      </c>
      <c r="G2171" s="100">
        <v>1920</v>
      </c>
      <c r="H2171" s="100">
        <v>1920</v>
      </c>
      <c r="I2171" s="1" t="str">
        <f t="shared" ca="1" si="35"/>
        <v>поверка_и_ремонт_газ</v>
      </c>
      <c r="J2171" s="18"/>
    </row>
    <row r="2172" spans="1:10" hidden="1" x14ac:dyDescent="0.2">
      <c r="A2172" s="98">
        <v>43654</v>
      </c>
      <c r="B2172" s="62" t="s">
        <v>2242</v>
      </c>
      <c r="C2172" s="62" t="s">
        <v>805</v>
      </c>
      <c r="D2172" s="62" t="s">
        <v>16</v>
      </c>
      <c r="E2172" s="62" t="s">
        <v>1311</v>
      </c>
      <c r="F2172" s="101">
        <v>1</v>
      </c>
      <c r="G2172" s="100">
        <v>1920</v>
      </c>
      <c r="H2172" s="100">
        <v>1920</v>
      </c>
      <c r="I2172" s="1" t="str">
        <f t="shared" ca="1" si="35"/>
        <v>поверка_и_ремонт_газ</v>
      </c>
      <c r="J2172" s="18"/>
    </row>
    <row r="2173" spans="1:10" hidden="1" x14ac:dyDescent="0.2">
      <c r="A2173" s="98">
        <v>43787</v>
      </c>
      <c r="B2173" s="62" t="s">
        <v>2324</v>
      </c>
      <c r="C2173" s="62" t="s">
        <v>785</v>
      </c>
      <c r="D2173" s="62" t="s">
        <v>16</v>
      </c>
      <c r="E2173" s="62" t="s">
        <v>1311</v>
      </c>
      <c r="F2173" s="101">
        <v>1</v>
      </c>
      <c r="G2173" s="100">
        <v>1920</v>
      </c>
      <c r="H2173" s="100">
        <v>1920</v>
      </c>
      <c r="I2173" s="1" t="str">
        <f t="shared" ca="1" si="35"/>
        <v>поверка_и_ремонт_газ</v>
      </c>
    </row>
    <row r="2174" spans="1:10" hidden="1" x14ac:dyDescent="0.2">
      <c r="A2174" s="98">
        <v>43655</v>
      </c>
      <c r="B2174" s="62" t="s">
        <v>2293</v>
      </c>
      <c r="C2174" s="62" t="s">
        <v>904</v>
      </c>
      <c r="D2174" s="62" t="s">
        <v>16</v>
      </c>
      <c r="E2174" s="62" t="s">
        <v>1311</v>
      </c>
      <c r="F2174" s="101">
        <v>1</v>
      </c>
      <c r="G2174" s="100">
        <v>1920</v>
      </c>
      <c r="H2174" s="100">
        <v>1920</v>
      </c>
      <c r="I2174" s="1" t="str">
        <f t="shared" ca="1" si="35"/>
        <v>поверка_и_ремонт_газ</v>
      </c>
    </row>
    <row r="2175" spans="1:10" hidden="1" x14ac:dyDescent="0.2">
      <c r="A2175" s="98">
        <v>43823</v>
      </c>
      <c r="B2175" s="62" t="s">
        <v>2323</v>
      </c>
      <c r="C2175" s="62" t="s">
        <v>904</v>
      </c>
      <c r="D2175" s="62" t="s">
        <v>16</v>
      </c>
      <c r="E2175" s="62" t="s">
        <v>1311</v>
      </c>
      <c r="F2175" s="101">
        <v>1</v>
      </c>
      <c r="G2175" s="100">
        <v>1920</v>
      </c>
      <c r="H2175" s="100">
        <v>1920</v>
      </c>
      <c r="I2175" s="1" t="str">
        <f t="shared" ca="1" si="35"/>
        <v>поверка_и_ремонт_газ</v>
      </c>
      <c r="J2175" s="18"/>
    </row>
    <row r="2176" spans="1:10" hidden="1" x14ac:dyDescent="0.2">
      <c r="A2176" s="98">
        <v>43789</v>
      </c>
      <c r="B2176" s="62" t="s">
        <v>2273</v>
      </c>
      <c r="C2176" s="62" t="s">
        <v>892</v>
      </c>
      <c r="D2176" s="62" t="s">
        <v>16</v>
      </c>
      <c r="E2176" s="62" t="s">
        <v>1311</v>
      </c>
      <c r="F2176" s="101">
        <v>1</v>
      </c>
      <c r="G2176" s="100">
        <v>1920</v>
      </c>
      <c r="H2176" s="100">
        <v>1920</v>
      </c>
      <c r="I2176" s="1" t="str">
        <f t="shared" ca="1" si="35"/>
        <v>поверка_и_ремонт_газ</v>
      </c>
    </row>
    <row r="2177" spans="1:9" hidden="1" x14ac:dyDescent="0.2">
      <c r="A2177" s="98">
        <v>43811</v>
      </c>
      <c r="B2177" s="62" t="s">
        <v>2200</v>
      </c>
      <c r="C2177" s="62" t="s">
        <v>1126</v>
      </c>
      <c r="D2177" s="62" t="s">
        <v>46</v>
      </c>
      <c r="E2177" s="62" t="s">
        <v>1311</v>
      </c>
      <c r="F2177" s="99"/>
      <c r="G2177" s="100">
        <v>1920</v>
      </c>
      <c r="H2177" s="100">
        <v>1920</v>
      </c>
      <c r="I2177" s="1" t="str">
        <f t="shared" ca="1" si="35"/>
        <v>поверка_и_ремонт_газ</v>
      </c>
    </row>
    <row r="2178" spans="1:9" hidden="1" x14ac:dyDescent="0.2">
      <c r="A2178" s="98">
        <v>43683</v>
      </c>
      <c r="B2178" s="62" t="s">
        <v>1458</v>
      </c>
      <c r="C2178" s="62" t="s">
        <v>1006</v>
      </c>
      <c r="D2178" s="62" t="s">
        <v>4</v>
      </c>
      <c r="E2178" s="62" t="s">
        <v>1313</v>
      </c>
      <c r="F2178" s="99"/>
      <c r="G2178" s="100">
        <v>1920</v>
      </c>
      <c r="H2178" s="100">
        <v>1920</v>
      </c>
      <c r="I2178" s="1" t="str">
        <f t="shared" ref="I2178:I2241" ca="1" si="36">IF(COUNTIF(INDIRECT(INDEX(моделиперечень,1)),D2178),INDEX(моделиперечень,1),
IF(COUNTIF(INDIRECT(INDEX(моделиперечень,2)),D2178),INDEX(моделиперечень,2),
IF(COUNTIF(INDIRECT(INDEX(моделиперечень,3)),D2178),INDEX(моделиперечень,3),
IF(COUNTIF(INDIRECT(INDEX(моделиперечень,4)),D2178),INDEX(моделиперечень,4),
IF(COUNTIF(INDIRECT(INDEX(моделиперечень,5)),D2178),INDEX(моделиперечень,5),
IF(COUNTIF(INDIRECT(INDEX(моделиперечень,6)),D2178),INDEX(моделиперечень,6),
IF(COUNTIF(INDIRECT(INDEX(моделиперечень,7)),D2178),INDEX(моделиперечень,7),
IF(COUNTIF(INDIRECT(INDEX(моделиперечень,8)),D2178),INDEX(моделиперечень,8),
IF(COUNTIF(INDIRECT(INDEX(моделиперечень,9)),D2178),INDEX(моделиперечень,9),
IF(COUNTIF(INDIRECT(INDEX(моделиперечень,10)),D2178),INDEX(моделиперечень,10),
IF(COUNTIF(INDIRECT(INDEX(моделиперечень,11)),D2178),INDEX(моделиперечень,11),
IF(COUNTIF(INDIRECT(INDEX(моделиперечень,12)),D2178),INDEX(моделиперечень,12),
IF(COUNTIF(INDIRECT(INDEX(моделиперечень,13)),D2178),INDEX(моделиперечень,13),
IF(COUNTIF(INDIRECT(INDEX(моделиперечень,14)),D2178),INDEX(моделиперечень,14),
IF(COUNTIF(INDIRECT(INDEX(моделиперечень,15)),D2178),INDEX(моделиперечень,15),
IF(COUNTIF(INDIRECT(INDEX(моделиперечень,16)),D2178),INDEX(моделиперечень,16),
IF(COUNTIF(INDIRECT(INDEX(моделиперечень,17)),D2178),INDEX(моделиперечень,17),
IF(COUNTIF(INDIRECT(INDEX(моделиперечень,18)),D2178),INDEX(моделиперечень,18),
IF(COUNTIF(INDIRECT(INDEX(моделиперечень,19)),D2178),INDEX(моделиперечень,19),
IF(COUNTIF(INDIRECT(INDEX(моделиперечень,20)),D2178),INDEX(моделиперечень,20),
IF(COUNTIF(INDIRECT(INDEX(моделиперечень,21)),D2178),INDEX(моделиперечень,21),
IF(COUNTIF(INDIRECT(INDEX(моделиперечень,22)),D2178),INDEX(моделиперечень,22),
IF(COUNTIF(INDIRECT(INDEX(моделиперечень,23)),D2178),INDEX(моделиперечень,23),
IF(COUNTIF(INDIRECT(INDEX(моделиперечень,24)),D2178),INDEX(моделиперечень,24),
IF(COUNTIF(INDIRECT(INDEX(моделиперечень,25)),D2178),INDEX(моделиперечень,25),
IF(COUNTIF(INDIRECT(INDEX(моделиперечень,26)),D2178),INDEX(моделиперечень,26),
IF(COUNTIF(INDIRECT(INDEX(моделиперечень_газ,1)),D2178),INDEX(моделиперечень_газ,1),
IF(COUNTIF(INDIRECT(INDEX(моделиперечень_газ,2)),D2178),INDEX(моделиперечень_газ,2),
IF(COUNTIF(INDIRECT(INDEX(моделиперечень_газ,3)),D2178),INDEX(моделиперечень_газ,3),
IF(COUNTIF(INDIRECT(INDEX(моделиперечень_газ,4)),D2178),INDEX(моделиперечень_газ,4),
IF(COUNTIF(INDIRECT(INDEX(моделиперечень_газ,5)),D2178),INDEX(моделиперечень_газ,5),
IF(COUNTIF(INDIRECT(INDEX(моделиперечень_газ,6)),D2178),INDEX(моделиперечень_газ,6),
IF(COUNTIF(INDIRECT(INDEX(моделиперечень_газ,7)),D2178),INDEX(моделиперечень_газ,7),
IF(COUNTIF(INDIRECT(INDEX(моделиперечень_газ,8)),D2178),INDEX(моделиперечень_газ,8),
IF(COUNTIF(INDIRECT(INDEX(моделиперечень_газ,9)),D2178),INDEX(моделиперечень_газ,9),
IF(COUNTIF(INDIRECT(INDEX(моделиперечень_газ,10)),D2178),INDEX(моделиперечень_газ,10),
IF(COUNTIF(INDIRECT(INDEX(моделиперечень_газ,11)),D2178),INDEX(моделиперечень_газ,11),
IF(COUNTIF(INDIRECT(INDEX(моделиперечень_газ,12)),D2178),INDEX(моделиперечень_газ,12),
IF(COUNTIF(INDIRECT(INDEX(моделиперечень_газ,13)),D2178),INDEX(моделиперечень_газ,13),
IF(COUNTIF(INDIRECT(INDEX(моделиперечень_газ,14)),D2178),INDEX(моделиперечень_газ,14),
IF(COUNTIF(INDIRECT(INDEX(моделиперечень_газ,15)),D2178),INDEX(моделиперечень_газ,15),
IF(COUNTIF(INDIRECT(INDEX(моделиперечень_газ,16)),D2178),INDEX(моделиперечень_газ,16),
IF(COUNTIF(INDIRECT(INDEX(моделиперечень_газ,17)),D2178),INDEX(моделиперечень_газ,17),
IF(COUNTIF(INDIRECT(INDEX(моделиперечень_газ,18)),D2178),INDEX(моделиперечень_газ,18),
IF(COUNTIF(INDIRECT(INDEX(моделиперечень_газ,19)),D2178),INDEX(моделиперечень_газ,19),
IF(COUNTIF(INDIRECT(INDEX(моделиперечень_газ,20)),D2178),INDEX(моделиперечень_газ,20),
IF(COUNTIF(INDIRECT(INDEX(моделиперечень_газ,21)),D2178),INDEX(моделиперечень_газ,21),
IF(COUNTIF(INDIRECT(INDEX(моделиперечень_газ,22)),D2178),INDEX(моделиперечень_газ,22),
IF(COUNTIF(INDIRECT(INDEX(моделиперечень_газ,23)),D2178),INDEX(моделиперечень_газ,23),
IF(COUNTIF(INDIRECT(INDEX(моделиперечень_газ,24)),D2178),INDEX(моделиперечень_газ,24),
IF(COUNTIF(INDIRECT(INDEX(моделиперечень_газ,25)),D2178),INDEX(моделиперечень_газ,25),
IF(COUNTIF(INDIRECT(INDEX(моделиперечень_газ,26)),D2178),INDEX(моделиперечень_газ,26),
IF(COUNTIF(INDIRECT(INDEX(моделиперечень_газ,27)),D2178),INDEX(моделиперечень_газ,27),
IF(COUNTIF(INDIRECT(INDEX(моделиперечень_газ,28)),D2178),INDEX(моделиперечень_газ,28),
IF(COUNTIF(INDIRECT(INDEX(моделиперечень_газ,29)),D2178),INDEX(моделиперечень_газ,29),
IF(COUNTIF(INDIRECT(INDEX(моделиперечень_газ,30)),D2178),INDEX(моделиперечень_газ,30),
IF(COUNTIF(INDIRECT(INDEX(моделиперечень_газ,31)),D2178),INDEX(моделиперечень_газ,31),
IF(COUNTIF(INDIRECT(INDEX(моделиперечень_газ,32)),D2178),INDEX(моделиперечень_газ,32),
IF(COUNTIF(INDIRECT(INDEX(моделиперечень_газ,33)),D2178),INDEX(моделиперечень_газ,33),
IF(COUNTIF(INDIRECT(INDEX(моделиперечень_газ,34)),D2178),INDEX(моделиперечень_газ,34),
IF(COUNTIF(INDIRECT(INDEX(моделиперечень_газ,35)),D2178),INDEX(моделиперечень_газ,35),
IF(COUNTIF(INDIRECT(INDEX(моделиперечень_газ,36)),D2178),INDEX(моделиперечень_газ,36),
"нет модели"))))))))))))))))))))))))))))))))))))))))))))))))))))))))))))))</f>
        <v>прочее_газ</v>
      </c>
    </row>
    <row r="2179" spans="1:9" hidden="1" x14ac:dyDescent="0.2">
      <c r="A2179" s="98">
        <v>43823</v>
      </c>
      <c r="B2179" s="62" t="s">
        <v>2308</v>
      </c>
      <c r="C2179" s="62" t="s">
        <v>857</v>
      </c>
      <c r="D2179" s="62" t="s">
        <v>45</v>
      </c>
      <c r="E2179" s="62" t="s">
        <v>1311</v>
      </c>
      <c r="F2179" s="101">
        <v>1</v>
      </c>
      <c r="G2179" s="100">
        <v>1920</v>
      </c>
      <c r="H2179" s="100">
        <v>1920</v>
      </c>
      <c r="I2179" s="1" t="str">
        <f t="shared" ca="1" si="36"/>
        <v>поверка_и_ремонт_газ</v>
      </c>
    </row>
    <row r="2180" spans="1:9" hidden="1" x14ac:dyDescent="0.2">
      <c r="A2180" s="98">
        <v>43544</v>
      </c>
      <c r="B2180" s="62" t="s">
        <v>2306</v>
      </c>
      <c r="C2180" s="62" t="s">
        <v>904</v>
      </c>
      <c r="D2180" s="62" t="s">
        <v>45</v>
      </c>
      <c r="E2180" s="62" t="s">
        <v>1311</v>
      </c>
      <c r="F2180" s="101">
        <v>1</v>
      </c>
      <c r="G2180" s="100">
        <v>1920</v>
      </c>
      <c r="H2180" s="100">
        <v>1920</v>
      </c>
      <c r="I2180" s="1" t="str">
        <f t="shared" ca="1" si="36"/>
        <v>поверка_и_ремонт_газ</v>
      </c>
    </row>
    <row r="2181" spans="1:9" hidden="1" x14ac:dyDescent="0.2">
      <c r="A2181" s="98">
        <v>43573</v>
      </c>
      <c r="B2181" s="62" t="s">
        <v>2281</v>
      </c>
      <c r="C2181" s="62" t="s">
        <v>908</v>
      </c>
      <c r="D2181" s="62" t="s">
        <v>45</v>
      </c>
      <c r="E2181" s="62" t="s">
        <v>1311</v>
      </c>
      <c r="F2181" s="101">
        <v>1</v>
      </c>
      <c r="G2181" s="100">
        <v>1920</v>
      </c>
      <c r="H2181" s="100">
        <v>1920</v>
      </c>
      <c r="I2181" s="1" t="str">
        <f t="shared" ca="1" si="36"/>
        <v>поверка_и_ремонт_газ</v>
      </c>
    </row>
    <row r="2182" spans="1:9" hidden="1" x14ac:dyDescent="0.2">
      <c r="A2182" s="98">
        <v>43564</v>
      </c>
      <c r="B2182" s="62" t="s">
        <v>2319</v>
      </c>
      <c r="C2182" s="62" t="s">
        <v>673</v>
      </c>
      <c r="D2182" s="62" t="s">
        <v>45</v>
      </c>
      <c r="E2182" s="62" t="s">
        <v>1311</v>
      </c>
      <c r="F2182" s="101">
        <v>1</v>
      </c>
      <c r="G2182" s="100">
        <v>1920</v>
      </c>
      <c r="H2182" s="100">
        <v>1920</v>
      </c>
      <c r="I2182" s="1" t="str">
        <f t="shared" ca="1" si="36"/>
        <v>поверка_и_ремонт_газ</v>
      </c>
    </row>
    <row r="2183" spans="1:9" hidden="1" x14ac:dyDescent="0.2">
      <c r="A2183" s="98">
        <v>43481</v>
      </c>
      <c r="B2183" s="62" t="s">
        <v>2313</v>
      </c>
      <c r="C2183" s="62" t="s">
        <v>749</v>
      </c>
      <c r="D2183" s="62" t="s">
        <v>73</v>
      </c>
      <c r="E2183" s="62" t="s">
        <v>1311</v>
      </c>
      <c r="F2183" s="101">
        <v>2</v>
      </c>
      <c r="G2183" s="100">
        <v>1920</v>
      </c>
      <c r="H2183" s="100">
        <v>1920</v>
      </c>
      <c r="I2183" s="1" t="str">
        <f t="shared" ca="1" si="36"/>
        <v>прочее_газ</v>
      </c>
    </row>
    <row r="2184" spans="1:9" hidden="1" x14ac:dyDescent="0.2">
      <c r="A2184" s="98">
        <v>43494</v>
      </c>
      <c r="B2184" s="62" t="s">
        <v>1908</v>
      </c>
      <c r="C2184" s="62" t="s">
        <v>645</v>
      </c>
      <c r="D2184" s="62" t="s">
        <v>12</v>
      </c>
      <c r="E2184" s="62" t="s">
        <v>1311</v>
      </c>
      <c r="F2184" s="101">
        <v>1</v>
      </c>
      <c r="G2184" s="100">
        <v>1890</v>
      </c>
      <c r="H2184" s="100">
        <v>1890</v>
      </c>
      <c r="I2184" s="1" t="str">
        <f t="shared" ca="1" si="36"/>
        <v>поверка_и_ремонт_газ</v>
      </c>
    </row>
    <row r="2185" spans="1:9" hidden="1" x14ac:dyDescent="0.2">
      <c r="A2185" s="98">
        <v>43494</v>
      </c>
      <c r="B2185" s="62" t="s">
        <v>2194</v>
      </c>
      <c r="C2185" s="62" t="s">
        <v>795</v>
      </c>
      <c r="D2185" s="62" t="s">
        <v>12</v>
      </c>
      <c r="E2185" s="62" t="s">
        <v>1311</v>
      </c>
      <c r="F2185" s="101">
        <v>1</v>
      </c>
      <c r="G2185" s="100">
        <v>1890</v>
      </c>
      <c r="H2185" s="100">
        <v>1890</v>
      </c>
      <c r="I2185" s="1" t="str">
        <f t="shared" ca="1" si="36"/>
        <v>поверка_и_ремонт_газ</v>
      </c>
    </row>
    <row r="2186" spans="1:9" hidden="1" x14ac:dyDescent="0.2">
      <c r="A2186" s="98">
        <v>43516</v>
      </c>
      <c r="B2186" s="62" t="s">
        <v>2298</v>
      </c>
      <c r="C2186" s="62" t="s">
        <v>749</v>
      </c>
      <c r="D2186" s="62" t="s">
        <v>12</v>
      </c>
      <c r="E2186" s="62" t="s">
        <v>1311</v>
      </c>
      <c r="F2186" s="101">
        <v>1</v>
      </c>
      <c r="G2186" s="100">
        <v>1890</v>
      </c>
      <c r="H2186" s="100">
        <v>1890</v>
      </c>
      <c r="I2186" s="1" t="str">
        <f t="shared" ca="1" si="36"/>
        <v>поверка_и_ремонт_газ</v>
      </c>
    </row>
    <row r="2187" spans="1:9" hidden="1" x14ac:dyDescent="0.2">
      <c r="A2187" s="98">
        <v>43522</v>
      </c>
      <c r="B2187" s="62" t="s">
        <v>2322</v>
      </c>
      <c r="C2187" s="62" t="s">
        <v>904</v>
      </c>
      <c r="D2187" s="62" t="s">
        <v>12</v>
      </c>
      <c r="E2187" s="62" t="s">
        <v>1311</v>
      </c>
      <c r="F2187" s="101">
        <v>1</v>
      </c>
      <c r="G2187" s="100">
        <v>1890</v>
      </c>
      <c r="H2187" s="100">
        <v>1890</v>
      </c>
      <c r="I2187" s="1" t="str">
        <f t="shared" ca="1" si="36"/>
        <v>поверка_и_ремонт_газ</v>
      </c>
    </row>
    <row r="2188" spans="1:9" hidden="1" x14ac:dyDescent="0.2">
      <c r="A2188" s="98">
        <v>43613</v>
      </c>
      <c r="B2188" s="62" t="s">
        <v>2075</v>
      </c>
      <c r="C2188" s="62" t="s">
        <v>764</v>
      </c>
      <c r="D2188" s="62" t="s">
        <v>12</v>
      </c>
      <c r="E2188" s="62" t="s">
        <v>1311</v>
      </c>
      <c r="F2188" s="101">
        <v>1</v>
      </c>
      <c r="G2188" s="100">
        <v>1890</v>
      </c>
      <c r="H2188" s="100">
        <v>1890</v>
      </c>
      <c r="I2188" s="1" t="str">
        <f t="shared" ca="1" si="36"/>
        <v>поверка_и_ремонт_газ</v>
      </c>
    </row>
    <row r="2189" spans="1:9" hidden="1" x14ac:dyDescent="0.2">
      <c r="A2189" s="98">
        <v>43734</v>
      </c>
      <c r="B2189" s="62" t="s">
        <v>2159</v>
      </c>
      <c r="C2189" s="62" t="s">
        <v>645</v>
      </c>
      <c r="D2189" s="62" t="s">
        <v>12</v>
      </c>
      <c r="E2189" s="62" t="s">
        <v>1313</v>
      </c>
      <c r="F2189" s="101">
        <v>1</v>
      </c>
      <c r="G2189" s="100">
        <v>1890</v>
      </c>
      <c r="H2189" s="100">
        <v>1890</v>
      </c>
      <c r="I2189" s="1" t="str">
        <f t="shared" ca="1" si="36"/>
        <v>поверка_и_ремонт_газ</v>
      </c>
    </row>
    <row r="2190" spans="1:9" hidden="1" x14ac:dyDescent="0.2">
      <c r="A2190" s="98">
        <v>43644</v>
      </c>
      <c r="B2190" s="62" t="s">
        <v>2258</v>
      </c>
      <c r="C2190" s="62" t="s">
        <v>906</v>
      </c>
      <c r="D2190" s="62" t="s">
        <v>12</v>
      </c>
      <c r="E2190" s="62" t="s">
        <v>1311</v>
      </c>
      <c r="F2190" s="101">
        <v>1</v>
      </c>
      <c r="G2190" s="100">
        <v>1890</v>
      </c>
      <c r="H2190" s="100">
        <v>1890</v>
      </c>
      <c r="I2190" s="1" t="str">
        <f t="shared" ca="1" si="36"/>
        <v>поверка_и_ремонт_газ</v>
      </c>
    </row>
    <row r="2191" spans="1:9" hidden="1" x14ac:dyDescent="0.2">
      <c r="A2191" s="98">
        <v>43641</v>
      </c>
      <c r="B2191" s="62" t="s">
        <v>1933</v>
      </c>
      <c r="C2191" s="62" t="s">
        <v>1014</v>
      </c>
      <c r="D2191" s="62" t="s">
        <v>12</v>
      </c>
      <c r="E2191" s="62" t="s">
        <v>1311</v>
      </c>
      <c r="F2191" s="101">
        <v>1</v>
      </c>
      <c r="G2191" s="100">
        <v>1890</v>
      </c>
      <c r="H2191" s="100">
        <v>1890</v>
      </c>
      <c r="I2191" s="1" t="str">
        <f t="shared" ca="1" si="36"/>
        <v>поверка_и_ремонт_газ</v>
      </c>
    </row>
    <row r="2192" spans="1:9" hidden="1" x14ac:dyDescent="0.2">
      <c r="A2192" s="98">
        <v>43676</v>
      </c>
      <c r="B2192" s="62" t="s">
        <v>2196</v>
      </c>
      <c r="C2192" s="62" t="s">
        <v>974</v>
      </c>
      <c r="D2192" s="62" t="s">
        <v>12</v>
      </c>
      <c r="E2192" s="62" t="s">
        <v>1311</v>
      </c>
      <c r="F2192" s="101">
        <v>1</v>
      </c>
      <c r="G2192" s="100">
        <v>1890</v>
      </c>
      <c r="H2192" s="100">
        <v>1890</v>
      </c>
      <c r="I2192" s="1" t="str">
        <f t="shared" ca="1" si="36"/>
        <v>поверка_и_ремонт_газ</v>
      </c>
    </row>
    <row r="2193" spans="1:9" hidden="1" x14ac:dyDescent="0.2">
      <c r="A2193" s="98">
        <v>43690</v>
      </c>
      <c r="B2193" s="62" t="s">
        <v>2208</v>
      </c>
      <c r="C2193" s="62" t="s">
        <v>627</v>
      </c>
      <c r="D2193" s="62" t="s">
        <v>12</v>
      </c>
      <c r="E2193" s="62" t="s">
        <v>1311</v>
      </c>
      <c r="F2193" s="101">
        <v>1</v>
      </c>
      <c r="G2193" s="100">
        <v>1890</v>
      </c>
      <c r="H2193" s="100">
        <v>1890</v>
      </c>
      <c r="I2193" s="1" t="str">
        <f t="shared" ca="1" si="36"/>
        <v>поверка_и_ремонт_газ</v>
      </c>
    </row>
    <row r="2194" spans="1:9" hidden="1" x14ac:dyDescent="0.2">
      <c r="A2194" s="98">
        <v>43676</v>
      </c>
      <c r="B2194" s="62" t="s">
        <v>2223</v>
      </c>
      <c r="C2194" s="62" t="s">
        <v>759</v>
      </c>
      <c r="D2194" s="62" t="s">
        <v>12</v>
      </c>
      <c r="E2194" s="62" t="s">
        <v>1311</v>
      </c>
      <c r="F2194" s="101">
        <v>1</v>
      </c>
      <c r="G2194" s="100">
        <v>1890</v>
      </c>
      <c r="H2194" s="100">
        <v>1890</v>
      </c>
      <c r="I2194" s="1" t="str">
        <f t="shared" ca="1" si="36"/>
        <v>поверка_и_ремонт_газ</v>
      </c>
    </row>
    <row r="2195" spans="1:9" hidden="1" x14ac:dyDescent="0.2">
      <c r="A2195" s="98">
        <v>43676</v>
      </c>
      <c r="B2195" s="62" t="s">
        <v>2320</v>
      </c>
      <c r="C2195" s="62" t="s">
        <v>904</v>
      </c>
      <c r="D2195" s="62" t="s">
        <v>12</v>
      </c>
      <c r="E2195" s="62" t="s">
        <v>1311</v>
      </c>
      <c r="F2195" s="101">
        <v>1</v>
      </c>
      <c r="G2195" s="100">
        <v>1890</v>
      </c>
      <c r="H2195" s="100">
        <v>1890</v>
      </c>
      <c r="I2195" s="1" t="str">
        <f t="shared" ca="1" si="36"/>
        <v>поверка_и_ремонт_газ</v>
      </c>
    </row>
    <row r="2196" spans="1:9" hidden="1" x14ac:dyDescent="0.2">
      <c r="A2196" s="98">
        <v>43675</v>
      </c>
      <c r="B2196" s="62" t="s">
        <v>2226</v>
      </c>
      <c r="C2196" s="62" t="s">
        <v>961</v>
      </c>
      <c r="D2196" s="62" t="s">
        <v>12</v>
      </c>
      <c r="E2196" s="62" t="s">
        <v>1311</v>
      </c>
      <c r="F2196" s="101">
        <v>1</v>
      </c>
      <c r="G2196" s="100">
        <v>1890</v>
      </c>
      <c r="H2196" s="100">
        <v>1890</v>
      </c>
      <c r="I2196" s="1" t="str">
        <f t="shared" ca="1" si="36"/>
        <v>поверка_и_ремонт_газ</v>
      </c>
    </row>
    <row r="2197" spans="1:9" hidden="1" x14ac:dyDescent="0.2">
      <c r="A2197" s="98">
        <v>43823</v>
      </c>
      <c r="B2197" s="62" t="s">
        <v>2323</v>
      </c>
      <c r="C2197" s="62" t="s">
        <v>904</v>
      </c>
      <c r="D2197" s="62" t="s">
        <v>12</v>
      </c>
      <c r="E2197" s="62" t="s">
        <v>1311</v>
      </c>
      <c r="F2197" s="101">
        <v>1</v>
      </c>
      <c r="G2197" s="100">
        <v>1890</v>
      </c>
      <c r="H2197" s="100">
        <v>1890</v>
      </c>
      <c r="I2197" s="1" t="str">
        <f t="shared" ca="1" si="36"/>
        <v>поверка_и_ремонт_газ</v>
      </c>
    </row>
    <row r="2198" spans="1:9" hidden="1" x14ac:dyDescent="0.2">
      <c r="A2198" s="98">
        <v>43788</v>
      </c>
      <c r="B2198" s="62" t="s">
        <v>2139</v>
      </c>
      <c r="C2198" s="62" t="s">
        <v>795</v>
      </c>
      <c r="D2198" s="62" t="s">
        <v>12</v>
      </c>
      <c r="E2198" s="62" t="s">
        <v>1311</v>
      </c>
      <c r="F2198" s="101">
        <v>1</v>
      </c>
      <c r="G2198" s="100">
        <v>1890</v>
      </c>
      <c r="H2198" s="100">
        <v>1890</v>
      </c>
      <c r="I2198" s="1" t="str">
        <f t="shared" ca="1" si="36"/>
        <v>поверка_и_ремонт_газ</v>
      </c>
    </row>
    <row r="2199" spans="1:9" hidden="1" x14ac:dyDescent="0.2">
      <c r="A2199" s="98">
        <v>43768</v>
      </c>
      <c r="B2199" s="62" t="s">
        <v>2191</v>
      </c>
      <c r="C2199" s="62" t="s">
        <v>636</v>
      </c>
      <c r="D2199" s="62" t="s">
        <v>12</v>
      </c>
      <c r="E2199" s="62" t="s">
        <v>1311</v>
      </c>
      <c r="F2199" s="101">
        <v>1</v>
      </c>
      <c r="G2199" s="100">
        <v>1890</v>
      </c>
      <c r="H2199" s="100">
        <v>1890</v>
      </c>
      <c r="I2199" s="1" t="str">
        <f t="shared" ca="1" si="36"/>
        <v>поверка_и_ремонт_газ</v>
      </c>
    </row>
    <row r="2200" spans="1:9" hidden="1" x14ac:dyDescent="0.2">
      <c r="A2200" s="98">
        <v>43739</v>
      </c>
      <c r="B2200" s="62" t="s">
        <v>2229</v>
      </c>
      <c r="C2200" s="62" t="s">
        <v>636</v>
      </c>
      <c r="D2200" s="62" t="s">
        <v>12</v>
      </c>
      <c r="E2200" s="62" t="s">
        <v>1311</v>
      </c>
      <c r="F2200" s="101">
        <v>1</v>
      </c>
      <c r="G2200" s="100">
        <v>1890</v>
      </c>
      <c r="H2200" s="100">
        <v>1890</v>
      </c>
      <c r="I2200" s="1" t="str">
        <f t="shared" ca="1" si="36"/>
        <v>поверка_и_ремонт_газ</v>
      </c>
    </row>
    <row r="2201" spans="1:9" hidden="1" x14ac:dyDescent="0.2">
      <c r="A2201" s="98">
        <v>43713</v>
      </c>
      <c r="B2201" s="62" t="s">
        <v>2227</v>
      </c>
      <c r="C2201" s="62" t="s">
        <v>847</v>
      </c>
      <c r="D2201" s="62" t="s">
        <v>12</v>
      </c>
      <c r="E2201" s="62" t="s">
        <v>1311</v>
      </c>
      <c r="F2201" s="101">
        <v>1</v>
      </c>
      <c r="G2201" s="100">
        <v>1890</v>
      </c>
      <c r="H2201" s="100">
        <v>1890</v>
      </c>
      <c r="I2201" s="1" t="str">
        <f t="shared" ca="1" si="36"/>
        <v>поверка_и_ремонт_газ</v>
      </c>
    </row>
    <row r="2202" spans="1:9" hidden="1" x14ac:dyDescent="0.2">
      <c r="A2202" s="98">
        <v>43853</v>
      </c>
      <c r="B2202" s="62" t="s">
        <v>2255</v>
      </c>
      <c r="C2202" s="62" t="s">
        <v>1323</v>
      </c>
      <c r="D2202" s="62" t="s">
        <v>12</v>
      </c>
      <c r="E2202" s="62" t="s">
        <v>1311</v>
      </c>
      <c r="F2202" s="101">
        <v>1</v>
      </c>
      <c r="G2202" s="100">
        <v>1890</v>
      </c>
      <c r="H2202" s="100">
        <v>1890</v>
      </c>
      <c r="I2202" s="1" t="str">
        <f t="shared" ca="1" si="36"/>
        <v>поверка_и_ремонт_газ</v>
      </c>
    </row>
    <row r="2203" spans="1:9" hidden="1" x14ac:dyDescent="0.2">
      <c r="A2203" s="98">
        <v>43850</v>
      </c>
      <c r="B2203" s="62" t="s">
        <v>2160</v>
      </c>
      <c r="C2203" s="62" t="s">
        <v>645</v>
      </c>
      <c r="D2203" s="62" t="s">
        <v>12</v>
      </c>
      <c r="E2203" s="62" t="s">
        <v>1311</v>
      </c>
      <c r="F2203" s="101">
        <v>1</v>
      </c>
      <c r="G2203" s="100">
        <v>1890</v>
      </c>
      <c r="H2203" s="100">
        <v>1890</v>
      </c>
      <c r="I2203" s="1" t="str">
        <f t="shared" ca="1" si="36"/>
        <v>поверка_и_ремонт_газ</v>
      </c>
    </row>
    <row r="2204" spans="1:9" hidden="1" x14ac:dyDescent="0.2">
      <c r="A2204" s="98">
        <v>43718</v>
      </c>
      <c r="B2204" s="62" t="s">
        <v>2326</v>
      </c>
      <c r="C2204" s="62" t="s">
        <v>1001</v>
      </c>
      <c r="D2204" s="62" t="s">
        <v>69</v>
      </c>
      <c r="E2204" s="62" t="s">
        <v>1313</v>
      </c>
      <c r="F2204" s="101">
        <v>1</v>
      </c>
      <c r="G2204" s="100">
        <v>1814.4</v>
      </c>
      <c r="H2204" s="100">
        <v>1814.4</v>
      </c>
      <c r="I2204" s="1" t="str">
        <f t="shared" ca="1" si="36"/>
        <v>прочее_газ</v>
      </c>
    </row>
    <row r="2205" spans="1:9" hidden="1" x14ac:dyDescent="0.2">
      <c r="A2205" s="98">
        <v>43662</v>
      </c>
      <c r="B2205" s="62" t="s">
        <v>2325</v>
      </c>
      <c r="C2205" s="62" t="s">
        <v>748</v>
      </c>
      <c r="D2205" s="62" t="s">
        <v>69</v>
      </c>
      <c r="E2205" s="62" t="s">
        <v>1313</v>
      </c>
      <c r="F2205" s="101">
        <v>1</v>
      </c>
      <c r="G2205" s="100">
        <v>1814.4</v>
      </c>
      <c r="H2205" s="100">
        <v>1814.4</v>
      </c>
      <c r="I2205" s="1" t="str">
        <f t="shared" ca="1" si="36"/>
        <v>прочее_газ</v>
      </c>
    </row>
    <row r="2206" spans="1:9" hidden="1" x14ac:dyDescent="0.2">
      <c r="A2206" s="98">
        <v>43634</v>
      </c>
      <c r="B2206" s="62" t="s">
        <v>2327</v>
      </c>
      <c r="C2206" s="62" t="s">
        <v>755</v>
      </c>
      <c r="D2206" s="62" t="s">
        <v>9</v>
      </c>
      <c r="E2206" s="62" t="s">
        <v>1313</v>
      </c>
      <c r="F2206" s="101">
        <v>1</v>
      </c>
      <c r="G2206" s="100">
        <v>1800</v>
      </c>
      <c r="H2206" s="100">
        <v>1800</v>
      </c>
      <c r="I2206" s="1" t="str">
        <f t="shared" ca="1" si="36"/>
        <v>прочее_газ</v>
      </c>
    </row>
    <row r="2207" spans="1:9" hidden="1" x14ac:dyDescent="0.2">
      <c r="A2207" s="98">
        <v>43501</v>
      </c>
      <c r="B2207" s="62" t="s">
        <v>2329</v>
      </c>
      <c r="C2207" s="62" t="s">
        <v>979</v>
      </c>
      <c r="D2207" s="62" t="s">
        <v>9</v>
      </c>
      <c r="E2207" s="62" t="s">
        <v>1312</v>
      </c>
      <c r="F2207" s="101">
        <v>1</v>
      </c>
      <c r="G2207" s="100">
        <v>1800</v>
      </c>
      <c r="H2207" s="100">
        <v>1800</v>
      </c>
      <c r="I2207" s="1" t="str">
        <f t="shared" ca="1" si="36"/>
        <v>прочее_газ</v>
      </c>
    </row>
    <row r="2208" spans="1:9" hidden="1" x14ac:dyDescent="0.2">
      <c r="A2208" s="98">
        <v>43753</v>
      </c>
      <c r="B2208" s="62" t="s">
        <v>2328</v>
      </c>
      <c r="C2208" s="62" t="s">
        <v>703</v>
      </c>
      <c r="D2208" s="62" t="s">
        <v>9</v>
      </c>
      <c r="E2208" s="62" t="s">
        <v>1313</v>
      </c>
      <c r="F2208" s="101">
        <v>1</v>
      </c>
      <c r="G2208" s="100">
        <v>1800</v>
      </c>
      <c r="H2208" s="100">
        <v>1800</v>
      </c>
      <c r="I2208" s="1" t="str">
        <f t="shared" ca="1" si="36"/>
        <v>прочее_газ</v>
      </c>
    </row>
    <row r="2209" spans="1:10" hidden="1" x14ac:dyDescent="0.2">
      <c r="A2209" s="98">
        <v>43664</v>
      </c>
      <c r="B2209" s="62" t="s">
        <v>2292</v>
      </c>
      <c r="C2209" s="62" t="s">
        <v>898</v>
      </c>
      <c r="D2209" s="62" t="s">
        <v>44</v>
      </c>
      <c r="E2209" s="62" t="s">
        <v>1311</v>
      </c>
      <c r="F2209" s="99"/>
      <c r="G2209" s="100">
        <v>1800</v>
      </c>
      <c r="H2209" s="100">
        <v>1800</v>
      </c>
      <c r="I2209" s="1" t="str">
        <f t="shared" ca="1" si="36"/>
        <v>нет модели</v>
      </c>
    </row>
    <row r="2210" spans="1:10" hidden="1" x14ac:dyDescent="0.2">
      <c r="A2210" s="98">
        <v>43662</v>
      </c>
      <c r="B2210" s="62" t="s">
        <v>1577</v>
      </c>
      <c r="C2210" s="62" t="s">
        <v>870</v>
      </c>
      <c r="D2210" s="62" t="s">
        <v>4</v>
      </c>
      <c r="E2210" s="62" t="s">
        <v>1313</v>
      </c>
      <c r="F2210" s="99"/>
      <c r="G2210" s="100">
        <v>1800</v>
      </c>
      <c r="H2210" s="100">
        <v>1800</v>
      </c>
      <c r="I2210" s="1" t="str">
        <f t="shared" ca="1" si="36"/>
        <v>прочее_газ</v>
      </c>
    </row>
    <row r="2211" spans="1:10" hidden="1" x14ac:dyDescent="0.2">
      <c r="A2211" s="98">
        <v>43644</v>
      </c>
      <c r="B2211" s="62" t="s">
        <v>2004</v>
      </c>
      <c r="C2211" s="62" t="s">
        <v>914</v>
      </c>
      <c r="D2211" s="62" t="s">
        <v>44</v>
      </c>
      <c r="E2211" s="62" t="s">
        <v>1311</v>
      </c>
      <c r="F2211" s="99"/>
      <c r="G2211" s="100">
        <v>1800</v>
      </c>
      <c r="H2211" s="100">
        <v>1800</v>
      </c>
      <c r="I2211" s="1" t="str">
        <f t="shared" ca="1" si="36"/>
        <v>нет модели</v>
      </c>
    </row>
    <row r="2212" spans="1:10" hidden="1" x14ac:dyDescent="0.2">
      <c r="A2212" s="98">
        <v>43607</v>
      </c>
      <c r="B2212" s="62" t="s">
        <v>1662</v>
      </c>
      <c r="C2212" s="62" t="s">
        <v>839</v>
      </c>
      <c r="D2212" s="62" t="s">
        <v>4</v>
      </c>
      <c r="E2212" s="62" t="s">
        <v>1313</v>
      </c>
      <c r="F2212" s="99"/>
      <c r="G2212" s="100">
        <v>1800</v>
      </c>
      <c r="H2212" s="100">
        <v>1800</v>
      </c>
      <c r="I2212" s="1" t="str">
        <f t="shared" ca="1" si="36"/>
        <v>прочее_газ</v>
      </c>
    </row>
    <row r="2213" spans="1:10" hidden="1" x14ac:dyDescent="0.2">
      <c r="A2213" s="98">
        <v>43648</v>
      </c>
      <c r="B2213" s="62" t="s">
        <v>1455</v>
      </c>
      <c r="C2213" s="62" t="s">
        <v>862</v>
      </c>
      <c r="D2213" s="62" t="s">
        <v>4</v>
      </c>
      <c r="E2213" s="62" t="s">
        <v>1313</v>
      </c>
      <c r="F2213" s="99"/>
      <c r="G2213" s="100">
        <v>1800</v>
      </c>
      <c r="H2213" s="100">
        <v>1800</v>
      </c>
      <c r="I2213" s="1" t="str">
        <f t="shared" ca="1" si="36"/>
        <v>прочее_газ</v>
      </c>
    </row>
    <row r="2214" spans="1:10" hidden="1" x14ac:dyDescent="0.2">
      <c r="A2214" s="98">
        <v>43788</v>
      </c>
      <c r="B2214" s="62" t="s">
        <v>1623</v>
      </c>
      <c r="C2214" s="62" t="s">
        <v>959</v>
      </c>
      <c r="D2214" s="62" t="s">
        <v>4</v>
      </c>
      <c r="E2214" s="62" t="s">
        <v>1311</v>
      </c>
      <c r="F2214" s="99"/>
      <c r="G2214" s="100">
        <v>1800</v>
      </c>
      <c r="H2214" s="100">
        <v>1800</v>
      </c>
      <c r="I2214" s="1" t="str">
        <f t="shared" ca="1" si="36"/>
        <v>прочее_газ</v>
      </c>
    </row>
    <row r="2215" spans="1:10" hidden="1" x14ac:dyDescent="0.2">
      <c r="A2215" s="98">
        <v>43572</v>
      </c>
      <c r="B2215" s="62" t="s">
        <v>1431</v>
      </c>
      <c r="C2215" s="62" t="s">
        <v>809</v>
      </c>
      <c r="D2215" s="62" t="s">
        <v>44</v>
      </c>
      <c r="E2215" s="62" t="s">
        <v>1311</v>
      </c>
      <c r="F2215" s="99"/>
      <c r="G2215" s="100">
        <v>1800</v>
      </c>
      <c r="H2215" s="100">
        <v>1800</v>
      </c>
      <c r="I2215" s="1" t="str">
        <f t="shared" ca="1" si="36"/>
        <v>нет модели</v>
      </c>
      <c r="J2215" s="18"/>
    </row>
    <row r="2216" spans="1:10" hidden="1" x14ac:dyDescent="0.2">
      <c r="A2216" s="98">
        <v>43543</v>
      </c>
      <c r="B2216" s="62" t="s">
        <v>2280</v>
      </c>
      <c r="C2216" s="62" t="s">
        <v>921</v>
      </c>
      <c r="D2216" s="62" t="s">
        <v>4</v>
      </c>
      <c r="E2216" s="62" t="s">
        <v>1311</v>
      </c>
      <c r="F2216" s="99"/>
      <c r="G2216" s="100">
        <v>1800</v>
      </c>
      <c r="H2216" s="100">
        <v>1800</v>
      </c>
      <c r="I2216" s="1" t="str">
        <f t="shared" ca="1" si="36"/>
        <v>прочее_газ</v>
      </c>
    </row>
    <row r="2217" spans="1:10" hidden="1" x14ac:dyDescent="0.2">
      <c r="A2217" s="98">
        <v>43571</v>
      </c>
      <c r="B2217" s="62" t="s">
        <v>1496</v>
      </c>
      <c r="C2217" s="62" t="s">
        <v>891</v>
      </c>
      <c r="D2217" s="62" t="s">
        <v>4</v>
      </c>
      <c r="E2217" s="62" t="s">
        <v>1313</v>
      </c>
      <c r="F2217" s="99"/>
      <c r="G2217" s="100">
        <v>1800</v>
      </c>
      <c r="H2217" s="100">
        <v>1800</v>
      </c>
      <c r="I2217" s="1" t="str">
        <f t="shared" ca="1" si="36"/>
        <v>прочее_газ</v>
      </c>
      <c r="J2217" s="18"/>
    </row>
    <row r="2218" spans="1:10" hidden="1" x14ac:dyDescent="0.2">
      <c r="A2218" s="98">
        <v>43614</v>
      </c>
      <c r="B2218" s="62" t="s">
        <v>1774</v>
      </c>
      <c r="C2218" s="62" t="s">
        <v>970</v>
      </c>
      <c r="D2218" s="62" t="s">
        <v>44</v>
      </c>
      <c r="E2218" s="62" t="s">
        <v>1311</v>
      </c>
      <c r="F2218" s="99"/>
      <c r="G2218" s="100">
        <v>1800</v>
      </c>
      <c r="H2218" s="100">
        <v>1800</v>
      </c>
      <c r="I2218" s="1" t="str">
        <f t="shared" ca="1" si="36"/>
        <v>нет модели</v>
      </c>
      <c r="J2218" s="18"/>
    </row>
    <row r="2219" spans="1:10" hidden="1" x14ac:dyDescent="0.2">
      <c r="A2219" s="98">
        <v>43816</v>
      </c>
      <c r="B2219" s="62" t="s">
        <v>1622</v>
      </c>
      <c r="C2219" s="62" t="s">
        <v>1113</v>
      </c>
      <c r="D2219" s="62" t="s">
        <v>4</v>
      </c>
      <c r="E2219" s="62" t="s">
        <v>1314</v>
      </c>
      <c r="F2219" s="99"/>
      <c r="G2219" s="100">
        <v>1800</v>
      </c>
      <c r="H2219" s="100">
        <v>1800</v>
      </c>
      <c r="I2219" s="1" t="str">
        <f t="shared" ca="1" si="36"/>
        <v>прочее_газ</v>
      </c>
    </row>
    <row r="2220" spans="1:10" hidden="1" x14ac:dyDescent="0.2">
      <c r="A2220" s="98">
        <v>43822</v>
      </c>
      <c r="B2220" s="62" t="s">
        <v>1429</v>
      </c>
      <c r="C2220" s="62" t="s">
        <v>1130</v>
      </c>
      <c r="D2220" s="62" t="s">
        <v>4</v>
      </c>
      <c r="E2220" s="62" t="s">
        <v>1314</v>
      </c>
      <c r="F2220" s="99"/>
      <c r="G2220" s="100">
        <v>1800</v>
      </c>
      <c r="H2220" s="100">
        <v>1800</v>
      </c>
      <c r="I2220" s="1" t="str">
        <f t="shared" ca="1" si="36"/>
        <v>прочее_газ</v>
      </c>
    </row>
    <row r="2221" spans="1:10" hidden="1" x14ac:dyDescent="0.2">
      <c r="A2221" s="98">
        <v>43809</v>
      </c>
      <c r="B2221" s="62" t="s">
        <v>2041</v>
      </c>
      <c r="C2221" s="62" t="s">
        <v>1111</v>
      </c>
      <c r="D2221" s="62" t="s">
        <v>4</v>
      </c>
      <c r="E2221" s="62" t="s">
        <v>1314</v>
      </c>
      <c r="F2221" s="99"/>
      <c r="G2221" s="100">
        <v>1800</v>
      </c>
      <c r="H2221" s="100">
        <v>1800</v>
      </c>
      <c r="I2221" s="1" t="str">
        <f t="shared" ca="1" si="36"/>
        <v>прочее_газ</v>
      </c>
    </row>
    <row r="2222" spans="1:10" hidden="1" x14ac:dyDescent="0.2">
      <c r="A2222" s="98">
        <v>43746</v>
      </c>
      <c r="B2222" s="62" t="s">
        <v>1492</v>
      </c>
      <c r="C2222" s="62" t="s">
        <v>915</v>
      </c>
      <c r="D2222" s="62" t="s">
        <v>4</v>
      </c>
      <c r="E2222" s="62" t="s">
        <v>1313</v>
      </c>
      <c r="F2222" s="99"/>
      <c r="G2222" s="100">
        <v>1800</v>
      </c>
      <c r="H2222" s="100">
        <v>1800</v>
      </c>
      <c r="I2222" s="1" t="str">
        <f t="shared" ca="1" si="36"/>
        <v>прочее_газ</v>
      </c>
    </row>
    <row r="2223" spans="1:10" x14ac:dyDescent="0.2">
      <c r="A2223" s="98">
        <v>43892</v>
      </c>
      <c r="B2223" s="62" t="s">
        <v>2460</v>
      </c>
      <c r="C2223" s="62" t="s">
        <v>2461</v>
      </c>
      <c r="D2223" s="62" t="s">
        <v>4</v>
      </c>
      <c r="E2223" s="62" t="s">
        <v>1318</v>
      </c>
      <c r="F2223" s="99"/>
      <c r="G2223" s="100">
        <v>1800</v>
      </c>
      <c r="H2223" s="100">
        <v>1800</v>
      </c>
    </row>
    <row r="2224" spans="1:10" hidden="1" x14ac:dyDescent="0.2">
      <c r="A2224" s="98">
        <v>43864</v>
      </c>
      <c r="B2224" s="62" t="s">
        <v>2140</v>
      </c>
      <c r="C2224" s="62" t="s">
        <v>1375</v>
      </c>
      <c r="D2224" s="62" t="s">
        <v>44</v>
      </c>
      <c r="E2224" s="62" t="s">
        <v>1318</v>
      </c>
      <c r="F2224" s="99"/>
      <c r="G2224" s="100">
        <v>1800</v>
      </c>
      <c r="H2224" s="100">
        <v>1800</v>
      </c>
      <c r="I2224" s="1" t="str">
        <f t="shared" ca="1" si="36"/>
        <v>нет модели</v>
      </c>
      <c r="J2224" s="18"/>
    </row>
    <row r="2225" spans="1:10" hidden="1" x14ac:dyDescent="0.2">
      <c r="A2225" s="98">
        <v>43864</v>
      </c>
      <c r="B2225" s="62" t="s">
        <v>2309</v>
      </c>
      <c r="C2225" s="62" t="s">
        <v>1378</v>
      </c>
      <c r="D2225" s="62" t="s">
        <v>12</v>
      </c>
      <c r="E2225" s="62" t="s">
        <v>1311</v>
      </c>
      <c r="F2225" s="101">
        <v>6</v>
      </c>
      <c r="G2225" s="100">
        <v>1800</v>
      </c>
      <c r="H2225" s="100">
        <v>1800</v>
      </c>
      <c r="I2225" s="1" t="str">
        <f t="shared" ca="1" si="36"/>
        <v>поверка_и_ремонт_газ</v>
      </c>
      <c r="J2225" s="18"/>
    </row>
    <row r="2226" spans="1:10" hidden="1" x14ac:dyDescent="0.2">
      <c r="A2226" s="98">
        <v>43613</v>
      </c>
      <c r="B2226" s="62" t="s">
        <v>1831</v>
      </c>
      <c r="C2226" s="62" t="s">
        <v>769</v>
      </c>
      <c r="D2226" s="62" t="s">
        <v>72</v>
      </c>
      <c r="E2226" s="62" t="s">
        <v>1311</v>
      </c>
      <c r="F2226" s="101">
        <v>5</v>
      </c>
      <c r="G2226" s="100">
        <v>1800</v>
      </c>
      <c r="H2226" s="100">
        <v>1800</v>
      </c>
      <c r="I2226" s="1" t="str">
        <f t="shared" ca="1" si="36"/>
        <v>поверка_и_ремонт_газ</v>
      </c>
    </row>
    <row r="2227" spans="1:10" hidden="1" x14ac:dyDescent="0.2">
      <c r="A2227" s="98">
        <v>43871</v>
      </c>
      <c r="B2227" s="62" t="s">
        <v>2020</v>
      </c>
      <c r="C2227" s="62" t="s">
        <v>1372</v>
      </c>
      <c r="D2227" s="62" t="s">
        <v>68</v>
      </c>
      <c r="E2227" s="62" t="s">
        <v>1373</v>
      </c>
      <c r="F2227" s="101">
        <v>3</v>
      </c>
      <c r="G2227" s="100">
        <v>1782</v>
      </c>
      <c r="H2227" s="100">
        <v>1782</v>
      </c>
      <c r="I2227" s="1" t="str">
        <f t="shared" ca="1" si="36"/>
        <v>прочее_газ</v>
      </c>
    </row>
    <row r="2228" spans="1:10" hidden="1" x14ac:dyDescent="0.2">
      <c r="A2228" s="98">
        <v>43871</v>
      </c>
      <c r="B2228" s="62" t="s">
        <v>2019</v>
      </c>
      <c r="C2228" s="62" t="s">
        <v>1372</v>
      </c>
      <c r="D2228" s="62" t="s">
        <v>68</v>
      </c>
      <c r="E2228" s="62" t="s">
        <v>1373</v>
      </c>
      <c r="F2228" s="101">
        <v>3</v>
      </c>
      <c r="G2228" s="100">
        <v>1782</v>
      </c>
      <c r="H2228" s="100">
        <v>1782</v>
      </c>
      <c r="I2228" s="1" t="str">
        <f t="shared" ca="1" si="36"/>
        <v>прочее_газ</v>
      </c>
    </row>
    <row r="2229" spans="1:10" hidden="1" x14ac:dyDescent="0.2">
      <c r="A2229" s="98">
        <v>43787</v>
      </c>
      <c r="B2229" s="62" t="s">
        <v>2324</v>
      </c>
      <c r="C2229" s="62" t="s">
        <v>785</v>
      </c>
      <c r="D2229" s="62" t="s">
        <v>786</v>
      </c>
      <c r="E2229" s="62" t="s">
        <v>1311</v>
      </c>
      <c r="F2229" s="101">
        <v>1</v>
      </c>
      <c r="G2229" s="100">
        <v>1764</v>
      </c>
      <c r="H2229" s="100">
        <v>1764</v>
      </c>
      <c r="I2229" s="1" t="str">
        <f t="shared" ca="1" si="36"/>
        <v>нет модели</v>
      </c>
    </row>
    <row r="2230" spans="1:10" hidden="1" x14ac:dyDescent="0.2">
      <c r="A2230" s="98">
        <v>43636</v>
      </c>
      <c r="B2230" s="62" t="s">
        <v>2300</v>
      </c>
      <c r="C2230" s="62" t="s">
        <v>681</v>
      </c>
      <c r="D2230" s="62" t="s">
        <v>12</v>
      </c>
      <c r="E2230" s="62" t="s">
        <v>1311</v>
      </c>
      <c r="F2230" s="101">
        <v>1</v>
      </c>
      <c r="G2230" s="100">
        <v>1764</v>
      </c>
      <c r="H2230" s="100">
        <v>1764</v>
      </c>
      <c r="I2230" s="1" t="str">
        <f t="shared" ca="1" si="36"/>
        <v>поверка_и_ремонт_газ</v>
      </c>
    </row>
    <row r="2231" spans="1:10" hidden="1" x14ac:dyDescent="0.2">
      <c r="A2231" s="98">
        <v>43640</v>
      </c>
      <c r="B2231" s="62" t="s">
        <v>2257</v>
      </c>
      <c r="C2231" s="62" t="s">
        <v>618</v>
      </c>
      <c r="D2231" s="62" t="s">
        <v>12</v>
      </c>
      <c r="E2231" s="62" t="s">
        <v>1313</v>
      </c>
      <c r="F2231" s="101">
        <v>1</v>
      </c>
      <c r="G2231" s="100">
        <v>1764</v>
      </c>
      <c r="H2231" s="100">
        <v>1764</v>
      </c>
      <c r="I2231" s="1" t="str">
        <f t="shared" ca="1" si="36"/>
        <v>поверка_и_ремонт_газ</v>
      </c>
    </row>
    <row r="2232" spans="1:10" hidden="1" x14ac:dyDescent="0.2">
      <c r="A2232" s="98">
        <v>43607</v>
      </c>
      <c r="B2232" s="62" t="s">
        <v>2209</v>
      </c>
      <c r="C2232" s="62" t="s">
        <v>881</v>
      </c>
      <c r="D2232" s="62" t="s">
        <v>12</v>
      </c>
      <c r="E2232" s="62" t="s">
        <v>1311</v>
      </c>
      <c r="F2232" s="101">
        <v>1</v>
      </c>
      <c r="G2232" s="100">
        <v>1764</v>
      </c>
      <c r="H2232" s="100">
        <v>1764</v>
      </c>
      <c r="I2232" s="1" t="str">
        <f t="shared" ca="1" si="36"/>
        <v>поверка_и_ремонт_газ</v>
      </c>
    </row>
    <row r="2233" spans="1:10" hidden="1" x14ac:dyDescent="0.2">
      <c r="A2233" s="98">
        <v>43613</v>
      </c>
      <c r="B2233" s="62" t="s">
        <v>2256</v>
      </c>
      <c r="C2233" s="62" t="s">
        <v>904</v>
      </c>
      <c r="D2233" s="62" t="s">
        <v>12</v>
      </c>
      <c r="E2233" s="62" t="s">
        <v>1311</v>
      </c>
      <c r="F2233" s="101">
        <v>1</v>
      </c>
      <c r="G2233" s="100">
        <v>1764</v>
      </c>
      <c r="H2233" s="100">
        <v>1764</v>
      </c>
      <c r="I2233" s="1" t="str">
        <f t="shared" ca="1" si="36"/>
        <v>поверка_и_ремонт_газ</v>
      </c>
    </row>
    <row r="2234" spans="1:10" hidden="1" x14ac:dyDescent="0.2">
      <c r="A2234" s="98">
        <v>43579</v>
      </c>
      <c r="B2234" s="62" t="s">
        <v>2224</v>
      </c>
      <c r="C2234" s="62" t="s">
        <v>903</v>
      </c>
      <c r="D2234" s="62" t="s">
        <v>12</v>
      </c>
      <c r="E2234" s="62" t="s">
        <v>1311</v>
      </c>
      <c r="F2234" s="101">
        <v>1</v>
      </c>
      <c r="G2234" s="100">
        <v>1764</v>
      </c>
      <c r="H2234" s="100">
        <v>1764</v>
      </c>
      <c r="I2234" s="1" t="str">
        <f t="shared" ca="1" si="36"/>
        <v>поверка_и_ремонт_газ</v>
      </c>
      <c r="J2234" s="18"/>
    </row>
    <row r="2235" spans="1:10" hidden="1" x14ac:dyDescent="0.2">
      <c r="A2235" s="98">
        <v>43558</v>
      </c>
      <c r="B2235" s="62" t="s">
        <v>2225</v>
      </c>
      <c r="C2235" s="62" t="s">
        <v>580</v>
      </c>
      <c r="D2235" s="62" t="s">
        <v>12</v>
      </c>
      <c r="E2235" s="62" t="s">
        <v>1311</v>
      </c>
      <c r="F2235" s="101">
        <v>1</v>
      </c>
      <c r="G2235" s="100">
        <v>1764</v>
      </c>
      <c r="H2235" s="100">
        <v>1764</v>
      </c>
      <c r="I2235" s="1" t="str">
        <f t="shared" ca="1" si="36"/>
        <v>поверка_и_ремонт_газ</v>
      </c>
    </row>
    <row r="2236" spans="1:10" hidden="1" x14ac:dyDescent="0.2">
      <c r="A2236" s="98">
        <v>43564</v>
      </c>
      <c r="B2236" s="62" t="s">
        <v>2214</v>
      </c>
      <c r="C2236" s="62" t="s">
        <v>770</v>
      </c>
      <c r="D2236" s="62" t="s">
        <v>12</v>
      </c>
      <c r="E2236" s="62" t="s">
        <v>1311</v>
      </c>
      <c r="F2236" s="101">
        <v>1</v>
      </c>
      <c r="G2236" s="100">
        <v>1764</v>
      </c>
      <c r="H2236" s="100">
        <v>1764</v>
      </c>
      <c r="I2236" s="1" t="str">
        <f t="shared" ca="1" si="36"/>
        <v>поверка_и_ремонт_газ</v>
      </c>
    </row>
    <row r="2237" spans="1:10" hidden="1" x14ac:dyDescent="0.2">
      <c r="A2237" s="98">
        <v>43539</v>
      </c>
      <c r="B2237" s="62" t="s">
        <v>2183</v>
      </c>
      <c r="C2237" s="62" t="s">
        <v>716</v>
      </c>
      <c r="D2237" s="62" t="s">
        <v>12</v>
      </c>
      <c r="E2237" s="62" t="s">
        <v>1311</v>
      </c>
      <c r="F2237" s="101">
        <v>1</v>
      </c>
      <c r="G2237" s="100">
        <v>1764</v>
      </c>
      <c r="H2237" s="100">
        <v>1764</v>
      </c>
      <c r="I2237" s="1" t="str">
        <f t="shared" ca="1" si="36"/>
        <v>поверка_и_ремонт_газ</v>
      </c>
    </row>
    <row r="2238" spans="1:10" hidden="1" x14ac:dyDescent="0.2">
      <c r="A2238" s="98">
        <v>43529</v>
      </c>
      <c r="B2238" s="62" t="s">
        <v>2330</v>
      </c>
      <c r="C2238" s="62" t="s">
        <v>581</v>
      </c>
      <c r="D2238" s="62" t="s">
        <v>12</v>
      </c>
      <c r="E2238" s="62" t="s">
        <v>1311</v>
      </c>
      <c r="F2238" s="101">
        <v>1</v>
      </c>
      <c r="G2238" s="100">
        <v>1764</v>
      </c>
      <c r="H2238" s="100">
        <v>1764</v>
      </c>
      <c r="I2238" s="1" t="str">
        <f t="shared" ca="1" si="36"/>
        <v>поверка_и_ремонт_газ</v>
      </c>
    </row>
    <row r="2239" spans="1:10" hidden="1" x14ac:dyDescent="0.2">
      <c r="A2239" s="98">
        <v>43487</v>
      </c>
      <c r="B2239" s="62" t="s">
        <v>2301</v>
      </c>
      <c r="C2239" s="62" t="s">
        <v>681</v>
      </c>
      <c r="D2239" s="62" t="s">
        <v>12</v>
      </c>
      <c r="E2239" s="62" t="s">
        <v>1311</v>
      </c>
      <c r="F2239" s="101">
        <v>1</v>
      </c>
      <c r="G2239" s="100">
        <v>1764</v>
      </c>
      <c r="H2239" s="100">
        <v>1764</v>
      </c>
      <c r="I2239" s="1" t="str">
        <f t="shared" ca="1" si="36"/>
        <v>поверка_и_ремонт_газ</v>
      </c>
    </row>
    <row r="2240" spans="1:10" hidden="1" x14ac:dyDescent="0.2">
      <c r="A2240" s="98">
        <v>43824</v>
      </c>
      <c r="B2240" s="62" t="s">
        <v>2299</v>
      </c>
      <c r="C2240" s="62" t="s">
        <v>681</v>
      </c>
      <c r="D2240" s="62" t="s">
        <v>12</v>
      </c>
      <c r="E2240" s="62" t="s">
        <v>1311</v>
      </c>
      <c r="F2240" s="101">
        <v>1</v>
      </c>
      <c r="G2240" s="100">
        <v>1764</v>
      </c>
      <c r="H2240" s="100">
        <v>1764</v>
      </c>
      <c r="I2240" s="1" t="str">
        <f t="shared" ca="1" si="36"/>
        <v>поверка_и_ремонт_газ</v>
      </c>
    </row>
    <row r="2241" spans="1:10" hidden="1" x14ac:dyDescent="0.2">
      <c r="A2241" s="98">
        <v>43739</v>
      </c>
      <c r="B2241" s="62" t="s">
        <v>2321</v>
      </c>
      <c r="C2241" s="62" t="s">
        <v>590</v>
      </c>
      <c r="D2241" s="62" t="s">
        <v>12</v>
      </c>
      <c r="E2241" s="62" t="s">
        <v>1313</v>
      </c>
      <c r="F2241" s="101">
        <v>1</v>
      </c>
      <c r="G2241" s="100">
        <v>1764</v>
      </c>
      <c r="H2241" s="100">
        <v>1764</v>
      </c>
      <c r="I2241" s="1" t="str">
        <f t="shared" ca="1" si="36"/>
        <v>поверка_и_ремонт_газ</v>
      </c>
    </row>
    <row r="2242" spans="1:10" hidden="1" x14ac:dyDescent="0.2">
      <c r="A2242" s="98">
        <v>43796</v>
      </c>
      <c r="B2242" s="62" t="s">
        <v>1945</v>
      </c>
      <c r="C2242" s="62" t="s">
        <v>621</v>
      </c>
      <c r="D2242" s="62" t="s">
        <v>12</v>
      </c>
      <c r="E2242" s="62" t="s">
        <v>1311</v>
      </c>
      <c r="F2242" s="101">
        <v>1</v>
      </c>
      <c r="G2242" s="100">
        <v>1764</v>
      </c>
      <c r="H2242" s="100">
        <v>1764</v>
      </c>
      <c r="I2242" s="1" t="str">
        <f t="shared" ref="I2242:I2305" ca="1" si="37">IF(COUNTIF(INDIRECT(INDEX(моделиперечень,1)),D2242),INDEX(моделиперечень,1),
IF(COUNTIF(INDIRECT(INDEX(моделиперечень,2)),D2242),INDEX(моделиперечень,2),
IF(COUNTIF(INDIRECT(INDEX(моделиперечень,3)),D2242),INDEX(моделиперечень,3),
IF(COUNTIF(INDIRECT(INDEX(моделиперечень,4)),D2242),INDEX(моделиперечень,4),
IF(COUNTIF(INDIRECT(INDEX(моделиперечень,5)),D2242),INDEX(моделиперечень,5),
IF(COUNTIF(INDIRECT(INDEX(моделиперечень,6)),D2242),INDEX(моделиперечень,6),
IF(COUNTIF(INDIRECT(INDEX(моделиперечень,7)),D2242),INDEX(моделиперечень,7),
IF(COUNTIF(INDIRECT(INDEX(моделиперечень,8)),D2242),INDEX(моделиперечень,8),
IF(COUNTIF(INDIRECT(INDEX(моделиперечень,9)),D2242),INDEX(моделиперечень,9),
IF(COUNTIF(INDIRECT(INDEX(моделиперечень,10)),D2242),INDEX(моделиперечень,10),
IF(COUNTIF(INDIRECT(INDEX(моделиперечень,11)),D2242),INDEX(моделиперечень,11),
IF(COUNTIF(INDIRECT(INDEX(моделиперечень,12)),D2242),INDEX(моделиперечень,12),
IF(COUNTIF(INDIRECT(INDEX(моделиперечень,13)),D2242),INDEX(моделиперечень,13),
IF(COUNTIF(INDIRECT(INDEX(моделиперечень,14)),D2242),INDEX(моделиперечень,14),
IF(COUNTIF(INDIRECT(INDEX(моделиперечень,15)),D2242),INDEX(моделиперечень,15),
IF(COUNTIF(INDIRECT(INDEX(моделиперечень,16)),D2242),INDEX(моделиперечень,16),
IF(COUNTIF(INDIRECT(INDEX(моделиперечень,17)),D2242),INDEX(моделиперечень,17),
IF(COUNTIF(INDIRECT(INDEX(моделиперечень,18)),D2242),INDEX(моделиперечень,18),
IF(COUNTIF(INDIRECT(INDEX(моделиперечень,19)),D2242),INDEX(моделиперечень,19),
IF(COUNTIF(INDIRECT(INDEX(моделиперечень,20)),D2242),INDEX(моделиперечень,20),
IF(COUNTIF(INDIRECT(INDEX(моделиперечень,21)),D2242),INDEX(моделиперечень,21),
IF(COUNTIF(INDIRECT(INDEX(моделиперечень,22)),D2242),INDEX(моделиперечень,22),
IF(COUNTIF(INDIRECT(INDEX(моделиперечень,23)),D2242),INDEX(моделиперечень,23),
IF(COUNTIF(INDIRECT(INDEX(моделиперечень,24)),D2242),INDEX(моделиперечень,24),
IF(COUNTIF(INDIRECT(INDEX(моделиперечень,25)),D2242),INDEX(моделиперечень,25),
IF(COUNTIF(INDIRECT(INDEX(моделиперечень,26)),D2242),INDEX(моделиперечень,26),
IF(COUNTIF(INDIRECT(INDEX(моделиперечень_газ,1)),D2242),INDEX(моделиперечень_газ,1),
IF(COUNTIF(INDIRECT(INDEX(моделиперечень_газ,2)),D2242),INDEX(моделиперечень_газ,2),
IF(COUNTIF(INDIRECT(INDEX(моделиперечень_газ,3)),D2242),INDEX(моделиперечень_газ,3),
IF(COUNTIF(INDIRECT(INDEX(моделиперечень_газ,4)),D2242),INDEX(моделиперечень_газ,4),
IF(COUNTIF(INDIRECT(INDEX(моделиперечень_газ,5)),D2242),INDEX(моделиперечень_газ,5),
IF(COUNTIF(INDIRECT(INDEX(моделиперечень_газ,6)),D2242),INDEX(моделиперечень_газ,6),
IF(COUNTIF(INDIRECT(INDEX(моделиперечень_газ,7)),D2242),INDEX(моделиперечень_газ,7),
IF(COUNTIF(INDIRECT(INDEX(моделиперечень_газ,8)),D2242),INDEX(моделиперечень_газ,8),
IF(COUNTIF(INDIRECT(INDEX(моделиперечень_газ,9)),D2242),INDEX(моделиперечень_газ,9),
IF(COUNTIF(INDIRECT(INDEX(моделиперечень_газ,10)),D2242),INDEX(моделиперечень_газ,10),
IF(COUNTIF(INDIRECT(INDEX(моделиперечень_газ,11)),D2242),INDEX(моделиперечень_газ,11),
IF(COUNTIF(INDIRECT(INDEX(моделиперечень_газ,12)),D2242),INDEX(моделиперечень_газ,12),
IF(COUNTIF(INDIRECT(INDEX(моделиперечень_газ,13)),D2242),INDEX(моделиперечень_газ,13),
IF(COUNTIF(INDIRECT(INDEX(моделиперечень_газ,14)),D2242),INDEX(моделиперечень_газ,14),
IF(COUNTIF(INDIRECT(INDEX(моделиперечень_газ,15)),D2242),INDEX(моделиперечень_газ,15),
IF(COUNTIF(INDIRECT(INDEX(моделиперечень_газ,16)),D2242),INDEX(моделиперечень_газ,16),
IF(COUNTIF(INDIRECT(INDEX(моделиперечень_газ,17)),D2242),INDEX(моделиперечень_газ,17),
IF(COUNTIF(INDIRECT(INDEX(моделиперечень_газ,18)),D2242),INDEX(моделиперечень_газ,18),
IF(COUNTIF(INDIRECT(INDEX(моделиперечень_газ,19)),D2242),INDEX(моделиперечень_газ,19),
IF(COUNTIF(INDIRECT(INDEX(моделиперечень_газ,20)),D2242),INDEX(моделиперечень_газ,20),
IF(COUNTIF(INDIRECT(INDEX(моделиперечень_газ,21)),D2242),INDEX(моделиперечень_газ,21),
IF(COUNTIF(INDIRECT(INDEX(моделиперечень_газ,22)),D2242),INDEX(моделиперечень_газ,22),
IF(COUNTIF(INDIRECT(INDEX(моделиперечень_газ,23)),D2242),INDEX(моделиперечень_газ,23),
IF(COUNTIF(INDIRECT(INDEX(моделиперечень_газ,24)),D2242),INDEX(моделиперечень_газ,24),
IF(COUNTIF(INDIRECT(INDEX(моделиперечень_газ,25)),D2242),INDEX(моделиперечень_газ,25),
IF(COUNTIF(INDIRECT(INDEX(моделиперечень_газ,26)),D2242),INDEX(моделиперечень_газ,26),
IF(COUNTIF(INDIRECT(INDEX(моделиперечень_газ,27)),D2242),INDEX(моделиперечень_газ,27),
IF(COUNTIF(INDIRECT(INDEX(моделиперечень_газ,28)),D2242),INDEX(моделиперечень_газ,28),
IF(COUNTIF(INDIRECT(INDEX(моделиперечень_газ,29)),D2242),INDEX(моделиперечень_газ,29),
IF(COUNTIF(INDIRECT(INDEX(моделиперечень_газ,30)),D2242),INDEX(моделиперечень_газ,30),
IF(COUNTIF(INDIRECT(INDEX(моделиперечень_газ,31)),D2242),INDEX(моделиперечень_газ,31),
IF(COUNTIF(INDIRECT(INDEX(моделиперечень_газ,32)),D2242),INDEX(моделиперечень_газ,32),
IF(COUNTIF(INDIRECT(INDEX(моделиперечень_газ,33)),D2242),INDEX(моделиперечень_газ,33),
IF(COUNTIF(INDIRECT(INDEX(моделиперечень_газ,34)),D2242),INDEX(моделиперечень_газ,34),
IF(COUNTIF(INDIRECT(INDEX(моделиперечень_газ,35)),D2242),INDEX(моделиперечень_газ,35),
IF(COUNTIF(INDIRECT(INDEX(моделиперечень_газ,36)),D2242),INDEX(моделиперечень_газ,36),
"нет модели"))))))))))))))))))))))))))))))))))))))))))))))))))))))))))))))</f>
        <v>поверка_и_ремонт_газ</v>
      </c>
      <c r="J2242" s="18"/>
    </row>
    <row r="2243" spans="1:10" hidden="1" x14ac:dyDescent="0.2">
      <c r="A2243" s="98">
        <v>43804</v>
      </c>
      <c r="B2243" s="62" t="s">
        <v>2210</v>
      </c>
      <c r="C2243" s="62" t="s">
        <v>881</v>
      </c>
      <c r="D2243" s="62" t="s">
        <v>12</v>
      </c>
      <c r="E2243" s="62" t="s">
        <v>1311</v>
      </c>
      <c r="F2243" s="101">
        <v>1</v>
      </c>
      <c r="G2243" s="100">
        <v>1764</v>
      </c>
      <c r="H2243" s="100">
        <v>1764</v>
      </c>
      <c r="I2243" s="1" t="str">
        <f t="shared" ca="1" si="37"/>
        <v>поверка_и_ремонт_газ</v>
      </c>
    </row>
    <row r="2244" spans="1:10" hidden="1" x14ac:dyDescent="0.2">
      <c r="A2244" s="98">
        <v>43676</v>
      </c>
      <c r="B2244" s="62" t="s">
        <v>2195</v>
      </c>
      <c r="C2244" s="62" t="s">
        <v>609</v>
      </c>
      <c r="D2244" s="62" t="s">
        <v>12</v>
      </c>
      <c r="E2244" s="62" t="s">
        <v>1311</v>
      </c>
      <c r="F2244" s="101">
        <v>1</v>
      </c>
      <c r="G2244" s="100">
        <v>1764</v>
      </c>
      <c r="H2244" s="100">
        <v>1764</v>
      </c>
      <c r="I2244" s="1" t="str">
        <f t="shared" ca="1" si="37"/>
        <v>поверка_и_ремонт_газ</v>
      </c>
    </row>
    <row r="2245" spans="1:10" hidden="1" x14ac:dyDescent="0.2">
      <c r="A2245" s="98">
        <v>43654</v>
      </c>
      <c r="B2245" s="62" t="s">
        <v>2243</v>
      </c>
      <c r="C2245" s="62" t="s">
        <v>642</v>
      </c>
      <c r="D2245" s="62" t="s">
        <v>12</v>
      </c>
      <c r="E2245" s="62" t="s">
        <v>1311</v>
      </c>
      <c r="F2245" s="101">
        <v>1</v>
      </c>
      <c r="G2245" s="100">
        <v>1764</v>
      </c>
      <c r="H2245" s="100">
        <v>1764</v>
      </c>
      <c r="I2245" s="1" t="str">
        <f t="shared" ca="1" si="37"/>
        <v>поверка_и_ремонт_газ</v>
      </c>
      <c r="J2245" s="18"/>
    </row>
    <row r="2246" spans="1:10" hidden="1" x14ac:dyDescent="0.2">
      <c r="A2246" s="98">
        <v>43655</v>
      </c>
      <c r="B2246" s="62" t="s">
        <v>2293</v>
      </c>
      <c r="C2246" s="62" t="s">
        <v>904</v>
      </c>
      <c r="D2246" s="62" t="s">
        <v>12</v>
      </c>
      <c r="E2246" s="62" t="s">
        <v>1311</v>
      </c>
      <c r="F2246" s="101">
        <v>1</v>
      </c>
      <c r="G2246" s="100">
        <v>1764</v>
      </c>
      <c r="H2246" s="100">
        <v>1764</v>
      </c>
      <c r="I2246" s="1" t="str">
        <f t="shared" ca="1" si="37"/>
        <v>поверка_и_ремонт_газ</v>
      </c>
      <c r="J2246" s="18"/>
    </row>
    <row r="2247" spans="1:10" hidden="1" x14ac:dyDescent="0.2">
      <c r="A2247" s="98">
        <v>43713</v>
      </c>
      <c r="B2247" s="62" t="s">
        <v>2331</v>
      </c>
      <c r="C2247" s="62" t="s">
        <v>812</v>
      </c>
      <c r="D2247" s="62" t="s">
        <v>2524</v>
      </c>
      <c r="E2247" s="62" t="s">
        <v>1311</v>
      </c>
      <c r="F2247" s="101">
        <v>8</v>
      </c>
      <c r="G2247" s="100">
        <v>1728</v>
      </c>
      <c r="H2247" s="100">
        <v>1728</v>
      </c>
      <c r="I2247" s="1" t="str">
        <f t="shared" ca="1" si="37"/>
        <v>нет модели</v>
      </c>
    </row>
    <row r="2248" spans="1:10" hidden="1" x14ac:dyDescent="0.2">
      <c r="A2248" s="98">
        <v>43775</v>
      </c>
      <c r="B2248" s="62" t="s">
        <v>2145</v>
      </c>
      <c r="C2248" s="62" t="s">
        <v>752</v>
      </c>
      <c r="D2248" s="62" t="s">
        <v>503</v>
      </c>
      <c r="E2248" s="62" t="s">
        <v>1311</v>
      </c>
      <c r="F2248" s="101">
        <v>1</v>
      </c>
      <c r="G2248" s="100">
        <v>1716.24</v>
      </c>
      <c r="H2248" s="100">
        <v>1716.24</v>
      </c>
      <c r="I2248" s="1" t="str">
        <f t="shared" ca="1" si="37"/>
        <v>поверка_и_ремонт_газ</v>
      </c>
      <c r="J2248" s="18"/>
    </row>
    <row r="2249" spans="1:10" hidden="1" x14ac:dyDescent="0.2">
      <c r="A2249" s="98">
        <v>43871</v>
      </c>
      <c r="B2249" s="62" t="s">
        <v>1882</v>
      </c>
      <c r="C2249" s="62" t="s">
        <v>1366</v>
      </c>
      <c r="D2249" s="62" t="s">
        <v>4</v>
      </c>
      <c r="E2249" s="62" t="s">
        <v>1311</v>
      </c>
      <c r="F2249" s="99"/>
      <c r="G2249" s="100">
        <v>1716</v>
      </c>
      <c r="H2249" s="100">
        <v>1716</v>
      </c>
      <c r="I2249" s="1" t="str">
        <f t="shared" ca="1" si="37"/>
        <v>прочее_газ</v>
      </c>
      <c r="J2249" s="18"/>
    </row>
    <row r="2250" spans="1:10" hidden="1" x14ac:dyDescent="0.2">
      <c r="A2250" s="98">
        <v>43878</v>
      </c>
      <c r="B2250" s="62" t="s">
        <v>2355</v>
      </c>
      <c r="C2250" s="62" t="s">
        <v>2356</v>
      </c>
      <c r="D2250" s="62" t="s">
        <v>4</v>
      </c>
      <c r="E2250" s="62" t="s">
        <v>1318</v>
      </c>
      <c r="F2250" s="99"/>
      <c r="G2250" s="100">
        <v>1716</v>
      </c>
      <c r="H2250" s="100">
        <v>1716</v>
      </c>
      <c r="I2250" s="1" t="str">
        <f t="shared" ca="1" si="37"/>
        <v>прочее_газ</v>
      </c>
      <c r="J2250" s="18"/>
    </row>
    <row r="2251" spans="1:10" hidden="1" x14ac:dyDescent="0.2">
      <c r="A2251" s="98">
        <v>43871</v>
      </c>
      <c r="B2251" s="62" t="s">
        <v>1752</v>
      </c>
      <c r="C2251" s="62" t="s">
        <v>870</v>
      </c>
      <c r="D2251" s="62" t="s">
        <v>4</v>
      </c>
      <c r="E2251" s="62" t="s">
        <v>1311</v>
      </c>
      <c r="F2251" s="99"/>
      <c r="G2251" s="100">
        <v>1716</v>
      </c>
      <c r="H2251" s="100">
        <v>1716</v>
      </c>
      <c r="I2251" s="1" t="str">
        <f t="shared" ca="1" si="37"/>
        <v>прочее_газ</v>
      </c>
    </row>
    <row r="2252" spans="1:10" hidden="1" x14ac:dyDescent="0.2">
      <c r="A2252" s="98">
        <v>43871</v>
      </c>
      <c r="B2252" s="62" t="s">
        <v>2020</v>
      </c>
      <c r="C2252" s="62" t="s">
        <v>1372</v>
      </c>
      <c r="D2252" s="62" t="s">
        <v>4</v>
      </c>
      <c r="E2252" s="62" t="s">
        <v>1373</v>
      </c>
      <c r="F2252" s="99"/>
      <c r="G2252" s="100">
        <v>1716</v>
      </c>
      <c r="H2252" s="100">
        <v>1716</v>
      </c>
      <c r="I2252" s="1" t="str">
        <f t="shared" ca="1" si="37"/>
        <v>прочее_газ</v>
      </c>
    </row>
    <row r="2253" spans="1:10" hidden="1" x14ac:dyDescent="0.2">
      <c r="A2253" s="98">
        <v>43871</v>
      </c>
      <c r="B2253" s="62" t="s">
        <v>2019</v>
      </c>
      <c r="C2253" s="62" t="s">
        <v>1372</v>
      </c>
      <c r="D2253" s="62" t="s">
        <v>4</v>
      </c>
      <c r="E2253" s="62" t="s">
        <v>1373</v>
      </c>
      <c r="F2253" s="99"/>
      <c r="G2253" s="100">
        <v>1716</v>
      </c>
      <c r="H2253" s="100">
        <v>1716</v>
      </c>
      <c r="I2253" s="1" t="str">
        <f t="shared" ca="1" si="37"/>
        <v>прочее_газ</v>
      </c>
    </row>
    <row r="2254" spans="1:10" hidden="1" x14ac:dyDescent="0.2">
      <c r="A2254" s="98">
        <v>43878</v>
      </c>
      <c r="B2254" s="62" t="s">
        <v>2357</v>
      </c>
      <c r="C2254" s="62" t="s">
        <v>578</v>
      </c>
      <c r="D2254" s="62" t="s">
        <v>4</v>
      </c>
      <c r="E2254" s="62" t="s">
        <v>1311</v>
      </c>
      <c r="F2254" s="99"/>
      <c r="G2254" s="100">
        <v>1716</v>
      </c>
      <c r="H2254" s="100">
        <v>1716</v>
      </c>
      <c r="I2254" s="1" t="str">
        <f t="shared" ca="1" si="37"/>
        <v>прочее_газ</v>
      </c>
      <c r="J2254" s="18"/>
    </row>
    <row r="2255" spans="1:10" hidden="1" x14ac:dyDescent="0.2">
      <c r="A2255" s="98">
        <v>43872</v>
      </c>
      <c r="B2255" s="62" t="s">
        <v>2107</v>
      </c>
      <c r="C2255" s="62" t="s">
        <v>1009</v>
      </c>
      <c r="D2255" s="62" t="s">
        <v>4</v>
      </c>
      <c r="E2255" s="62" t="s">
        <v>1311</v>
      </c>
      <c r="F2255" s="99"/>
      <c r="G2255" s="100">
        <v>1716</v>
      </c>
      <c r="H2255" s="100">
        <v>1716</v>
      </c>
      <c r="I2255" s="1" t="str">
        <f t="shared" ca="1" si="37"/>
        <v>прочее_газ</v>
      </c>
    </row>
    <row r="2256" spans="1:10" hidden="1" x14ac:dyDescent="0.2">
      <c r="A2256" s="98">
        <v>43878</v>
      </c>
      <c r="B2256" s="62" t="s">
        <v>2353</v>
      </c>
      <c r="C2256" s="62" t="s">
        <v>2354</v>
      </c>
      <c r="D2256" s="62" t="s">
        <v>4</v>
      </c>
      <c r="E2256" s="62" t="s">
        <v>1318</v>
      </c>
      <c r="F2256" s="99"/>
      <c r="G2256" s="100">
        <v>1716</v>
      </c>
      <c r="H2256" s="100">
        <v>1716</v>
      </c>
      <c r="I2256" s="1" t="str">
        <f t="shared" ca="1" si="37"/>
        <v>прочее_газ</v>
      </c>
      <c r="J2256" s="18"/>
    </row>
    <row r="2257" spans="1:10" hidden="1" x14ac:dyDescent="0.2">
      <c r="A2257" s="98">
        <v>43886</v>
      </c>
      <c r="B2257" s="62" t="s">
        <v>2398</v>
      </c>
      <c r="C2257" s="62" t="s">
        <v>1006</v>
      </c>
      <c r="D2257" s="62" t="s">
        <v>4</v>
      </c>
      <c r="E2257" s="62" t="s">
        <v>1311</v>
      </c>
      <c r="F2257" s="99"/>
      <c r="G2257" s="100">
        <v>1716</v>
      </c>
      <c r="H2257" s="100">
        <v>1716</v>
      </c>
      <c r="I2257" s="1" t="str">
        <f t="shared" ca="1" si="37"/>
        <v>прочее_газ</v>
      </c>
    </row>
    <row r="2258" spans="1:10" hidden="1" x14ac:dyDescent="0.2">
      <c r="A2258" s="98">
        <v>43864</v>
      </c>
      <c r="B2258" s="62" t="s">
        <v>1588</v>
      </c>
      <c r="C2258" s="62" t="s">
        <v>1364</v>
      </c>
      <c r="D2258" s="62" t="s">
        <v>4</v>
      </c>
      <c r="E2258" s="62" t="s">
        <v>1318</v>
      </c>
      <c r="F2258" s="99"/>
      <c r="G2258" s="100">
        <v>1716</v>
      </c>
      <c r="H2258" s="100">
        <v>1716</v>
      </c>
      <c r="I2258" s="1" t="str">
        <f t="shared" ca="1" si="37"/>
        <v>прочее_газ</v>
      </c>
    </row>
    <row r="2259" spans="1:10" hidden="1" x14ac:dyDescent="0.2">
      <c r="A2259" s="98">
        <v>43853</v>
      </c>
      <c r="B2259" s="62" t="s">
        <v>1538</v>
      </c>
      <c r="C2259" s="62" t="s">
        <v>1321</v>
      </c>
      <c r="D2259" s="62" t="s">
        <v>4</v>
      </c>
      <c r="E2259" s="62" t="s">
        <v>1311</v>
      </c>
      <c r="F2259" s="99"/>
      <c r="G2259" s="100">
        <v>1716</v>
      </c>
      <c r="H2259" s="100">
        <v>1716</v>
      </c>
      <c r="I2259" s="1" t="str">
        <f t="shared" ca="1" si="37"/>
        <v>прочее_газ</v>
      </c>
      <c r="J2259" s="18"/>
    </row>
    <row r="2260" spans="1:10" hidden="1" x14ac:dyDescent="0.2">
      <c r="A2260" s="98">
        <v>43850</v>
      </c>
      <c r="B2260" s="62" t="s">
        <v>1459</v>
      </c>
      <c r="C2260" s="62" t="s">
        <v>725</v>
      </c>
      <c r="D2260" s="62" t="s">
        <v>4</v>
      </c>
      <c r="E2260" s="62" t="s">
        <v>1311</v>
      </c>
      <c r="F2260" s="99"/>
      <c r="G2260" s="100">
        <v>1716</v>
      </c>
      <c r="H2260" s="100">
        <v>1716</v>
      </c>
      <c r="I2260" s="1" t="str">
        <f t="shared" ca="1" si="37"/>
        <v>прочее_газ</v>
      </c>
    </row>
    <row r="2261" spans="1:10" hidden="1" x14ac:dyDescent="0.2">
      <c r="A2261" s="98">
        <v>43865</v>
      </c>
      <c r="B2261" s="62" t="s">
        <v>1849</v>
      </c>
      <c r="C2261" s="62" t="s">
        <v>695</v>
      </c>
      <c r="D2261" s="62" t="s">
        <v>4</v>
      </c>
      <c r="E2261" s="62" t="s">
        <v>1311</v>
      </c>
      <c r="F2261" s="99"/>
      <c r="G2261" s="100">
        <v>1716</v>
      </c>
      <c r="H2261" s="100">
        <v>1716</v>
      </c>
      <c r="I2261" s="1" t="str">
        <f t="shared" ca="1" si="37"/>
        <v>прочее_газ</v>
      </c>
    </row>
    <row r="2262" spans="1:10" hidden="1" x14ac:dyDescent="0.2">
      <c r="A2262" s="98">
        <v>43872</v>
      </c>
      <c r="B2262" s="62" t="s">
        <v>1747</v>
      </c>
      <c r="C2262" s="62" t="s">
        <v>1365</v>
      </c>
      <c r="D2262" s="62" t="s">
        <v>4</v>
      </c>
      <c r="E2262" s="62" t="s">
        <v>1318</v>
      </c>
      <c r="F2262" s="99"/>
      <c r="G2262" s="100">
        <v>1716</v>
      </c>
      <c r="H2262" s="100">
        <v>1716</v>
      </c>
      <c r="I2262" s="1" t="str">
        <f t="shared" ca="1" si="37"/>
        <v>прочее_газ</v>
      </c>
    </row>
    <row r="2263" spans="1:10" hidden="1" x14ac:dyDescent="0.2">
      <c r="A2263" s="98">
        <v>43871</v>
      </c>
      <c r="B2263" s="62" t="s">
        <v>1726</v>
      </c>
      <c r="C2263" s="62" t="s">
        <v>1002</v>
      </c>
      <c r="D2263" s="62" t="s">
        <v>4</v>
      </c>
      <c r="E2263" s="62" t="s">
        <v>1318</v>
      </c>
      <c r="F2263" s="99"/>
      <c r="G2263" s="100">
        <v>1716</v>
      </c>
      <c r="H2263" s="100">
        <v>1716</v>
      </c>
      <c r="I2263" s="1" t="str">
        <f t="shared" ca="1" si="37"/>
        <v>прочее_газ</v>
      </c>
    </row>
    <row r="2264" spans="1:10" x14ac:dyDescent="0.2">
      <c r="A2264" s="98">
        <v>43914</v>
      </c>
      <c r="B2264" s="62" t="s">
        <v>2519</v>
      </c>
      <c r="C2264" s="62" t="s">
        <v>2520</v>
      </c>
      <c r="D2264" s="62" t="s">
        <v>4</v>
      </c>
      <c r="E2264" s="62" t="s">
        <v>1311</v>
      </c>
      <c r="F2264" s="99"/>
      <c r="G2264" s="100">
        <v>1716</v>
      </c>
      <c r="H2264" s="100">
        <v>1716</v>
      </c>
    </row>
    <row r="2265" spans="1:10" hidden="1" x14ac:dyDescent="0.2">
      <c r="A2265" s="98">
        <v>43886</v>
      </c>
      <c r="B2265" s="62" t="s">
        <v>2399</v>
      </c>
      <c r="C2265" s="62" t="s">
        <v>2391</v>
      </c>
      <c r="D2265" s="62" t="s">
        <v>4</v>
      </c>
      <c r="E2265" s="62" t="s">
        <v>2352</v>
      </c>
      <c r="F2265" s="99"/>
      <c r="G2265" s="100">
        <v>1716</v>
      </c>
      <c r="H2265" s="100">
        <v>1716</v>
      </c>
      <c r="I2265" s="1" t="str">
        <f t="shared" ca="1" si="37"/>
        <v>прочее_газ</v>
      </c>
    </row>
    <row r="2266" spans="1:10" hidden="1" x14ac:dyDescent="0.2">
      <c r="A2266" s="98">
        <v>43878</v>
      </c>
      <c r="B2266" s="62" t="s">
        <v>2359</v>
      </c>
      <c r="C2266" s="62" t="s">
        <v>578</v>
      </c>
      <c r="D2266" s="62" t="s">
        <v>4</v>
      </c>
      <c r="E2266" s="62" t="s">
        <v>1311</v>
      </c>
      <c r="F2266" s="99"/>
      <c r="G2266" s="100">
        <v>1716</v>
      </c>
      <c r="H2266" s="100">
        <v>1716</v>
      </c>
      <c r="I2266" s="1" t="str">
        <f t="shared" ca="1" si="37"/>
        <v>прочее_газ</v>
      </c>
    </row>
    <row r="2267" spans="1:10" x14ac:dyDescent="0.2">
      <c r="A2267" s="98">
        <v>43892</v>
      </c>
      <c r="B2267" s="62" t="s">
        <v>2437</v>
      </c>
      <c r="C2267" s="62" t="s">
        <v>774</v>
      </c>
      <c r="D2267" s="62" t="s">
        <v>4</v>
      </c>
      <c r="E2267" s="62" t="s">
        <v>1311</v>
      </c>
      <c r="F2267" s="99"/>
      <c r="G2267" s="100">
        <v>1716</v>
      </c>
      <c r="H2267" s="100">
        <v>1716</v>
      </c>
    </row>
    <row r="2268" spans="1:10" hidden="1" x14ac:dyDescent="0.2">
      <c r="A2268" s="98">
        <v>43878</v>
      </c>
      <c r="B2268" s="62" t="s">
        <v>2351</v>
      </c>
      <c r="C2268" s="62" t="s">
        <v>725</v>
      </c>
      <c r="D2268" s="62" t="s">
        <v>4</v>
      </c>
      <c r="E2268" s="62" t="s">
        <v>2352</v>
      </c>
      <c r="F2268" s="99"/>
      <c r="G2268" s="100">
        <v>1716</v>
      </c>
      <c r="H2268" s="100">
        <v>1716</v>
      </c>
      <c r="I2268" s="1" t="str">
        <f t="shared" ca="1" si="37"/>
        <v>прочее_газ</v>
      </c>
    </row>
    <row r="2269" spans="1:10" x14ac:dyDescent="0.2">
      <c r="A2269" s="98">
        <v>43903</v>
      </c>
      <c r="B2269" s="62" t="s">
        <v>2489</v>
      </c>
      <c r="C2269" s="62" t="s">
        <v>904</v>
      </c>
      <c r="D2269" s="62" t="s">
        <v>4</v>
      </c>
      <c r="E2269" s="62" t="s">
        <v>1311</v>
      </c>
      <c r="F2269" s="99"/>
      <c r="G2269" s="100">
        <v>1716</v>
      </c>
      <c r="H2269" s="100">
        <v>1716</v>
      </c>
    </row>
    <row r="2270" spans="1:10" hidden="1" x14ac:dyDescent="0.2">
      <c r="A2270" s="98">
        <v>43859</v>
      </c>
      <c r="B2270" s="62" t="s">
        <v>2115</v>
      </c>
      <c r="C2270" s="62" t="s">
        <v>1359</v>
      </c>
      <c r="D2270" s="62" t="s">
        <v>4</v>
      </c>
      <c r="E2270" s="62" t="s">
        <v>1311</v>
      </c>
      <c r="F2270" s="99"/>
      <c r="G2270" s="100">
        <v>1716</v>
      </c>
      <c r="H2270" s="100">
        <v>1716</v>
      </c>
      <c r="I2270" s="1" t="str">
        <f t="shared" ca="1" si="37"/>
        <v>прочее_газ</v>
      </c>
    </row>
    <row r="2271" spans="1:10" hidden="1" x14ac:dyDescent="0.2">
      <c r="A2271" s="98">
        <v>43886</v>
      </c>
      <c r="B2271" s="62" t="s">
        <v>2400</v>
      </c>
      <c r="C2271" s="62" t="s">
        <v>568</v>
      </c>
      <c r="D2271" s="62" t="s">
        <v>4</v>
      </c>
      <c r="E2271" s="62" t="s">
        <v>1311</v>
      </c>
      <c r="F2271" s="99"/>
      <c r="G2271" s="100">
        <v>1716</v>
      </c>
      <c r="H2271" s="100">
        <v>1716</v>
      </c>
      <c r="I2271" s="1" t="str">
        <f t="shared" ca="1" si="37"/>
        <v>прочее_газ</v>
      </c>
    </row>
    <row r="2272" spans="1:10" hidden="1" x14ac:dyDescent="0.2">
      <c r="A2272" s="98">
        <v>43886</v>
      </c>
      <c r="B2272" s="62" t="s">
        <v>2401</v>
      </c>
      <c r="C2272" s="62" t="s">
        <v>578</v>
      </c>
      <c r="D2272" s="62" t="s">
        <v>4</v>
      </c>
      <c r="E2272" s="62" t="s">
        <v>1311</v>
      </c>
      <c r="F2272" s="99"/>
      <c r="G2272" s="100">
        <v>1716</v>
      </c>
      <c r="H2272" s="100">
        <v>1716</v>
      </c>
      <c r="I2272" s="1" t="str">
        <f t="shared" ca="1" si="37"/>
        <v>прочее_газ</v>
      </c>
      <c r="J2272" s="18"/>
    </row>
    <row r="2273" spans="1:10" x14ac:dyDescent="0.2">
      <c r="A2273" s="98">
        <v>43892</v>
      </c>
      <c r="B2273" s="62" t="s">
        <v>2451</v>
      </c>
      <c r="C2273" s="62" t="s">
        <v>2452</v>
      </c>
      <c r="D2273" s="62" t="s">
        <v>4</v>
      </c>
      <c r="E2273" s="62" t="s">
        <v>1318</v>
      </c>
      <c r="F2273" s="99"/>
      <c r="G2273" s="100">
        <v>1716</v>
      </c>
      <c r="H2273" s="100">
        <v>1716</v>
      </c>
    </row>
    <row r="2274" spans="1:10" x14ac:dyDescent="0.2">
      <c r="A2274" s="98">
        <v>43900</v>
      </c>
      <c r="B2274" s="62" t="s">
        <v>2472</v>
      </c>
      <c r="C2274" s="62" t="s">
        <v>2473</v>
      </c>
      <c r="D2274" s="62" t="s">
        <v>4</v>
      </c>
      <c r="E2274" s="62" t="s">
        <v>1311</v>
      </c>
      <c r="F2274" s="99"/>
      <c r="G2274" s="100">
        <v>1716</v>
      </c>
      <c r="H2274" s="100">
        <v>1716</v>
      </c>
      <c r="J2274" s="18"/>
    </row>
    <row r="2275" spans="1:10" x14ac:dyDescent="0.2">
      <c r="A2275" s="98">
        <v>43892</v>
      </c>
      <c r="B2275" s="62" t="s">
        <v>2435</v>
      </c>
      <c r="C2275" s="62" t="s">
        <v>2436</v>
      </c>
      <c r="D2275" s="62" t="s">
        <v>4</v>
      </c>
      <c r="E2275" s="62" t="s">
        <v>1311</v>
      </c>
      <c r="F2275" s="99"/>
      <c r="G2275" s="100">
        <v>1716</v>
      </c>
      <c r="H2275" s="100">
        <v>1716</v>
      </c>
      <c r="J2275" s="18"/>
    </row>
    <row r="2276" spans="1:10" x14ac:dyDescent="0.2">
      <c r="A2276" s="98">
        <v>43892</v>
      </c>
      <c r="B2276" s="62" t="s">
        <v>2441</v>
      </c>
      <c r="C2276" s="62" t="s">
        <v>2442</v>
      </c>
      <c r="D2276" s="62" t="s">
        <v>4</v>
      </c>
      <c r="E2276" s="62" t="s">
        <v>1311</v>
      </c>
      <c r="F2276" s="99"/>
      <c r="G2276" s="100">
        <v>1716</v>
      </c>
      <c r="H2276" s="100">
        <v>1716</v>
      </c>
      <c r="J2276" s="18"/>
    </row>
    <row r="2277" spans="1:10" x14ac:dyDescent="0.2">
      <c r="A2277" s="98">
        <v>43892</v>
      </c>
      <c r="B2277" s="62" t="s">
        <v>2453</v>
      </c>
      <c r="C2277" s="62" t="s">
        <v>2454</v>
      </c>
      <c r="D2277" s="62" t="s">
        <v>4</v>
      </c>
      <c r="E2277" s="62" t="s">
        <v>1311</v>
      </c>
      <c r="F2277" s="99"/>
      <c r="G2277" s="100">
        <v>1716</v>
      </c>
      <c r="H2277" s="100">
        <v>1716</v>
      </c>
    </row>
    <row r="2278" spans="1:10" x14ac:dyDescent="0.2">
      <c r="A2278" s="98">
        <v>43900</v>
      </c>
      <c r="B2278" s="62" t="s">
        <v>2467</v>
      </c>
      <c r="C2278" s="62" t="s">
        <v>2468</v>
      </c>
      <c r="D2278" s="62" t="s">
        <v>4</v>
      </c>
      <c r="E2278" s="62" t="s">
        <v>1318</v>
      </c>
      <c r="F2278" s="99"/>
      <c r="G2278" s="100">
        <v>1716</v>
      </c>
      <c r="H2278" s="100">
        <v>1716</v>
      </c>
    </row>
    <row r="2279" spans="1:10" x14ac:dyDescent="0.2">
      <c r="A2279" s="98">
        <v>43892</v>
      </c>
      <c r="B2279" s="62" t="s">
        <v>2434</v>
      </c>
      <c r="C2279" s="62" t="s">
        <v>973</v>
      </c>
      <c r="D2279" s="62" t="s">
        <v>4</v>
      </c>
      <c r="E2279" s="62" t="s">
        <v>1311</v>
      </c>
      <c r="F2279" s="99"/>
      <c r="G2279" s="100">
        <v>1716</v>
      </c>
      <c r="H2279" s="100">
        <v>1716</v>
      </c>
    </row>
    <row r="2280" spans="1:10" x14ac:dyDescent="0.2">
      <c r="A2280" s="98">
        <v>43901</v>
      </c>
      <c r="B2280" s="62" t="s">
        <v>2485</v>
      </c>
      <c r="C2280" s="62" t="s">
        <v>2486</v>
      </c>
      <c r="D2280" s="62" t="s">
        <v>4</v>
      </c>
      <c r="E2280" s="62" t="s">
        <v>1311</v>
      </c>
      <c r="F2280" s="99"/>
      <c r="G2280" s="100">
        <v>1716</v>
      </c>
      <c r="H2280" s="100">
        <v>1716</v>
      </c>
    </row>
    <row r="2281" spans="1:10" x14ac:dyDescent="0.2">
      <c r="A2281" s="98">
        <v>43913</v>
      </c>
      <c r="B2281" s="62" t="s">
        <v>2503</v>
      </c>
      <c r="C2281" s="62" t="s">
        <v>2504</v>
      </c>
      <c r="D2281" s="62" t="s">
        <v>4</v>
      </c>
      <c r="E2281" s="62" t="s">
        <v>1311</v>
      </c>
      <c r="F2281" s="99"/>
      <c r="G2281" s="100">
        <v>1716</v>
      </c>
      <c r="H2281" s="100">
        <v>1716</v>
      </c>
    </row>
    <row r="2282" spans="1:10" x14ac:dyDescent="0.2">
      <c r="A2282" s="98">
        <v>43900</v>
      </c>
      <c r="B2282" s="62" t="s">
        <v>2481</v>
      </c>
      <c r="C2282" s="62" t="s">
        <v>2482</v>
      </c>
      <c r="D2282" s="62" t="s">
        <v>4</v>
      </c>
      <c r="E2282" s="62" t="s">
        <v>1311</v>
      </c>
      <c r="F2282" s="99"/>
      <c r="G2282" s="100">
        <v>1716</v>
      </c>
      <c r="H2282" s="100">
        <v>1716</v>
      </c>
    </row>
    <row r="2283" spans="1:10" hidden="1" x14ac:dyDescent="0.2">
      <c r="A2283" s="98">
        <v>43887</v>
      </c>
      <c r="B2283" s="62" t="s">
        <v>2395</v>
      </c>
      <c r="C2283" s="62" t="s">
        <v>973</v>
      </c>
      <c r="D2283" s="62" t="s">
        <v>4</v>
      </c>
      <c r="E2283" s="62" t="s">
        <v>1311</v>
      </c>
      <c r="F2283" s="99"/>
      <c r="G2283" s="100">
        <v>1716</v>
      </c>
      <c r="H2283" s="100">
        <v>1716</v>
      </c>
      <c r="I2283" s="1" t="str">
        <f t="shared" ca="1" si="37"/>
        <v>прочее_газ</v>
      </c>
    </row>
    <row r="2284" spans="1:10" x14ac:dyDescent="0.2">
      <c r="A2284" s="98">
        <v>43892</v>
      </c>
      <c r="B2284" s="62" t="s">
        <v>2459</v>
      </c>
      <c r="C2284" s="62" t="s">
        <v>609</v>
      </c>
      <c r="D2284" s="62" t="s">
        <v>4</v>
      </c>
      <c r="E2284" s="62" t="s">
        <v>1311</v>
      </c>
      <c r="F2284" s="99"/>
      <c r="G2284" s="100">
        <v>1716</v>
      </c>
      <c r="H2284" s="100">
        <v>1716</v>
      </c>
    </row>
    <row r="2285" spans="1:10" x14ac:dyDescent="0.2">
      <c r="A2285" s="98">
        <v>43906</v>
      </c>
      <c r="B2285" s="62" t="s">
        <v>2517</v>
      </c>
      <c r="C2285" s="62" t="s">
        <v>2518</v>
      </c>
      <c r="D2285" s="62" t="s">
        <v>4</v>
      </c>
      <c r="E2285" s="62" t="s">
        <v>1311</v>
      </c>
      <c r="F2285" s="99"/>
      <c r="G2285" s="100">
        <v>1716</v>
      </c>
      <c r="H2285" s="100">
        <v>1716</v>
      </c>
    </row>
    <row r="2286" spans="1:10" x14ac:dyDescent="0.2">
      <c r="A2286" s="98">
        <v>43892</v>
      </c>
      <c r="B2286" s="62" t="s">
        <v>2457</v>
      </c>
      <c r="C2286" s="62" t="s">
        <v>795</v>
      </c>
      <c r="D2286" s="62" t="s">
        <v>4</v>
      </c>
      <c r="E2286" s="62" t="s">
        <v>1311</v>
      </c>
      <c r="F2286" s="99"/>
      <c r="G2286" s="100">
        <v>1716</v>
      </c>
      <c r="H2286" s="100">
        <v>1716</v>
      </c>
      <c r="J2286" s="18"/>
    </row>
    <row r="2287" spans="1:10" x14ac:dyDescent="0.2">
      <c r="A2287" s="98">
        <v>43892</v>
      </c>
      <c r="B2287" s="62" t="s">
        <v>2463</v>
      </c>
      <c r="C2287" s="62" t="s">
        <v>1009</v>
      </c>
      <c r="D2287" s="62" t="s">
        <v>4</v>
      </c>
      <c r="E2287" s="62" t="s">
        <v>1311</v>
      </c>
      <c r="F2287" s="99"/>
      <c r="G2287" s="100">
        <v>1716</v>
      </c>
      <c r="H2287" s="100">
        <v>1716</v>
      </c>
    </row>
    <row r="2288" spans="1:10" hidden="1" x14ac:dyDescent="0.2">
      <c r="A2288" s="98">
        <v>43878</v>
      </c>
      <c r="B2288" s="62" t="s">
        <v>2363</v>
      </c>
      <c r="C2288" s="62" t="s">
        <v>886</v>
      </c>
      <c r="D2288" s="62" t="s">
        <v>4</v>
      </c>
      <c r="E2288" s="62" t="s">
        <v>1311</v>
      </c>
      <c r="F2288" s="99"/>
      <c r="G2288" s="100">
        <v>1716</v>
      </c>
      <c r="H2288" s="100">
        <v>1716</v>
      </c>
      <c r="I2288" s="1" t="str">
        <f t="shared" ca="1" si="37"/>
        <v>прочее_газ</v>
      </c>
      <c r="J2288" s="18"/>
    </row>
    <row r="2289" spans="1:10" x14ac:dyDescent="0.2">
      <c r="A2289" s="98">
        <v>43892</v>
      </c>
      <c r="B2289" s="62" t="s">
        <v>2462</v>
      </c>
      <c r="C2289" s="62" t="s">
        <v>962</v>
      </c>
      <c r="D2289" s="62" t="s">
        <v>4</v>
      </c>
      <c r="E2289" s="62" t="s">
        <v>1311</v>
      </c>
      <c r="F2289" s="99"/>
      <c r="G2289" s="100">
        <v>1716</v>
      </c>
      <c r="H2289" s="100">
        <v>1716</v>
      </c>
    </row>
    <row r="2290" spans="1:10" x14ac:dyDescent="0.2">
      <c r="A2290" s="98">
        <v>43916</v>
      </c>
      <c r="B2290" s="62" t="s">
        <v>2537</v>
      </c>
      <c r="C2290" s="62" t="s">
        <v>2538</v>
      </c>
      <c r="D2290" s="62" t="s">
        <v>4</v>
      </c>
      <c r="E2290" s="62" t="s">
        <v>1311</v>
      </c>
      <c r="F2290" s="99"/>
      <c r="G2290" s="100">
        <v>1716</v>
      </c>
      <c r="H2290" s="100">
        <v>1716</v>
      </c>
    </row>
    <row r="2291" spans="1:10" x14ac:dyDescent="0.2">
      <c r="A2291" s="98">
        <v>43916</v>
      </c>
      <c r="B2291" s="62" t="s">
        <v>2531</v>
      </c>
      <c r="C2291" s="62" t="s">
        <v>2532</v>
      </c>
      <c r="D2291" s="62" t="s">
        <v>4</v>
      </c>
      <c r="E2291" s="62" t="s">
        <v>1311</v>
      </c>
      <c r="F2291" s="99"/>
      <c r="G2291" s="100">
        <v>1716</v>
      </c>
      <c r="H2291" s="100">
        <v>1716</v>
      </c>
    </row>
    <row r="2292" spans="1:10" x14ac:dyDescent="0.2">
      <c r="A2292" s="98">
        <v>43914</v>
      </c>
      <c r="B2292" s="62" t="s">
        <v>2521</v>
      </c>
      <c r="C2292" s="62" t="s">
        <v>2522</v>
      </c>
      <c r="D2292" s="62" t="s">
        <v>4</v>
      </c>
      <c r="E2292" s="62" t="s">
        <v>1311</v>
      </c>
      <c r="F2292" s="99"/>
      <c r="G2292" s="100">
        <v>1716</v>
      </c>
      <c r="H2292" s="100">
        <v>1716</v>
      </c>
    </row>
    <row r="2293" spans="1:10" x14ac:dyDescent="0.2">
      <c r="A2293" s="98">
        <v>43915</v>
      </c>
      <c r="B2293" s="62" t="s">
        <v>2541</v>
      </c>
      <c r="C2293" s="62" t="s">
        <v>2542</v>
      </c>
      <c r="D2293" s="62" t="s">
        <v>4</v>
      </c>
      <c r="E2293" s="62" t="s">
        <v>1311</v>
      </c>
      <c r="F2293" s="99"/>
      <c r="G2293" s="100">
        <v>1716</v>
      </c>
      <c r="H2293" s="100">
        <v>1716</v>
      </c>
      <c r="J2293" s="18"/>
    </row>
    <row r="2294" spans="1:10" hidden="1" x14ac:dyDescent="0.2">
      <c r="A2294" s="98">
        <v>43850</v>
      </c>
      <c r="B2294" s="62" t="s">
        <v>2018</v>
      </c>
      <c r="C2294" s="62" t="s">
        <v>1305</v>
      </c>
      <c r="D2294" s="62" t="s">
        <v>4</v>
      </c>
      <c r="E2294" s="62" t="s">
        <v>1318</v>
      </c>
      <c r="F2294" s="99"/>
      <c r="G2294" s="100">
        <v>1716</v>
      </c>
      <c r="H2294" s="100">
        <v>1716</v>
      </c>
      <c r="I2294" s="1" t="str">
        <f t="shared" ca="1" si="37"/>
        <v>прочее_газ</v>
      </c>
    </row>
    <row r="2295" spans="1:10" hidden="1" x14ac:dyDescent="0.2">
      <c r="A2295" s="98">
        <v>43858</v>
      </c>
      <c r="B2295" s="62" t="s">
        <v>1929</v>
      </c>
      <c r="C2295" s="62" t="s">
        <v>578</v>
      </c>
      <c r="D2295" s="62" t="s">
        <v>4</v>
      </c>
      <c r="E2295" s="62" t="s">
        <v>1311</v>
      </c>
      <c r="F2295" s="99"/>
      <c r="G2295" s="100">
        <v>1716</v>
      </c>
      <c r="H2295" s="100">
        <v>1716</v>
      </c>
      <c r="I2295" s="1" t="str">
        <f t="shared" ca="1" si="37"/>
        <v>прочее_газ</v>
      </c>
    </row>
    <row r="2296" spans="1:10" hidden="1" x14ac:dyDescent="0.2">
      <c r="A2296" s="98">
        <v>43858</v>
      </c>
      <c r="B2296" s="62" t="s">
        <v>1753</v>
      </c>
      <c r="C2296" s="62" t="s">
        <v>1326</v>
      </c>
      <c r="D2296" s="62" t="s">
        <v>4</v>
      </c>
      <c r="E2296" s="62" t="s">
        <v>1318</v>
      </c>
      <c r="F2296" s="99"/>
      <c r="G2296" s="100">
        <v>1716</v>
      </c>
      <c r="H2296" s="100">
        <v>1716</v>
      </c>
      <c r="I2296" s="1" t="str">
        <f t="shared" ca="1" si="37"/>
        <v>прочее_газ</v>
      </c>
    </row>
    <row r="2297" spans="1:10" hidden="1" x14ac:dyDescent="0.2">
      <c r="A2297" s="98">
        <v>43538</v>
      </c>
      <c r="B2297" s="62" t="s">
        <v>1939</v>
      </c>
      <c r="C2297" s="62" t="s">
        <v>777</v>
      </c>
      <c r="D2297" s="62" t="s">
        <v>13</v>
      </c>
      <c r="E2297" s="62" t="s">
        <v>1311</v>
      </c>
      <c r="F2297" s="99"/>
      <c r="G2297" s="100">
        <v>1716</v>
      </c>
      <c r="H2297" s="100">
        <v>1716</v>
      </c>
      <c r="I2297" s="1" t="str">
        <f t="shared" ca="1" si="37"/>
        <v>поверка_и_ремонт_газ</v>
      </c>
    </row>
    <row r="2298" spans="1:10" hidden="1" x14ac:dyDescent="0.2">
      <c r="A2298" s="98">
        <v>43509</v>
      </c>
      <c r="B2298" s="62" t="s">
        <v>1628</v>
      </c>
      <c r="C2298" s="62" t="s">
        <v>927</v>
      </c>
      <c r="D2298" s="62" t="s">
        <v>4</v>
      </c>
      <c r="E2298" s="62" t="s">
        <v>1313</v>
      </c>
      <c r="F2298" s="99"/>
      <c r="G2298" s="100">
        <v>1680</v>
      </c>
      <c r="H2298" s="100">
        <v>1680</v>
      </c>
      <c r="I2298" s="1" t="str">
        <f t="shared" ca="1" si="37"/>
        <v>прочее_газ</v>
      </c>
    </row>
    <row r="2299" spans="1:10" hidden="1" x14ac:dyDescent="0.2">
      <c r="A2299" s="98">
        <v>43847</v>
      </c>
      <c r="B2299" s="62" t="s">
        <v>1497</v>
      </c>
      <c r="C2299" s="62" t="s">
        <v>1269</v>
      </c>
      <c r="D2299" s="62" t="s">
        <v>1299</v>
      </c>
      <c r="E2299" s="62"/>
      <c r="F2299" s="101">
        <v>36</v>
      </c>
      <c r="G2299" s="100">
        <v>1656.29</v>
      </c>
      <c r="H2299" s="100">
        <v>1656.29</v>
      </c>
      <c r="I2299" s="1" t="str">
        <f t="shared" ca="1" si="37"/>
        <v>нет модели</v>
      </c>
    </row>
    <row r="2300" spans="1:10" hidden="1" x14ac:dyDescent="0.2">
      <c r="A2300" s="98">
        <v>43859</v>
      </c>
      <c r="B2300" s="62" t="s">
        <v>1615</v>
      </c>
      <c r="C2300" s="62" t="s">
        <v>1358</v>
      </c>
      <c r="D2300" s="62" t="s">
        <v>9</v>
      </c>
      <c r="E2300" s="62" t="s">
        <v>1312</v>
      </c>
      <c r="F2300" s="101">
        <v>1</v>
      </c>
      <c r="G2300" s="100">
        <v>1650</v>
      </c>
      <c r="H2300" s="100">
        <v>1650</v>
      </c>
      <c r="I2300" s="1" t="str">
        <f t="shared" ca="1" si="37"/>
        <v>прочее_газ</v>
      </c>
      <c r="J2300" s="18"/>
    </row>
    <row r="2301" spans="1:10" hidden="1" x14ac:dyDescent="0.2">
      <c r="A2301" s="98">
        <v>43522</v>
      </c>
      <c r="B2301" s="62" t="s">
        <v>2235</v>
      </c>
      <c r="C2301" s="62" t="s">
        <v>731</v>
      </c>
      <c r="D2301" s="62" t="s">
        <v>68</v>
      </c>
      <c r="E2301" s="62" t="s">
        <v>1313</v>
      </c>
      <c r="F2301" s="101">
        <v>3</v>
      </c>
      <c r="G2301" s="100">
        <v>1620</v>
      </c>
      <c r="H2301" s="100">
        <v>1620</v>
      </c>
      <c r="I2301" s="1" t="str">
        <f t="shared" ca="1" si="37"/>
        <v>прочее_газ</v>
      </c>
    </row>
    <row r="2302" spans="1:10" hidden="1" x14ac:dyDescent="0.2">
      <c r="A2302" s="98">
        <v>43809</v>
      </c>
      <c r="B2302" s="62" t="s">
        <v>2041</v>
      </c>
      <c r="C2302" s="62" t="s">
        <v>1111</v>
      </c>
      <c r="D2302" s="62" t="s">
        <v>68</v>
      </c>
      <c r="E2302" s="62" t="s">
        <v>1314</v>
      </c>
      <c r="F2302" s="101">
        <v>3</v>
      </c>
      <c r="G2302" s="100">
        <v>1620</v>
      </c>
      <c r="H2302" s="100">
        <v>1620</v>
      </c>
      <c r="I2302" s="1" t="str">
        <f t="shared" ca="1" si="37"/>
        <v>прочее_газ</v>
      </c>
    </row>
    <row r="2303" spans="1:10" hidden="1" x14ac:dyDescent="0.2">
      <c r="A2303" s="98">
        <v>43871</v>
      </c>
      <c r="B2303" s="62" t="s">
        <v>2019</v>
      </c>
      <c r="C2303" s="62" t="s">
        <v>1372</v>
      </c>
      <c r="D2303" s="62" t="s">
        <v>67</v>
      </c>
      <c r="E2303" s="62" t="s">
        <v>1373</v>
      </c>
      <c r="F2303" s="101">
        <v>3</v>
      </c>
      <c r="G2303" s="100">
        <v>1584</v>
      </c>
      <c r="H2303" s="100">
        <v>1584</v>
      </c>
      <c r="I2303" s="1" t="str">
        <f t="shared" ca="1" si="37"/>
        <v>Прочее</v>
      </c>
    </row>
    <row r="2304" spans="1:10" hidden="1" x14ac:dyDescent="0.2">
      <c r="A2304" s="98">
        <v>43871</v>
      </c>
      <c r="B2304" s="62" t="s">
        <v>2020</v>
      </c>
      <c r="C2304" s="62" t="s">
        <v>1372</v>
      </c>
      <c r="D2304" s="62" t="s">
        <v>67</v>
      </c>
      <c r="E2304" s="62" t="s">
        <v>1373</v>
      </c>
      <c r="F2304" s="101">
        <v>3</v>
      </c>
      <c r="G2304" s="100">
        <v>1584</v>
      </c>
      <c r="H2304" s="100">
        <v>1584</v>
      </c>
      <c r="I2304" s="1" t="str">
        <f t="shared" ca="1" si="37"/>
        <v>Прочее</v>
      </c>
    </row>
    <row r="2305" spans="1:10" hidden="1" x14ac:dyDescent="0.2">
      <c r="A2305" s="98">
        <v>43494</v>
      </c>
      <c r="B2305" s="62" t="s">
        <v>2063</v>
      </c>
      <c r="C2305" s="62" t="s">
        <v>649</v>
      </c>
      <c r="D2305" s="62" t="s">
        <v>4</v>
      </c>
      <c r="E2305" s="62" t="s">
        <v>1313</v>
      </c>
      <c r="F2305" s="99"/>
      <c r="G2305" s="100">
        <v>1560</v>
      </c>
      <c r="H2305" s="100">
        <v>1560</v>
      </c>
      <c r="I2305" s="1" t="str">
        <f t="shared" ca="1" si="37"/>
        <v>прочее_газ</v>
      </c>
    </row>
    <row r="2306" spans="1:10" hidden="1" x14ac:dyDescent="0.2">
      <c r="A2306" s="98">
        <v>43487</v>
      </c>
      <c r="B2306" s="62" t="s">
        <v>1700</v>
      </c>
      <c r="C2306" s="62" t="s">
        <v>578</v>
      </c>
      <c r="D2306" s="62" t="s">
        <v>4</v>
      </c>
      <c r="E2306" s="62" t="s">
        <v>1313</v>
      </c>
      <c r="F2306" s="99"/>
      <c r="G2306" s="100">
        <v>1560</v>
      </c>
      <c r="H2306" s="100">
        <v>1560</v>
      </c>
      <c r="I2306" s="1" t="str">
        <f t="shared" ref="I2306:I2369" ca="1" si="38">IF(COUNTIF(INDIRECT(INDEX(моделиперечень,1)),D2306),INDEX(моделиперечень,1),
IF(COUNTIF(INDIRECT(INDEX(моделиперечень,2)),D2306),INDEX(моделиперечень,2),
IF(COUNTIF(INDIRECT(INDEX(моделиперечень,3)),D2306),INDEX(моделиперечень,3),
IF(COUNTIF(INDIRECT(INDEX(моделиперечень,4)),D2306),INDEX(моделиперечень,4),
IF(COUNTIF(INDIRECT(INDEX(моделиперечень,5)),D2306),INDEX(моделиперечень,5),
IF(COUNTIF(INDIRECT(INDEX(моделиперечень,6)),D2306),INDEX(моделиперечень,6),
IF(COUNTIF(INDIRECT(INDEX(моделиперечень,7)),D2306),INDEX(моделиперечень,7),
IF(COUNTIF(INDIRECT(INDEX(моделиперечень,8)),D2306),INDEX(моделиперечень,8),
IF(COUNTIF(INDIRECT(INDEX(моделиперечень,9)),D2306),INDEX(моделиперечень,9),
IF(COUNTIF(INDIRECT(INDEX(моделиперечень,10)),D2306),INDEX(моделиперечень,10),
IF(COUNTIF(INDIRECT(INDEX(моделиперечень,11)),D2306),INDEX(моделиперечень,11),
IF(COUNTIF(INDIRECT(INDEX(моделиперечень,12)),D2306),INDEX(моделиперечень,12),
IF(COUNTIF(INDIRECT(INDEX(моделиперечень,13)),D2306),INDEX(моделиперечень,13),
IF(COUNTIF(INDIRECT(INDEX(моделиперечень,14)),D2306),INDEX(моделиперечень,14),
IF(COUNTIF(INDIRECT(INDEX(моделиперечень,15)),D2306),INDEX(моделиперечень,15),
IF(COUNTIF(INDIRECT(INDEX(моделиперечень,16)),D2306),INDEX(моделиперечень,16),
IF(COUNTIF(INDIRECT(INDEX(моделиперечень,17)),D2306),INDEX(моделиперечень,17),
IF(COUNTIF(INDIRECT(INDEX(моделиперечень,18)),D2306),INDEX(моделиперечень,18),
IF(COUNTIF(INDIRECT(INDEX(моделиперечень,19)),D2306),INDEX(моделиперечень,19),
IF(COUNTIF(INDIRECT(INDEX(моделиперечень,20)),D2306),INDEX(моделиперечень,20),
IF(COUNTIF(INDIRECT(INDEX(моделиперечень,21)),D2306),INDEX(моделиперечень,21),
IF(COUNTIF(INDIRECT(INDEX(моделиперечень,22)),D2306),INDEX(моделиперечень,22),
IF(COUNTIF(INDIRECT(INDEX(моделиперечень,23)),D2306),INDEX(моделиперечень,23),
IF(COUNTIF(INDIRECT(INDEX(моделиперечень,24)),D2306),INDEX(моделиперечень,24),
IF(COUNTIF(INDIRECT(INDEX(моделиперечень,25)),D2306),INDEX(моделиперечень,25),
IF(COUNTIF(INDIRECT(INDEX(моделиперечень,26)),D2306),INDEX(моделиперечень,26),
IF(COUNTIF(INDIRECT(INDEX(моделиперечень_газ,1)),D2306),INDEX(моделиперечень_газ,1),
IF(COUNTIF(INDIRECT(INDEX(моделиперечень_газ,2)),D2306),INDEX(моделиперечень_газ,2),
IF(COUNTIF(INDIRECT(INDEX(моделиперечень_газ,3)),D2306),INDEX(моделиперечень_газ,3),
IF(COUNTIF(INDIRECT(INDEX(моделиперечень_газ,4)),D2306),INDEX(моделиперечень_газ,4),
IF(COUNTIF(INDIRECT(INDEX(моделиперечень_газ,5)),D2306),INDEX(моделиперечень_газ,5),
IF(COUNTIF(INDIRECT(INDEX(моделиперечень_газ,6)),D2306),INDEX(моделиперечень_газ,6),
IF(COUNTIF(INDIRECT(INDEX(моделиперечень_газ,7)),D2306),INDEX(моделиперечень_газ,7),
IF(COUNTIF(INDIRECT(INDEX(моделиперечень_газ,8)),D2306),INDEX(моделиперечень_газ,8),
IF(COUNTIF(INDIRECT(INDEX(моделиперечень_газ,9)),D2306),INDEX(моделиперечень_газ,9),
IF(COUNTIF(INDIRECT(INDEX(моделиперечень_газ,10)),D2306),INDEX(моделиперечень_газ,10),
IF(COUNTIF(INDIRECT(INDEX(моделиперечень_газ,11)),D2306),INDEX(моделиперечень_газ,11),
IF(COUNTIF(INDIRECT(INDEX(моделиперечень_газ,12)),D2306),INDEX(моделиперечень_газ,12),
IF(COUNTIF(INDIRECT(INDEX(моделиперечень_газ,13)),D2306),INDEX(моделиперечень_газ,13),
IF(COUNTIF(INDIRECT(INDEX(моделиперечень_газ,14)),D2306),INDEX(моделиперечень_газ,14),
IF(COUNTIF(INDIRECT(INDEX(моделиперечень_газ,15)),D2306),INDEX(моделиперечень_газ,15),
IF(COUNTIF(INDIRECT(INDEX(моделиперечень_газ,16)),D2306),INDEX(моделиперечень_газ,16),
IF(COUNTIF(INDIRECT(INDEX(моделиперечень_газ,17)),D2306),INDEX(моделиперечень_газ,17),
IF(COUNTIF(INDIRECT(INDEX(моделиперечень_газ,18)),D2306),INDEX(моделиперечень_газ,18),
IF(COUNTIF(INDIRECT(INDEX(моделиперечень_газ,19)),D2306),INDEX(моделиперечень_газ,19),
IF(COUNTIF(INDIRECT(INDEX(моделиперечень_газ,20)),D2306),INDEX(моделиперечень_газ,20),
IF(COUNTIF(INDIRECT(INDEX(моделиперечень_газ,21)),D2306),INDEX(моделиперечень_газ,21),
IF(COUNTIF(INDIRECT(INDEX(моделиперечень_газ,22)),D2306),INDEX(моделиперечень_газ,22),
IF(COUNTIF(INDIRECT(INDEX(моделиперечень_газ,23)),D2306),INDEX(моделиперечень_газ,23),
IF(COUNTIF(INDIRECT(INDEX(моделиперечень_газ,24)),D2306),INDEX(моделиперечень_газ,24),
IF(COUNTIF(INDIRECT(INDEX(моделиперечень_газ,25)),D2306),INDEX(моделиперечень_газ,25),
IF(COUNTIF(INDIRECT(INDEX(моделиперечень_газ,26)),D2306),INDEX(моделиперечень_газ,26),
IF(COUNTIF(INDIRECT(INDEX(моделиперечень_газ,27)),D2306),INDEX(моделиперечень_газ,27),
IF(COUNTIF(INDIRECT(INDEX(моделиперечень_газ,28)),D2306),INDEX(моделиперечень_газ,28),
IF(COUNTIF(INDIRECT(INDEX(моделиперечень_газ,29)),D2306),INDEX(моделиперечень_газ,29),
IF(COUNTIF(INDIRECT(INDEX(моделиперечень_газ,30)),D2306),INDEX(моделиперечень_газ,30),
IF(COUNTIF(INDIRECT(INDEX(моделиперечень_газ,31)),D2306),INDEX(моделиперечень_газ,31),
IF(COUNTIF(INDIRECT(INDEX(моделиперечень_газ,32)),D2306),INDEX(моделиперечень_газ,32),
IF(COUNTIF(INDIRECT(INDEX(моделиперечень_газ,33)),D2306),INDEX(моделиперечень_газ,33),
IF(COUNTIF(INDIRECT(INDEX(моделиперечень_газ,34)),D2306),INDEX(моделиперечень_газ,34),
IF(COUNTIF(INDIRECT(INDEX(моделиперечень_газ,35)),D2306),INDEX(моделиперечень_газ,35),
IF(COUNTIF(INDIRECT(INDEX(моделиперечень_газ,36)),D2306),INDEX(моделиперечень_газ,36),
"нет модели"))))))))))))))))))))))))))))))))))))))))))))))))))))))))))))))</f>
        <v>прочее_газ</v>
      </c>
    </row>
    <row r="2307" spans="1:10" hidden="1" x14ac:dyDescent="0.2">
      <c r="A2307" s="98">
        <v>43494</v>
      </c>
      <c r="B2307" s="62" t="s">
        <v>1805</v>
      </c>
      <c r="C2307" s="62" t="s">
        <v>830</v>
      </c>
      <c r="D2307" s="62" t="s">
        <v>4</v>
      </c>
      <c r="E2307" s="62" t="s">
        <v>1313</v>
      </c>
      <c r="F2307" s="99"/>
      <c r="G2307" s="100">
        <v>1560</v>
      </c>
      <c r="H2307" s="100">
        <v>1560</v>
      </c>
      <c r="I2307" s="1" t="str">
        <f t="shared" ca="1" si="38"/>
        <v>прочее_газ</v>
      </c>
    </row>
    <row r="2308" spans="1:10" hidden="1" x14ac:dyDescent="0.2">
      <c r="A2308" s="98">
        <v>43494</v>
      </c>
      <c r="B2308" s="62" t="s">
        <v>2194</v>
      </c>
      <c r="C2308" s="62" t="s">
        <v>795</v>
      </c>
      <c r="D2308" s="62" t="s">
        <v>4</v>
      </c>
      <c r="E2308" s="62" t="s">
        <v>1311</v>
      </c>
      <c r="F2308" s="99"/>
      <c r="G2308" s="100">
        <v>1560</v>
      </c>
      <c r="H2308" s="100">
        <v>1560</v>
      </c>
      <c r="I2308" s="1" t="str">
        <f t="shared" ca="1" si="38"/>
        <v>прочее_газ</v>
      </c>
    </row>
    <row r="2309" spans="1:10" hidden="1" x14ac:dyDescent="0.2">
      <c r="A2309" s="98">
        <v>43494</v>
      </c>
      <c r="B2309" s="62" t="s">
        <v>2083</v>
      </c>
      <c r="C2309" s="62" t="s">
        <v>701</v>
      </c>
      <c r="D2309" s="62" t="s">
        <v>4</v>
      </c>
      <c r="E2309" s="62" t="s">
        <v>1313</v>
      </c>
      <c r="F2309" s="99"/>
      <c r="G2309" s="100">
        <v>1560</v>
      </c>
      <c r="H2309" s="100">
        <v>1560</v>
      </c>
      <c r="I2309" s="1" t="str">
        <f t="shared" ca="1" si="38"/>
        <v>прочее_газ</v>
      </c>
      <c r="J2309" s="18"/>
    </row>
    <row r="2310" spans="1:10" hidden="1" x14ac:dyDescent="0.2">
      <c r="A2310" s="98">
        <v>43501</v>
      </c>
      <c r="B2310" s="62" t="s">
        <v>2332</v>
      </c>
      <c r="C2310" s="62" t="s">
        <v>1008</v>
      </c>
      <c r="D2310" s="62" t="s">
        <v>4</v>
      </c>
      <c r="E2310" s="62" t="s">
        <v>1313</v>
      </c>
      <c r="F2310" s="99"/>
      <c r="G2310" s="100">
        <v>1560</v>
      </c>
      <c r="H2310" s="100">
        <v>1560</v>
      </c>
      <c r="I2310" s="1" t="str">
        <f t="shared" ca="1" si="38"/>
        <v>прочее_газ</v>
      </c>
    </row>
    <row r="2311" spans="1:10" hidden="1" x14ac:dyDescent="0.2">
      <c r="A2311" s="98">
        <v>43501</v>
      </c>
      <c r="B2311" s="62" t="s">
        <v>1494</v>
      </c>
      <c r="C2311" s="62" t="s">
        <v>890</v>
      </c>
      <c r="D2311" s="62" t="s">
        <v>4</v>
      </c>
      <c r="E2311" s="62" t="s">
        <v>1313</v>
      </c>
      <c r="F2311" s="99"/>
      <c r="G2311" s="100">
        <v>1560</v>
      </c>
      <c r="H2311" s="100">
        <v>1560</v>
      </c>
      <c r="I2311" s="1" t="str">
        <f t="shared" ca="1" si="38"/>
        <v>прочее_газ</v>
      </c>
    </row>
    <row r="2312" spans="1:10" hidden="1" x14ac:dyDescent="0.2">
      <c r="A2312" s="98">
        <v>43501</v>
      </c>
      <c r="B2312" s="62" t="s">
        <v>1718</v>
      </c>
      <c r="C2312" s="62" t="s">
        <v>557</v>
      </c>
      <c r="D2312" s="62" t="s">
        <v>4</v>
      </c>
      <c r="E2312" s="62" t="s">
        <v>1311</v>
      </c>
      <c r="F2312" s="99"/>
      <c r="G2312" s="100">
        <v>1560</v>
      </c>
      <c r="H2312" s="100">
        <v>1560</v>
      </c>
      <c r="I2312" s="1" t="str">
        <f t="shared" ca="1" si="38"/>
        <v>прочее_газ</v>
      </c>
    </row>
    <row r="2313" spans="1:10" hidden="1" x14ac:dyDescent="0.2">
      <c r="A2313" s="98">
        <v>43564</v>
      </c>
      <c r="B2313" s="62" t="s">
        <v>2319</v>
      </c>
      <c r="C2313" s="62" t="s">
        <v>673</v>
      </c>
      <c r="D2313" s="62" t="s">
        <v>4</v>
      </c>
      <c r="E2313" s="62" t="s">
        <v>1311</v>
      </c>
      <c r="F2313" s="99"/>
      <c r="G2313" s="100">
        <v>1560</v>
      </c>
      <c r="H2313" s="100">
        <v>1560</v>
      </c>
      <c r="I2313" s="1" t="str">
        <f t="shared" ca="1" si="38"/>
        <v>прочее_газ</v>
      </c>
    </row>
    <row r="2314" spans="1:10" hidden="1" x14ac:dyDescent="0.2">
      <c r="A2314" s="98">
        <v>43495</v>
      </c>
      <c r="B2314" s="62" t="s">
        <v>2289</v>
      </c>
      <c r="C2314" s="62" t="s">
        <v>921</v>
      </c>
      <c r="D2314" s="62" t="s">
        <v>4</v>
      </c>
      <c r="E2314" s="62" t="s">
        <v>1311</v>
      </c>
      <c r="F2314" s="99"/>
      <c r="G2314" s="100">
        <v>1560</v>
      </c>
      <c r="H2314" s="100">
        <v>1560</v>
      </c>
      <c r="I2314" s="1" t="str">
        <f t="shared" ca="1" si="38"/>
        <v>прочее_газ</v>
      </c>
      <c r="J2314" s="18"/>
    </row>
    <row r="2315" spans="1:10" hidden="1" x14ac:dyDescent="0.2">
      <c r="A2315" s="98">
        <v>43501</v>
      </c>
      <c r="B2315" s="62" t="s">
        <v>1719</v>
      </c>
      <c r="C2315" s="62" t="s">
        <v>875</v>
      </c>
      <c r="D2315" s="62" t="s">
        <v>4</v>
      </c>
      <c r="E2315" s="62" t="s">
        <v>1311</v>
      </c>
      <c r="F2315" s="99"/>
      <c r="G2315" s="100">
        <v>1560</v>
      </c>
      <c r="H2315" s="100">
        <v>1560</v>
      </c>
      <c r="I2315" s="1" t="str">
        <f t="shared" ca="1" si="38"/>
        <v>прочее_газ</v>
      </c>
    </row>
    <row r="2316" spans="1:10" hidden="1" x14ac:dyDescent="0.2">
      <c r="A2316" s="98">
        <v>43501</v>
      </c>
      <c r="B2316" s="62" t="s">
        <v>1624</v>
      </c>
      <c r="C2316" s="62" t="s">
        <v>918</v>
      </c>
      <c r="D2316" s="62" t="s">
        <v>4</v>
      </c>
      <c r="E2316" s="62" t="s">
        <v>1311</v>
      </c>
      <c r="F2316" s="99"/>
      <c r="G2316" s="100">
        <v>1560</v>
      </c>
      <c r="H2316" s="100">
        <v>1560</v>
      </c>
      <c r="I2316" s="1" t="str">
        <f t="shared" ca="1" si="38"/>
        <v>прочее_газ</v>
      </c>
    </row>
    <row r="2317" spans="1:10" hidden="1" x14ac:dyDescent="0.2">
      <c r="A2317" s="98">
        <v>43516</v>
      </c>
      <c r="B2317" s="62" t="s">
        <v>1606</v>
      </c>
      <c r="C2317" s="62" t="s">
        <v>782</v>
      </c>
      <c r="D2317" s="62" t="s">
        <v>4</v>
      </c>
      <c r="E2317" s="62" t="s">
        <v>1311</v>
      </c>
      <c r="F2317" s="99"/>
      <c r="G2317" s="100">
        <v>1560</v>
      </c>
      <c r="H2317" s="100">
        <v>1560</v>
      </c>
      <c r="I2317" s="1" t="str">
        <f t="shared" ca="1" si="38"/>
        <v>прочее_газ</v>
      </c>
    </row>
    <row r="2318" spans="1:10" hidden="1" x14ac:dyDescent="0.2">
      <c r="A2318" s="98">
        <v>43501</v>
      </c>
      <c r="B2318" s="62" t="s">
        <v>1598</v>
      </c>
      <c r="C2318" s="62" t="s">
        <v>833</v>
      </c>
      <c r="D2318" s="62" t="s">
        <v>4</v>
      </c>
      <c r="E2318" s="62" t="s">
        <v>1313</v>
      </c>
      <c r="F2318" s="99"/>
      <c r="G2318" s="100">
        <v>1560</v>
      </c>
      <c r="H2318" s="100">
        <v>1560</v>
      </c>
      <c r="I2318" s="1" t="str">
        <f t="shared" ca="1" si="38"/>
        <v>прочее_газ</v>
      </c>
    </row>
    <row r="2319" spans="1:10" hidden="1" x14ac:dyDescent="0.2">
      <c r="A2319" s="98">
        <v>43501</v>
      </c>
      <c r="B2319" s="62" t="s">
        <v>1880</v>
      </c>
      <c r="C2319" s="62" t="s">
        <v>880</v>
      </c>
      <c r="D2319" s="62" t="s">
        <v>4</v>
      </c>
      <c r="E2319" s="62" t="s">
        <v>1313</v>
      </c>
      <c r="F2319" s="99"/>
      <c r="G2319" s="100">
        <v>1560</v>
      </c>
      <c r="H2319" s="100">
        <v>1560</v>
      </c>
      <c r="I2319" s="1" t="str">
        <f t="shared" ca="1" si="38"/>
        <v>прочее_газ</v>
      </c>
    </row>
    <row r="2320" spans="1:10" hidden="1" x14ac:dyDescent="0.2">
      <c r="A2320" s="98">
        <v>43536</v>
      </c>
      <c r="B2320" s="62" t="s">
        <v>2192</v>
      </c>
      <c r="C2320" s="62" t="s">
        <v>973</v>
      </c>
      <c r="D2320" s="62" t="s">
        <v>4</v>
      </c>
      <c r="E2320" s="62" t="s">
        <v>1311</v>
      </c>
      <c r="F2320" s="99"/>
      <c r="G2320" s="100">
        <v>1560</v>
      </c>
      <c r="H2320" s="100">
        <v>1560</v>
      </c>
      <c r="I2320" s="1" t="str">
        <f t="shared" ca="1" si="38"/>
        <v>прочее_газ</v>
      </c>
    </row>
    <row r="2321" spans="1:10" hidden="1" x14ac:dyDescent="0.2">
      <c r="A2321" s="98">
        <v>43529</v>
      </c>
      <c r="B2321" s="62" t="s">
        <v>1750</v>
      </c>
      <c r="C2321" s="62" t="s">
        <v>613</v>
      </c>
      <c r="D2321" s="62" t="s">
        <v>4</v>
      </c>
      <c r="E2321" s="62" t="s">
        <v>1311</v>
      </c>
      <c r="F2321" s="99"/>
      <c r="G2321" s="100">
        <v>1560</v>
      </c>
      <c r="H2321" s="100">
        <v>1560</v>
      </c>
      <c r="I2321" s="1" t="str">
        <f t="shared" ca="1" si="38"/>
        <v>прочее_газ</v>
      </c>
    </row>
    <row r="2322" spans="1:10" hidden="1" x14ac:dyDescent="0.2">
      <c r="A2322" s="98">
        <v>43516</v>
      </c>
      <c r="B2322" s="62" t="s">
        <v>1896</v>
      </c>
      <c r="C2322" s="62" t="s">
        <v>563</v>
      </c>
      <c r="D2322" s="62" t="s">
        <v>4</v>
      </c>
      <c r="E2322" s="62" t="s">
        <v>1311</v>
      </c>
      <c r="F2322" s="99"/>
      <c r="G2322" s="100">
        <v>1560</v>
      </c>
      <c r="H2322" s="100">
        <v>1560</v>
      </c>
      <c r="I2322" s="1" t="str">
        <f t="shared" ca="1" si="38"/>
        <v>прочее_газ</v>
      </c>
    </row>
    <row r="2323" spans="1:10" hidden="1" x14ac:dyDescent="0.2">
      <c r="A2323" s="98">
        <v>43544</v>
      </c>
      <c r="B2323" s="62" t="s">
        <v>2306</v>
      </c>
      <c r="C2323" s="62" t="s">
        <v>904</v>
      </c>
      <c r="D2323" s="62" t="s">
        <v>4</v>
      </c>
      <c r="E2323" s="62" t="s">
        <v>1311</v>
      </c>
      <c r="F2323" s="99"/>
      <c r="G2323" s="100">
        <v>1560</v>
      </c>
      <c r="H2323" s="100">
        <v>1560</v>
      </c>
      <c r="I2323" s="1" t="str">
        <f t="shared" ca="1" si="38"/>
        <v>прочее_газ</v>
      </c>
    </row>
    <row r="2324" spans="1:10" hidden="1" x14ac:dyDescent="0.2">
      <c r="A2324" s="98">
        <v>43529</v>
      </c>
      <c r="B2324" s="62" t="s">
        <v>2163</v>
      </c>
      <c r="C2324" s="62" t="s">
        <v>887</v>
      </c>
      <c r="D2324" s="62" t="s">
        <v>4</v>
      </c>
      <c r="E2324" s="62" t="s">
        <v>1311</v>
      </c>
      <c r="F2324" s="99"/>
      <c r="G2324" s="100">
        <v>1560</v>
      </c>
      <c r="H2324" s="100">
        <v>1560</v>
      </c>
      <c r="I2324" s="1" t="str">
        <f t="shared" ca="1" si="38"/>
        <v>прочее_газ</v>
      </c>
    </row>
    <row r="2325" spans="1:10" hidden="1" x14ac:dyDescent="0.2">
      <c r="A2325" s="98">
        <v>43516</v>
      </c>
      <c r="B2325" s="62" t="s">
        <v>1748</v>
      </c>
      <c r="C2325" s="62" t="s">
        <v>962</v>
      </c>
      <c r="D2325" s="62" t="s">
        <v>4</v>
      </c>
      <c r="E2325" s="62" t="s">
        <v>1311</v>
      </c>
      <c r="F2325" s="99"/>
      <c r="G2325" s="100">
        <v>1560</v>
      </c>
      <c r="H2325" s="100">
        <v>1560</v>
      </c>
      <c r="I2325" s="1" t="str">
        <f t="shared" ca="1" si="38"/>
        <v>прочее_газ</v>
      </c>
    </row>
    <row r="2326" spans="1:10" hidden="1" x14ac:dyDescent="0.2">
      <c r="A2326" s="98">
        <v>43501</v>
      </c>
      <c r="B2326" s="62" t="s">
        <v>2329</v>
      </c>
      <c r="C2326" s="62" t="s">
        <v>979</v>
      </c>
      <c r="D2326" s="62" t="s">
        <v>4</v>
      </c>
      <c r="E2326" s="62" t="s">
        <v>1312</v>
      </c>
      <c r="F2326" s="99"/>
      <c r="G2326" s="100">
        <v>1560</v>
      </c>
      <c r="H2326" s="100">
        <v>1560</v>
      </c>
      <c r="I2326" s="1" t="str">
        <f t="shared" ca="1" si="38"/>
        <v>прочее_газ</v>
      </c>
      <c r="J2326" s="18"/>
    </row>
    <row r="2327" spans="1:10" hidden="1" x14ac:dyDescent="0.2">
      <c r="A2327" s="98">
        <v>43516</v>
      </c>
      <c r="B2327" s="62" t="s">
        <v>2236</v>
      </c>
      <c r="C2327" s="62" t="s">
        <v>896</v>
      </c>
      <c r="D2327" s="62" t="s">
        <v>4</v>
      </c>
      <c r="E2327" s="62" t="s">
        <v>1313</v>
      </c>
      <c r="F2327" s="99"/>
      <c r="G2327" s="100">
        <v>1560</v>
      </c>
      <c r="H2327" s="100">
        <v>1560</v>
      </c>
      <c r="I2327" s="1" t="str">
        <f t="shared" ca="1" si="38"/>
        <v>прочее_газ</v>
      </c>
    </row>
    <row r="2328" spans="1:10" hidden="1" x14ac:dyDescent="0.2">
      <c r="A2328" s="98">
        <v>43543</v>
      </c>
      <c r="B2328" s="62" t="s">
        <v>1947</v>
      </c>
      <c r="C2328" s="62" t="s">
        <v>658</v>
      </c>
      <c r="D2328" s="62" t="s">
        <v>4</v>
      </c>
      <c r="E2328" s="62" t="s">
        <v>1311</v>
      </c>
      <c r="F2328" s="99"/>
      <c r="G2328" s="100">
        <v>1560</v>
      </c>
      <c r="H2328" s="100">
        <v>1560</v>
      </c>
      <c r="I2328" s="1" t="str">
        <f t="shared" ca="1" si="38"/>
        <v>прочее_газ</v>
      </c>
    </row>
    <row r="2329" spans="1:10" hidden="1" x14ac:dyDescent="0.2">
      <c r="A2329" s="98">
        <v>43522</v>
      </c>
      <c r="B2329" s="62" t="s">
        <v>1832</v>
      </c>
      <c r="C2329" s="62" t="s">
        <v>578</v>
      </c>
      <c r="D2329" s="62" t="s">
        <v>4</v>
      </c>
      <c r="E2329" s="62" t="s">
        <v>1313</v>
      </c>
      <c r="F2329" s="99"/>
      <c r="G2329" s="100">
        <v>1560</v>
      </c>
      <c r="H2329" s="100">
        <v>1560</v>
      </c>
      <c r="I2329" s="1" t="str">
        <f t="shared" ca="1" si="38"/>
        <v>прочее_газ</v>
      </c>
    </row>
    <row r="2330" spans="1:10" hidden="1" x14ac:dyDescent="0.2">
      <c r="A2330" s="98">
        <v>43516</v>
      </c>
      <c r="B2330" s="62" t="s">
        <v>2203</v>
      </c>
      <c r="C2330" s="62" t="s">
        <v>754</v>
      </c>
      <c r="D2330" s="62" t="s">
        <v>4</v>
      </c>
      <c r="E2330" s="62" t="s">
        <v>1311</v>
      </c>
      <c r="F2330" s="99"/>
      <c r="G2330" s="100">
        <v>1560</v>
      </c>
      <c r="H2330" s="100">
        <v>1560</v>
      </c>
      <c r="I2330" s="1" t="str">
        <f t="shared" ca="1" si="38"/>
        <v>прочее_газ</v>
      </c>
    </row>
    <row r="2331" spans="1:10" hidden="1" x14ac:dyDescent="0.2">
      <c r="A2331" s="98">
        <v>43516</v>
      </c>
      <c r="B2331" s="62" t="s">
        <v>1534</v>
      </c>
      <c r="C2331" s="62" t="s">
        <v>729</v>
      </c>
      <c r="D2331" s="62" t="s">
        <v>4</v>
      </c>
      <c r="E2331" s="62" t="s">
        <v>1311</v>
      </c>
      <c r="F2331" s="99"/>
      <c r="G2331" s="100">
        <v>1560</v>
      </c>
      <c r="H2331" s="100">
        <v>1560</v>
      </c>
      <c r="I2331" s="1" t="str">
        <f t="shared" ca="1" si="38"/>
        <v>прочее_газ</v>
      </c>
    </row>
    <row r="2332" spans="1:10" hidden="1" x14ac:dyDescent="0.2">
      <c r="A2332" s="98">
        <v>43516</v>
      </c>
      <c r="B2332" s="62" t="s">
        <v>1567</v>
      </c>
      <c r="C2332" s="62" t="s">
        <v>956</v>
      </c>
      <c r="D2332" s="62" t="s">
        <v>4</v>
      </c>
      <c r="E2332" s="62" t="s">
        <v>1313</v>
      </c>
      <c r="F2332" s="99"/>
      <c r="G2332" s="100">
        <v>1560</v>
      </c>
      <c r="H2332" s="100">
        <v>1560</v>
      </c>
      <c r="I2332" s="1" t="str">
        <f t="shared" ca="1" si="38"/>
        <v>прочее_газ</v>
      </c>
    </row>
    <row r="2333" spans="1:10" hidden="1" x14ac:dyDescent="0.2">
      <c r="A2333" s="98">
        <v>43564</v>
      </c>
      <c r="B2333" s="62" t="s">
        <v>2214</v>
      </c>
      <c r="C2333" s="62" t="s">
        <v>770</v>
      </c>
      <c r="D2333" s="62" t="s">
        <v>4</v>
      </c>
      <c r="E2333" s="62" t="s">
        <v>1311</v>
      </c>
      <c r="F2333" s="99"/>
      <c r="G2333" s="100">
        <v>1560</v>
      </c>
      <c r="H2333" s="100">
        <v>1560</v>
      </c>
      <c r="I2333" s="1" t="str">
        <f t="shared" ca="1" si="38"/>
        <v>прочее_газ</v>
      </c>
    </row>
    <row r="2334" spans="1:10" hidden="1" x14ac:dyDescent="0.2">
      <c r="A2334" s="98">
        <v>43529</v>
      </c>
      <c r="B2334" s="62" t="s">
        <v>1809</v>
      </c>
      <c r="C2334" s="62" t="s">
        <v>808</v>
      </c>
      <c r="D2334" s="62" t="s">
        <v>4</v>
      </c>
      <c r="E2334" s="62" t="s">
        <v>1313</v>
      </c>
      <c r="F2334" s="99"/>
      <c r="G2334" s="100">
        <v>1560</v>
      </c>
      <c r="H2334" s="100">
        <v>1560</v>
      </c>
      <c r="I2334" s="1" t="str">
        <f t="shared" ca="1" si="38"/>
        <v>прочее_газ</v>
      </c>
    </row>
    <row r="2335" spans="1:10" hidden="1" x14ac:dyDescent="0.2">
      <c r="A2335" s="98">
        <v>43536</v>
      </c>
      <c r="B2335" s="62" t="s">
        <v>2228</v>
      </c>
      <c r="C2335" s="62" t="s">
        <v>609</v>
      </c>
      <c r="D2335" s="62" t="s">
        <v>4</v>
      </c>
      <c r="E2335" s="62" t="s">
        <v>1311</v>
      </c>
      <c r="F2335" s="99"/>
      <c r="G2335" s="100">
        <v>1560</v>
      </c>
      <c r="H2335" s="100">
        <v>1560</v>
      </c>
      <c r="I2335" s="1" t="str">
        <f t="shared" ca="1" si="38"/>
        <v>прочее_газ</v>
      </c>
    </row>
    <row r="2336" spans="1:10" hidden="1" x14ac:dyDescent="0.2">
      <c r="A2336" s="98">
        <v>43539</v>
      </c>
      <c r="B2336" s="62" t="s">
        <v>2183</v>
      </c>
      <c r="C2336" s="62" t="s">
        <v>716</v>
      </c>
      <c r="D2336" s="62" t="s">
        <v>4</v>
      </c>
      <c r="E2336" s="62" t="s">
        <v>1311</v>
      </c>
      <c r="F2336" s="99"/>
      <c r="G2336" s="100">
        <v>1560</v>
      </c>
      <c r="H2336" s="100">
        <v>1560</v>
      </c>
      <c r="I2336" s="1" t="str">
        <f t="shared" ca="1" si="38"/>
        <v>прочее_газ</v>
      </c>
    </row>
    <row r="2337" spans="1:10" hidden="1" x14ac:dyDescent="0.2">
      <c r="A2337" s="98">
        <v>43521</v>
      </c>
      <c r="B2337" s="62" t="s">
        <v>2138</v>
      </c>
      <c r="C2337" s="62" t="s">
        <v>620</v>
      </c>
      <c r="D2337" s="62" t="s">
        <v>4</v>
      </c>
      <c r="E2337" s="62" t="s">
        <v>1311</v>
      </c>
      <c r="F2337" s="99"/>
      <c r="G2337" s="100">
        <v>1560</v>
      </c>
      <c r="H2337" s="100">
        <v>1560</v>
      </c>
      <c r="I2337" s="1" t="str">
        <f t="shared" ca="1" si="38"/>
        <v>прочее_газ</v>
      </c>
    </row>
    <row r="2338" spans="1:10" hidden="1" x14ac:dyDescent="0.2">
      <c r="A2338" s="98">
        <v>43529</v>
      </c>
      <c r="B2338" s="62" t="s">
        <v>1903</v>
      </c>
      <c r="C2338" s="62" t="s">
        <v>1003</v>
      </c>
      <c r="D2338" s="62" t="s">
        <v>4</v>
      </c>
      <c r="E2338" s="62" t="s">
        <v>1313</v>
      </c>
      <c r="F2338" s="99"/>
      <c r="G2338" s="100">
        <v>1560</v>
      </c>
      <c r="H2338" s="100">
        <v>1560</v>
      </c>
      <c r="I2338" s="1" t="str">
        <f t="shared" ca="1" si="38"/>
        <v>прочее_газ</v>
      </c>
    </row>
    <row r="2339" spans="1:10" hidden="1" x14ac:dyDescent="0.2">
      <c r="A2339" s="98">
        <v>43529</v>
      </c>
      <c r="B2339" s="62" t="s">
        <v>1711</v>
      </c>
      <c r="C2339" s="62" t="s">
        <v>1003</v>
      </c>
      <c r="D2339" s="62" t="s">
        <v>4</v>
      </c>
      <c r="E2339" s="62" t="s">
        <v>1313</v>
      </c>
      <c r="F2339" s="99"/>
      <c r="G2339" s="100">
        <v>1560</v>
      </c>
      <c r="H2339" s="100">
        <v>1560</v>
      </c>
      <c r="I2339" s="1" t="str">
        <f t="shared" ca="1" si="38"/>
        <v>прочее_газ</v>
      </c>
    </row>
    <row r="2340" spans="1:10" hidden="1" x14ac:dyDescent="0.2">
      <c r="A2340" s="98">
        <v>43522</v>
      </c>
      <c r="B2340" s="62" t="s">
        <v>2294</v>
      </c>
      <c r="C2340" s="62" t="s">
        <v>739</v>
      </c>
      <c r="D2340" s="62" t="s">
        <v>4</v>
      </c>
      <c r="E2340" s="62" t="s">
        <v>1311</v>
      </c>
      <c r="F2340" s="99"/>
      <c r="G2340" s="100">
        <v>1560</v>
      </c>
      <c r="H2340" s="100">
        <v>1560</v>
      </c>
      <c r="I2340" s="1" t="str">
        <f t="shared" ca="1" si="38"/>
        <v>прочее_газ</v>
      </c>
    </row>
    <row r="2341" spans="1:10" hidden="1" x14ac:dyDescent="0.2">
      <c r="A2341" s="98">
        <v>43529</v>
      </c>
      <c r="B2341" s="62" t="s">
        <v>1966</v>
      </c>
      <c r="C2341" s="62" t="s">
        <v>578</v>
      </c>
      <c r="D2341" s="62" t="s">
        <v>4</v>
      </c>
      <c r="E2341" s="62" t="s">
        <v>1313</v>
      </c>
      <c r="F2341" s="99"/>
      <c r="G2341" s="100">
        <v>1560</v>
      </c>
      <c r="H2341" s="100">
        <v>1560</v>
      </c>
      <c r="I2341" s="1" t="str">
        <f t="shared" ca="1" si="38"/>
        <v>прочее_газ</v>
      </c>
    </row>
    <row r="2342" spans="1:10" hidden="1" x14ac:dyDescent="0.2">
      <c r="A2342" s="98">
        <v>43522</v>
      </c>
      <c r="B2342" s="62" t="s">
        <v>2189</v>
      </c>
      <c r="C2342" s="62" t="s">
        <v>674</v>
      </c>
      <c r="D2342" s="62" t="s">
        <v>4</v>
      </c>
      <c r="E2342" s="62" t="s">
        <v>1311</v>
      </c>
      <c r="F2342" s="99"/>
      <c r="G2342" s="100">
        <v>1560</v>
      </c>
      <c r="H2342" s="100">
        <v>1560</v>
      </c>
      <c r="I2342" s="1" t="str">
        <f t="shared" ca="1" si="38"/>
        <v>прочее_газ</v>
      </c>
    </row>
    <row r="2343" spans="1:10" hidden="1" x14ac:dyDescent="0.2">
      <c r="A2343" s="98">
        <v>43557</v>
      </c>
      <c r="B2343" s="62" t="s">
        <v>2114</v>
      </c>
      <c r="C2343" s="62" t="s">
        <v>588</v>
      </c>
      <c r="D2343" s="62" t="s">
        <v>4</v>
      </c>
      <c r="E2343" s="62" t="s">
        <v>1311</v>
      </c>
      <c r="F2343" s="99"/>
      <c r="G2343" s="100">
        <v>1560</v>
      </c>
      <c r="H2343" s="100">
        <v>1560</v>
      </c>
      <c r="I2343" s="1" t="str">
        <f t="shared" ca="1" si="38"/>
        <v>прочее_газ</v>
      </c>
    </row>
    <row r="2344" spans="1:10" hidden="1" x14ac:dyDescent="0.2">
      <c r="A2344" s="98">
        <v>43522</v>
      </c>
      <c r="B2344" s="62" t="s">
        <v>2322</v>
      </c>
      <c r="C2344" s="62" t="s">
        <v>904</v>
      </c>
      <c r="D2344" s="62" t="s">
        <v>4</v>
      </c>
      <c r="E2344" s="62" t="s">
        <v>1311</v>
      </c>
      <c r="F2344" s="99"/>
      <c r="G2344" s="100">
        <v>1560</v>
      </c>
      <c r="H2344" s="100">
        <v>1560</v>
      </c>
      <c r="I2344" s="1" t="str">
        <f t="shared" ca="1" si="38"/>
        <v>прочее_газ</v>
      </c>
      <c r="J2344" s="18"/>
    </row>
    <row r="2345" spans="1:10" hidden="1" x14ac:dyDescent="0.2">
      <c r="A2345" s="98">
        <v>43543</v>
      </c>
      <c r="B2345" s="62" t="s">
        <v>1682</v>
      </c>
      <c r="C2345" s="62" t="s">
        <v>906</v>
      </c>
      <c r="D2345" s="62" t="s">
        <v>4</v>
      </c>
      <c r="E2345" s="62" t="s">
        <v>1311</v>
      </c>
      <c r="F2345" s="99"/>
      <c r="G2345" s="100">
        <v>1560</v>
      </c>
      <c r="H2345" s="100">
        <v>1560</v>
      </c>
      <c r="I2345" s="1" t="str">
        <f t="shared" ca="1" si="38"/>
        <v>прочее_газ</v>
      </c>
      <c r="J2345" s="18"/>
    </row>
    <row r="2346" spans="1:10" hidden="1" x14ac:dyDescent="0.2">
      <c r="A2346" s="98">
        <v>43571</v>
      </c>
      <c r="B2346" s="62" t="s">
        <v>1979</v>
      </c>
      <c r="C2346" s="62" t="s">
        <v>977</v>
      </c>
      <c r="D2346" s="62" t="s">
        <v>4</v>
      </c>
      <c r="E2346" s="62" t="s">
        <v>1311</v>
      </c>
      <c r="F2346" s="99"/>
      <c r="G2346" s="100">
        <v>1560</v>
      </c>
      <c r="H2346" s="100">
        <v>1560</v>
      </c>
      <c r="I2346" s="1" t="str">
        <f t="shared" ca="1" si="38"/>
        <v>прочее_газ</v>
      </c>
    </row>
    <row r="2347" spans="1:10" hidden="1" x14ac:dyDescent="0.2">
      <c r="A2347" s="98">
        <v>43545</v>
      </c>
      <c r="B2347" s="62" t="s">
        <v>1906</v>
      </c>
      <c r="C2347" s="62" t="s">
        <v>683</v>
      </c>
      <c r="D2347" s="62" t="s">
        <v>4</v>
      </c>
      <c r="E2347" s="62" t="s">
        <v>1311</v>
      </c>
      <c r="F2347" s="99"/>
      <c r="G2347" s="100">
        <v>1560</v>
      </c>
      <c r="H2347" s="100">
        <v>1560</v>
      </c>
      <c r="I2347" s="1" t="str">
        <f t="shared" ca="1" si="38"/>
        <v>прочее_газ</v>
      </c>
    </row>
    <row r="2348" spans="1:10" hidden="1" x14ac:dyDescent="0.2">
      <c r="A2348" s="98">
        <v>43564</v>
      </c>
      <c r="B2348" s="62" t="s">
        <v>2245</v>
      </c>
      <c r="C2348" s="62" t="s">
        <v>842</v>
      </c>
      <c r="D2348" s="62" t="s">
        <v>4</v>
      </c>
      <c r="E2348" s="62" t="s">
        <v>1311</v>
      </c>
      <c r="F2348" s="99"/>
      <c r="G2348" s="100">
        <v>1560</v>
      </c>
      <c r="H2348" s="100">
        <v>1560</v>
      </c>
      <c r="I2348" s="1" t="str">
        <f t="shared" ca="1" si="38"/>
        <v>прочее_газ</v>
      </c>
    </row>
    <row r="2349" spans="1:10" hidden="1" x14ac:dyDescent="0.2">
      <c r="A2349" s="98">
        <v>43571</v>
      </c>
      <c r="B2349" s="62" t="s">
        <v>1469</v>
      </c>
      <c r="C2349" s="62" t="s">
        <v>820</v>
      </c>
      <c r="D2349" s="62" t="s">
        <v>4</v>
      </c>
      <c r="E2349" s="62" t="s">
        <v>1311</v>
      </c>
      <c r="F2349" s="99"/>
      <c r="G2349" s="100">
        <v>1560</v>
      </c>
      <c r="H2349" s="100">
        <v>1560</v>
      </c>
      <c r="I2349" s="1" t="str">
        <f t="shared" ca="1" si="38"/>
        <v>прочее_газ</v>
      </c>
    </row>
    <row r="2350" spans="1:10" hidden="1" x14ac:dyDescent="0.2">
      <c r="A2350" s="98">
        <v>43564</v>
      </c>
      <c r="B2350" s="62" t="s">
        <v>1710</v>
      </c>
      <c r="C2350" s="62" t="s">
        <v>842</v>
      </c>
      <c r="D2350" s="62" t="s">
        <v>4</v>
      </c>
      <c r="E2350" s="62" t="s">
        <v>1311</v>
      </c>
      <c r="F2350" s="99"/>
      <c r="G2350" s="100">
        <v>1560</v>
      </c>
      <c r="H2350" s="100">
        <v>1560</v>
      </c>
      <c r="I2350" s="1" t="str">
        <f t="shared" ca="1" si="38"/>
        <v>прочее_газ</v>
      </c>
      <c r="J2350" s="18"/>
    </row>
    <row r="2351" spans="1:10" hidden="1" x14ac:dyDescent="0.2">
      <c r="A2351" s="98">
        <v>43564</v>
      </c>
      <c r="B2351" s="62" t="s">
        <v>1595</v>
      </c>
      <c r="C2351" s="62" t="s">
        <v>954</v>
      </c>
      <c r="D2351" s="62" t="s">
        <v>4</v>
      </c>
      <c r="E2351" s="62" t="s">
        <v>1313</v>
      </c>
      <c r="F2351" s="99"/>
      <c r="G2351" s="100">
        <v>1560</v>
      </c>
      <c r="H2351" s="100">
        <v>1560</v>
      </c>
      <c r="I2351" s="1" t="str">
        <f t="shared" ca="1" si="38"/>
        <v>прочее_газ</v>
      </c>
    </row>
    <row r="2352" spans="1:10" hidden="1" x14ac:dyDescent="0.2">
      <c r="A2352" s="98">
        <v>43571</v>
      </c>
      <c r="B2352" s="62" t="s">
        <v>1739</v>
      </c>
      <c r="C2352" s="62" t="s">
        <v>714</v>
      </c>
      <c r="D2352" s="62" t="s">
        <v>4</v>
      </c>
      <c r="E2352" s="62" t="s">
        <v>1313</v>
      </c>
      <c r="F2352" s="99"/>
      <c r="G2352" s="100">
        <v>1560</v>
      </c>
      <c r="H2352" s="100">
        <v>1560</v>
      </c>
      <c r="I2352" s="1" t="str">
        <f t="shared" ca="1" si="38"/>
        <v>прочее_газ</v>
      </c>
    </row>
    <row r="2353" spans="1:9" hidden="1" x14ac:dyDescent="0.2">
      <c r="A2353" s="98">
        <v>43551</v>
      </c>
      <c r="B2353" s="62" t="s">
        <v>2161</v>
      </c>
      <c r="C2353" s="62" t="s">
        <v>602</v>
      </c>
      <c r="D2353" s="62" t="s">
        <v>4</v>
      </c>
      <c r="E2353" s="62" t="s">
        <v>1311</v>
      </c>
      <c r="F2353" s="99"/>
      <c r="G2353" s="100">
        <v>1560</v>
      </c>
      <c r="H2353" s="100">
        <v>1560</v>
      </c>
      <c r="I2353" s="1" t="str">
        <f t="shared" ca="1" si="38"/>
        <v>прочее_газ</v>
      </c>
    </row>
    <row r="2354" spans="1:9" hidden="1" x14ac:dyDescent="0.2">
      <c r="A2354" s="98">
        <v>43564</v>
      </c>
      <c r="B2354" s="62" t="s">
        <v>1657</v>
      </c>
      <c r="C2354" s="62" t="s">
        <v>611</v>
      </c>
      <c r="D2354" s="62" t="s">
        <v>4</v>
      </c>
      <c r="E2354" s="62" t="s">
        <v>1313</v>
      </c>
      <c r="F2354" s="99"/>
      <c r="G2354" s="100">
        <v>1560</v>
      </c>
      <c r="H2354" s="100">
        <v>1560</v>
      </c>
      <c r="I2354" s="1" t="str">
        <f t="shared" ca="1" si="38"/>
        <v>прочее_газ</v>
      </c>
    </row>
    <row r="2355" spans="1:9" hidden="1" x14ac:dyDescent="0.2">
      <c r="A2355" s="98">
        <v>43606</v>
      </c>
      <c r="B2355" s="62" t="s">
        <v>1823</v>
      </c>
      <c r="C2355" s="62" t="s">
        <v>720</v>
      </c>
      <c r="D2355" s="62" t="s">
        <v>4</v>
      </c>
      <c r="E2355" s="62" t="s">
        <v>1311</v>
      </c>
      <c r="F2355" s="99"/>
      <c r="G2355" s="100">
        <v>1560</v>
      </c>
      <c r="H2355" s="100">
        <v>1560</v>
      </c>
      <c r="I2355" s="1" t="str">
        <f t="shared" ca="1" si="38"/>
        <v>прочее_газ</v>
      </c>
    </row>
    <row r="2356" spans="1:9" hidden="1" x14ac:dyDescent="0.2">
      <c r="A2356" s="98">
        <v>43654</v>
      </c>
      <c r="B2356" s="62" t="s">
        <v>1816</v>
      </c>
      <c r="C2356" s="62" t="s">
        <v>871</v>
      </c>
      <c r="D2356" s="62" t="s">
        <v>4</v>
      </c>
      <c r="E2356" s="62" t="s">
        <v>1311</v>
      </c>
      <c r="F2356" s="99"/>
      <c r="G2356" s="100">
        <v>1560</v>
      </c>
      <c r="H2356" s="100">
        <v>1560</v>
      </c>
      <c r="I2356" s="1" t="str">
        <f t="shared" ca="1" si="38"/>
        <v>прочее_газ</v>
      </c>
    </row>
    <row r="2357" spans="1:9" hidden="1" x14ac:dyDescent="0.2">
      <c r="A2357" s="98">
        <v>43551</v>
      </c>
      <c r="B2357" s="62" t="s">
        <v>2188</v>
      </c>
      <c r="C2357" s="62" t="s">
        <v>874</v>
      </c>
      <c r="D2357" s="62" t="s">
        <v>4</v>
      </c>
      <c r="E2357" s="62" t="s">
        <v>1311</v>
      </c>
      <c r="F2357" s="99"/>
      <c r="G2357" s="100">
        <v>1560</v>
      </c>
      <c r="H2357" s="100">
        <v>1560</v>
      </c>
      <c r="I2357" s="1" t="str">
        <f t="shared" ca="1" si="38"/>
        <v>прочее_газ</v>
      </c>
    </row>
    <row r="2358" spans="1:9" hidden="1" x14ac:dyDescent="0.2">
      <c r="A2358" s="98">
        <v>43551</v>
      </c>
      <c r="B2358" s="62" t="s">
        <v>1837</v>
      </c>
      <c r="C2358" s="62" t="s">
        <v>842</v>
      </c>
      <c r="D2358" s="62" t="s">
        <v>4</v>
      </c>
      <c r="E2358" s="62" t="s">
        <v>1311</v>
      </c>
      <c r="F2358" s="99"/>
      <c r="G2358" s="100">
        <v>1560</v>
      </c>
      <c r="H2358" s="100">
        <v>1560</v>
      </c>
      <c r="I2358" s="1" t="str">
        <f t="shared" ca="1" si="38"/>
        <v>прочее_газ</v>
      </c>
    </row>
    <row r="2359" spans="1:9" hidden="1" x14ac:dyDescent="0.2">
      <c r="A2359" s="98">
        <v>43551</v>
      </c>
      <c r="B2359" s="62" t="s">
        <v>2040</v>
      </c>
      <c r="C2359" s="62" t="s">
        <v>608</v>
      </c>
      <c r="D2359" s="62" t="s">
        <v>4</v>
      </c>
      <c r="E2359" s="62" t="s">
        <v>1313</v>
      </c>
      <c r="F2359" s="99"/>
      <c r="G2359" s="100">
        <v>1560</v>
      </c>
      <c r="H2359" s="100">
        <v>1560</v>
      </c>
      <c r="I2359" s="1" t="str">
        <f t="shared" ca="1" si="38"/>
        <v>прочее_газ</v>
      </c>
    </row>
    <row r="2360" spans="1:9" hidden="1" x14ac:dyDescent="0.2">
      <c r="A2360" s="98">
        <v>43536</v>
      </c>
      <c r="B2360" s="62" t="s">
        <v>2291</v>
      </c>
      <c r="C2360" s="62" t="s">
        <v>992</v>
      </c>
      <c r="D2360" s="62" t="s">
        <v>4</v>
      </c>
      <c r="E2360" s="62" t="s">
        <v>1311</v>
      </c>
      <c r="F2360" s="99"/>
      <c r="G2360" s="100">
        <v>1560</v>
      </c>
      <c r="H2360" s="100">
        <v>1560</v>
      </c>
      <c r="I2360" s="1" t="str">
        <f t="shared" ca="1" si="38"/>
        <v>прочее_газ</v>
      </c>
    </row>
    <row r="2361" spans="1:9" hidden="1" x14ac:dyDescent="0.2">
      <c r="A2361" s="98">
        <v>43551</v>
      </c>
      <c r="B2361" s="62" t="s">
        <v>1804</v>
      </c>
      <c r="C2361" s="62" t="s">
        <v>599</v>
      </c>
      <c r="D2361" s="62" t="s">
        <v>4</v>
      </c>
      <c r="E2361" s="62" t="s">
        <v>1313</v>
      </c>
      <c r="F2361" s="99"/>
      <c r="G2361" s="100">
        <v>1560</v>
      </c>
      <c r="H2361" s="100">
        <v>1560</v>
      </c>
      <c r="I2361" s="1" t="str">
        <f t="shared" ca="1" si="38"/>
        <v>прочее_газ</v>
      </c>
    </row>
    <row r="2362" spans="1:9" hidden="1" x14ac:dyDescent="0.2">
      <c r="A2362" s="98">
        <v>43551</v>
      </c>
      <c r="B2362" s="62" t="s">
        <v>1764</v>
      </c>
      <c r="C2362" s="62" t="s">
        <v>811</v>
      </c>
      <c r="D2362" s="62" t="s">
        <v>4</v>
      </c>
      <c r="E2362" s="62" t="s">
        <v>1313</v>
      </c>
      <c r="F2362" s="99"/>
      <c r="G2362" s="100">
        <v>1560</v>
      </c>
      <c r="H2362" s="100">
        <v>1560</v>
      </c>
      <c r="I2362" s="1" t="str">
        <f t="shared" ca="1" si="38"/>
        <v>прочее_газ</v>
      </c>
    </row>
    <row r="2363" spans="1:9" hidden="1" x14ac:dyDescent="0.2">
      <c r="A2363" s="98">
        <v>43564</v>
      </c>
      <c r="B2363" s="62" t="s">
        <v>1665</v>
      </c>
      <c r="C2363" s="62" t="s">
        <v>561</v>
      </c>
      <c r="D2363" s="62" t="s">
        <v>4</v>
      </c>
      <c r="E2363" s="62" t="s">
        <v>1313</v>
      </c>
      <c r="F2363" s="99"/>
      <c r="G2363" s="100">
        <v>1560</v>
      </c>
      <c r="H2363" s="100">
        <v>1560</v>
      </c>
      <c r="I2363" s="1" t="str">
        <f t="shared" ca="1" si="38"/>
        <v>прочее_газ</v>
      </c>
    </row>
    <row r="2364" spans="1:9" hidden="1" x14ac:dyDescent="0.2">
      <c r="A2364" s="98">
        <v>43551</v>
      </c>
      <c r="B2364" s="62" t="s">
        <v>2207</v>
      </c>
      <c r="C2364" s="62" t="s">
        <v>631</v>
      </c>
      <c r="D2364" s="62" t="s">
        <v>4</v>
      </c>
      <c r="E2364" s="62" t="s">
        <v>1311</v>
      </c>
      <c r="F2364" s="99"/>
      <c r="G2364" s="100">
        <v>1560</v>
      </c>
      <c r="H2364" s="100">
        <v>1560</v>
      </c>
      <c r="I2364" s="1" t="str">
        <f t="shared" ca="1" si="38"/>
        <v>прочее_газ</v>
      </c>
    </row>
    <row r="2365" spans="1:9" hidden="1" x14ac:dyDescent="0.2">
      <c r="A2365" s="98">
        <v>43557</v>
      </c>
      <c r="B2365" s="62" t="s">
        <v>1666</v>
      </c>
      <c r="C2365" s="62" t="s">
        <v>595</v>
      </c>
      <c r="D2365" s="62" t="s">
        <v>4</v>
      </c>
      <c r="E2365" s="62" t="s">
        <v>1313</v>
      </c>
      <c r="F2365" s="99"/>
      <c r="G2365" s="100">
        <v>1560</v>
      </c>
      <c r="H2365" s="100">
        <v>1560</v>
      </c>
      <c r="I2365" s="1" t="str">
        <f t="shared" ca="1" si="38"/>
        <v>прочее_газ</v>
      </c>
    </row>
    <row r="2366" spans="1:9" hidden="1" x14ac:dyDescent="0.2">
      <c r="A2366" s="98">
        <v>43529</v>
      </c>
      <c r="B2366" s="62" t="s">
        <v>2152</v>
      </c>
      <c r="C2366" s="62" t="s">
        <v>795</v>
      </c>
      <c r="D2366" s="62" t="s">
        <v>4</v>
      </c>
      <c r="E2366" s="62" t="s">
        <v>1311</v>
      </c>
      <c r="F2366" s="99"/>
      <c r="G2366" s="100">
        <v>1560</v>
      </c>
      <c r="H2366" s="100">
        <v>1560</v>
      </c>
      <c r="I2366" s="1" t="str">
        <f t="shared" ca="1" si="38"/>
        <v>прочее_газ</v>
      </c>
    </row>
    <row r="2367" spans="1:9" hidden="1" x14ac:dyDescent="0.2">
      <c r="A2367" s="98">
        <v>43536</v>
      </c>
      <c r="B2367" s="62" t="s">
        <v>1472</v>
      </c>
      <c r="C2367" s="62" t="s">
        <v>577</v>
      </c>
      <c r="D2367" s="62" t="s">
        <v>4</v>
      </c>
      <c r="E2367" s="62" t="s">
        <v>1311</v>
      </c>
      <c r="F2367" s="99"/>
      <c r="G2367" s="100">
        <v>1560</v>
      </c>
      <c r="H2367" s="100">
        <v>1560</v>
      </c>
      <c r="I2367" s="1" t="str">
        <f t="shared" ca="1" si="38"/>
        <v>прочее_газ</v>
      </c>
    </row>
    <row r="2368" spans="1:9" hidden="1" x14ac:dyDescent="0.2">
      <c r="A2368" s="98">
        <v>43536</v>
      </c>
      <c r="B2368" s="62" t="s">
        <v>1808</v>
      </c>
      <c r="C2368" s="62" t="s">
        <v>1012</v>
      </c>
      <c r="D2368" s="62" t="s">
        <v>4</v>
      </c>
      <c r="E2368" s="62" t="s">
        <v>1313</v>
      </c>
      <c r="F2368" s="99"/>
      <c r="G2368" s="100">
        <v>1560</v>
      </c>
      <c r="H2368" s="100">
        <v>1560</v>
      </c>
      <c r="I2368" s="1" t="str">
        <f t="shared" ca="1" si="38"/>
        <v>прочее_газ</v>
      </c>
    </row>
    <row r="2369" spans="1:10" hidden="1" x14ac:dyDescent="0.2">
      <c r="A2369" s="98">
        <v>43536</v>
      </c>
      <c r="B2369" s="62" t="s">
        <v>1807</v>
      </c>
      <c r="C2369" s="62" t="s">
        <v>628</v>
      </c>
      <c r="D2369" s="62" t="s">
        <v>4</v>
      </c>
      <c r="E2369" s="62" t="s">
        <v>1313</v>
      </c>
      <c r="F2369" s="99"/>
      <c r="G2369" s="100">
        <v>1560</v>
      </c>
      <c r="H2369" s="100">
        <v>1560</v>
      </c>
      <c r="I2369" s="1" t="str">
        <f t="shared" ca="1" si="38"/>
        <v>прочее_газ</v>
      </c>
    </row>
    <row r="2370" spans="1:10" hidden="1" x14ac:dyDescent="0.2">
      <c r="A2370" s="98">
        <v>43529</v>
      </c>
      <c r="B2370" s="62" t="s">
        <v>2330</v>
      </c>
      <c r="C2370" s="62" t="s">
        <v>581</v>
      </c>
      <c r="D2370" s="62" t="s">
        <v>4</v>
      </c>
      <c r="E2370" s="62" t="s">
        <v>1311</v>
      </c>
      <c r="F2370" s="99"/>
      <c r="G2370" s="100">
        <v>1560</v>
      </c>
      <c r="H2370" s="100">
        <v>1560</v>
      </c>
      <c r="I2370" s="1" t="str">
        <f t="shared" ref="I2370:I2433" ca="1" si="39">IF(COUNTIF(INDIRECT(INDEX(моделиперечень,1)),D2370),INDEX(моделиперечень,1),
IF(COUNTIF(INDIRECT(INDEX(моделиперечень,2)),D2370),INDEX(моделиперечень,2),
IF(COUNTIF(INDIRECT(INDEX(моделиперечень,3)),D2370),INDEX(моделиперечень,3),
IF(COUNTIF(INDIRECT(INDEX(моделиперечень,4)),D2370),INDEX(моделиперечень,4),
IF(COUNTIF(INDIRECT(INDEX(моделиперечень,5)),D2370),INDEX(моделиперечень,5),
IF(COUNTIF(INDIRECT(INDEX(моделиперечень,6)),D2370),INDEX(моделиперечень,6),
IF(COUNTIF(INDIRECT(INDEX(моделиперечень,7)),D2370),INDEX(моделиперечень,7),
IF(COUNTIF(INDIRECT(INDEX(моделиперечень,8)),D2370),INDEX(моделиперечень,8),
IF(COUNTIF(INDIRECT(INDEX(моделиперечень,9)),D2370),INDEX(моделиперечень,9),
IF(COUNTIF(INDIRECT(INDEX(моделиперечень,10)),D2370),INDEX(моделиперечень,10),
IF(COUNTIF(INDIRECT(INDEX(моделиперечень,11)),D2370),INDEX(моделиперечень,11),
IF(COUNTIF(INDIRECT(INDEX(моделиперечень,12)),D2370),INDEX(моделиперечень,12),
IF(COUNTIF(INDIRECT(INDEX(моделиперечень,13)),D2370),INDEX(моделиперечень,13),
IF(COUNTIF(INDIRECT(INDEX(моделиперечень,14)),D2370),INDEX(моделиперечень,14),
IF(COUNTIF(INDIRECT(INDEX(моделиперечень,15)),D2370),INDEX(моделиперечень,15),
IF(COUNTIF(INDIRECT(INDEX(моделиперечень,16)),D2370),INDEX(моделиперечень,16),
IF(COUNTIF(INDIRECT(INDEX(моделиперечень,17)),D2370),INDEX(моделиперечень,17),
IF(COUNTIF(INDIRECT(INDEX(моделиперечень,18)),D2370),INDEX(моделиперечень,18),
IF(COUNTIF(INDIRECT(INDEX(моделиперечень,19)),D2370),INDEX(моделиперечень,19),
IF(COUNTIF(INDIRECT(INDEX(моделиперечень,20)),D2370),INDEX(моделиперечень,20),
IF(COUNTIF(INDIRECT(INDEX(моделиперечень,21)),D2370),INDEX(моделиперечень,21),
IF(COUNTIF(INDIRECT(INDEX(моделиперечень,22)),D2370),INDEX(моделиперечень,22),
IF(COUNTIF(INDIRECT(INDEX(моделиперечень,23)),D2370),INDEX(моделиперечень,23),
IF(COUNTIF(INDIRECT(INDEX(моделиперечень,24)),D2370),INDEX(моделиперечень,24),
IF(COUNTIF(INDIRECT(INDEX(моделиперечень,25)),D2370),INDEX(моделиперечень,25),
IF(COUNTIF(INDIRECT(INDEX(моделиперечень,26)),D2370),INDEX(моделиперечень,26),
IF(COUNTIF(INDIRECT(INDEX(моделиперечень_газ,1)),D2370),INDEX(моделиперечень_газ,1),
IF(COUNTIF(INDIRECT(INDEX(моделиперечень_газ,2)),D2370),INDEX(моделиперечень_газ,2),
IF(COUNTIF(INDIRECT(INDEX(моделиперечень_газ,3)),D2370),INDEX(моделиперечень_газ,3),
IF(COUNTIF(INDIRECT(INDEX(моделиперечень_газ,4)),D2370),INDEX(моделиперечень_газ,4),
IF(COUNTIF(INDIRECT(INDEX(моделиперечень_газ,5)),D2370),INDEX(моделиперечень_газ,5),
IF(COUNTIF(INDIRECT(INDEX(моделиперечень_газ,6)),D2370),INDEX(моделиперечень_газ,6),
IF(COUNTIF(INDIRECT(INDEX(моделиперечень_газ,7)),D2370),INDEX(моделиперечень_газ,7),
IF(COUNTIF(INDIRECT(INDEX(моделиперечень_газ,8)),D2370),INDEX(моделиперечень_газ,8),
IF(COUNTIF(INDIRECT(INDEX(моделиперечень_газ,9)),D2370),INDEX(моделиперечень_газ,9),
IF(COUNTIF(INDIRECT(INDEX(моделиперечень_газ,10)),D2370),INDEX(моделиперечень_газ,10),
IF(COUNTIF(INDIRECT(INDEX(моделиперечень_газ,11)),D2370),INDEX(моделиперечень_газ,11),
IF(COUNTIF(INDIRECT(INDEX(моделиперечень_газ,12)),D2370),INDEX(моделиперечень_газ,12),
IF(COUNTIF(INDIRECT(INDEX(моделиперечень_газ,13)),D2370),INDEX(моделиперечень_газ,13),
IF(COUNTIF(INDIRECT(INDEX(моделиперечень_газ,14)),D2370),INDEX(моделиперечень_газ,14),
IF(COUNTIF(INDIRECT(INDEX(моделиперечень_газ,15)),D2370),INDEX(моделиперечень_газ,15),
IF(COUNTIF(INDIRECT(INDEX(моделиперечень_газ,16)),D2370),INDEX(моделиперечень_газ,16),
IF(COUNTIF(INDIRECT(INDEX(моделиперечень_газ,17)),D2370),INDEX(моделиперечень_газ,17),
IF(COUNTIF(INDIRECT(INDEX(моделиперечень_газ,18)),D2370),INDEX(моделиперечень_газ,18),
IF(COUNTIF(INDIRECT(INDEX(моделиперечень_газ,19)),D2370),INDEX(моделиперечень_газ,19),
IF(COUNTIF(INDIRECT(INDEX(моделиперечень_газ,20)),D2370),INDEX(моделиперечень_газ,20),
IF(COUNTIF(INDIRECT(INDEX(моделиперечень_газ,21)),D2370),INDEX(моделиперечень_газ,21),
IF(COUNTIF(INDIRECT(INDEX(моделиперечень_газ,22)),D2370),INDEX(моделиперечень_газ,22),
IF(COUNTIF(INDIRECT(INDEX(моделиперечень_газ,23)),D2370),INDEX(моделиперечень_газ,23),
IF(COUNTIF(INDIRECT(INDEX(моделиперечень_газ,24)),D2370),INDEX(моделиперечень_газ,24),
IF(COUNTIF(INDIRECT(INDEX(моделиперечень_газ,25)),D2370),INDEX(моделиперечень_газ,25),
IF(COUNTIF(INDIRECT(INDEX(моделиперечень_газ,26)),D2370),INDEX(моделиперечень_газ,26),
IF(COUNTIF(INDIRECT(INDEX(моделиперечень_газ,27)),D2370),INDEX(моделиперечень_газ,27),
IF(COUNTIF(INDIRECT(INDEX(моделиперечень_газ,28)),D2370),INDEX(моделиперечень_газ,28),
IF(COUNTIF(INDIRECT(INDEX(моделиперечень_газ,29)),D2370),INDEX(моделиперечень_газ,29),
IF(COUNTIF(INDIRECT(INDEX(моделиперечень_газ,30)),D2370),INDEX(моделиперечень_газ,30),
IF(COUNTIF(INDIRECT(INDEX(моделиперечень_газ,31)),D2370),INDEX(моделиперечень_газ,31),
IF(COUNTIF(INDIRECT(INDEX(моделиперечень_газ,32)),D2370),INDEX(моделиперечень_газ,32),
IF(COUNTIF(INDIRECT(INDEX(моделиперечень_газ,33)),D2370),INDEX(моделиперечень_газ,33),
IF(COUNTIF(INDIRECT(INDEX(моделиперечень_газ,34)),D2370),INDEX(моделиперечень_газ,34),
IF(COUNTIF(INDIRECT(INDEX(моделиперечень_газ,35)),D2370),INDEX(моделиперечень_газ,35),
IF(COUNTIF(INDIRECT(INDEX(моделиперечень_газ,36)),D2370),INDEX(моделиперечень_газ,36),
"нет модели"))))))))))))))))))))))))))))))))))))))))))))))))))))))))))))))</f>
        <v>прочее_газ</v>
      </c>
      <c r="J2370" s="18"/>
    </row>
    <row r="2371" spans="1:10" hidden="1" x14ac:dyDescent="0.2">
      <c r="A2371" s="98">
        <v>43536</v>
      </c>
      <c r="B2371" s="62" t="s">
        <v>1907</v>
      </c>
      <c r="C2371" s="62" t="s">
        <v>983</v>
      </c>
      <c r="D2371" s="62" t="s">
        <v>4</v>
      </c>
      <c r="E2371" s="62" t="s">
        <v>1313</v>
      </c>
      <c r="F2371" s="99"/>
      <c r="G2371" s="100">
        <v>1560</v>
      </c>
      <c r="H2371" s="100">
        <v>1560</v>
      </c>
      <c r="I2371" s="1" t="str">
        <f t="shared" ca="1" si="39"/>
        <v>прочее_газ</v>
      </c>
      <c r="J2371" s="18"/>
    </row>
    <row r="2372" spans="1:10" hidden="1" x14ac:dyDescent="0.2">
      <c r="A2372" s="98">
        <v>43613</v>
      </c>
      <c r="B2372" s="62" t="s">
        <v>2316</v>
      </c>
      <c r="C2372" s="62" t="s">
        <v>591</v>
      </c>
      <c r="D2372" s="62" t="s">
        <v>4</v>
      </c>
      <c r="E2372" s="62" t="s">
        <v>1311</v>
      </c>
      <c r="F2372" s="99"/>
      <c r="G2372" s="100">
        <v>1560</v>
      </c>
      <c r="H2372" s="100">
        <v>1560</v>
      </c>
      <c r="I2372" s="1" t="str">
        <f t="shared" ca="1" si="39"/>
        <v>прочее_газ</v>
      </c>
    </row>
    <row r="2373" spans="1:10" hidden="1" x14ac:dyDescent="0.2">
      <c r="A2373" s="98">
        <v>43613</v>
      </c>
      <c r="B2373" s="62" t="s">
        <v>2276</v>
      </c>
      <c r="C2373" s="62" t="s">
        <v>673</v>
      </c>
      <c r="D2373" s="62" t="s">
        <v>4</v>
      </c>
      <c r="E2373" s="62" t="s">
        <v>1311</v>
      </c>
      <c r="F2373" s="99"/>
      <c r="G2373" s="100">
        <v>1560</v>
      </c>
      <c r="H2373" s="100">
        <v>1560</v>
      </c>
      <c r="I2373" s="1" t="str">
        <f t="shared" ca="1" si="39"/>
        <v>прочее_газ</v>
      </c>
      <c r="J2373" s="18"/>
    </row>
    <row r="2374" spans="1:10" hidden="1" x14ac:dyDescent="0.2">
      <c r="A2374" s="98">
        <v>43571</v>
      </c>
      <c r="B2374" s="62" t="s">
        <v>2084</v>
      </c>
      <c r="C2374" s="62" t="s">
        <v>991</v>
      </c>
      <c r="D2374" s="62" t="s">
        <v>4</v>
      </c>
      <c r="E2374" s="62" t="s">
        <v>1311</v>
      </c>
      <c r="F2374" s="99"/>
      <c r="G2374" s="100">
        <v>1560</v>
      </c>
      <c r="H2374" s="100">
        <v>1560</v>
      </c>
      <c r="I2374" s="1" t="str">
        <f t="shared" ca="1" si="39"/>
        <v>прочее_газ</v>
      </c>
    </row>
    <row r="2375" spans="1:10" hidden="1" x14ac:dyDescent="0.2">
      <c r="A2375" s="98">
        <v>43571</v>
      </c>
      <c r="B2375" s="62" t="s">
        <v>2279</v>
      </c>
      <c r="C2375" s="62" t="s">
        <v>702</v>
      </c>
      <c r="D2375" s="62" t="s">
        <v>4</v>
      </c>
      <c r="E2375" s="62" t="s">
        <v>1311</v>
      </c>
      <c r="F2375" s="99"/>
      <c r="G2375" s="100">
        <v>1560</v>
      </c>
      <c r="H2375" s="100">
        <v>1560</v>
      </c>
      <c r="I2375" s="1" t="str">
        <f t="shared" ca="1" si="39"/>
        <v>прочее_газ</v>
      </c>
    </row>
    <row r="2376" spans="1:10" hidden="1" x14ac:dyDescent="0.2">
      <c r="A2376" s="98">
        <v>43634</v>
      </c>
      <c r="B2376" s="62" t="s">
        <v>1663</v>
      </c>
      <c r="C2376" s="62" t="s">
        <v>852</v>
      </c>
      <c r="D2376" s="62" t="s">
        <v>4</v>
      </c>
      <c r="E2376" s="62" t="s">
        <v>1311</v>
      </c>
      <c r="F2376" s="99"/>
      <c r="G2376" s="100">
        <v>1560</v>
      </c>
      <c r="H2376" s="100">
        <v>1560</v>
      </c>
      <c r="I2376" s="1" t="str">
        <f t="shared" ca="1" si="39"/>
        <v>прочее_газ</v>
      </c>
    </row>
    <row r="2377" spans="1:10" hidden="1" x14ac:dyDescent="0.2">
      <c r="A2377" s="98">
        <v>43578</v>
      </c>
      <c r="B2377" s="62" t="s">
        <v>1733</v>
      </c>
      <c r="C2377" s="62" t="s">
        <v>585</v>
      </c>
      <c r="D2377" s="62" t="s">
        <v>4</v>
      </c>
      <c r="E2377" s="62" t="s">
        <v>1313</v>
      </c>
      <c r="F2377" s="99"/>
      <c r="G2377" s="100">
        <v>1560</v>
      </c>
      <c r="H2377" s="100">
        <v>1560</v>
      </c>
      <c r="I2377" s="1" t="str">
        <f t="shared" ca="1" si="39"/>
        <v>прочее_газ</v>
      </c>
    </row>
    <row r="2378" spans="1:10" hidden="1" x14ac:dyDescent="0.2">
      <c r="A2378" s="98">
        <v>43578</v>
      </c>
      <c r="B2378" s="62" t="s">
        <v>1530</v>
      </c>
      <c r="C2378" s="62" t="s">
        <v>969</v>
      </c>
      <c r="D2378" s="62" t="s">
        <v>4</v>
      </c>
      <c r="E2378" s="62" t="s">
        <v>1313</v>
      </c>
      <c r="F2378" s="99"/>
      <c r="G2378" s="100">
        <v>1560</v>
      </c>
      <c r="H2378" s="100">
        <v>1560</v>
      </c>
      <c r="I2378" s="1" t="str">
        <f t="shared" ca="1" si="39"/>
        <v>прочее_газ</v>
      </c>
    </row>
    <row r="2379" spans="1:10" hidden="1" x14ac:dyDescent="0.2">
      <c r="A2379" s="98">
        <v>43580</v>
      </c>
      <c r="B2379" s="62" t="s">
        <v>2003</v>
      </c>
      <c r="C2379" s="62" t="s">
        <v>941</v>
      </c>
      <c r="D2379" s="62" t="s">
        <v>4</v>
      </c>
      <c r="E2379" s="62" t="s">
        <v>1311</v>
      </c>
      <c r="F2379" s="99"/>
      <c r="G2379" s="100">
        <v>1560</v>
      </c>
      <c r="H2379" s="100">
        <v>1560</v>
      </c>
      <c r="I2379" s="1" t="str">
        <f t="shared" ca="1" si="39"/>
        <v>прочее_газ</v>
      </c>
    </row>
    <row r="2380" spans="1:10" hidden="1" x14ac:dyDescent="0.2">
      <c r="A2380" s="98">
        <v>43620</v>
      </c>
      <c r="B2380" s="62" t="s">
        <v>1742</v>
      </c>
      <c r="C2380" s="62" t="s">
        <v>853</v>
      </c>
      <c r="D2380" s="62" t="s">
        <v>4</v>
      </c>
      <c r="E2380" s="62" t="s">
        <v>1311</v>
      </c>
      <c r="F2380" s="99"/>
      <c r="G2380" s="100">
        <v>1560</v>
      </c>
      <c r="H2380" s="100">
        <v>1560</v>
      </c>
      <c r="I2380" s="1" t="str">
        <f t="shared" ca="1" si="39"/>
        <v>прочее_газ</v>
      </c>
    </row>
    <row r="2381" spans="1:10" hidden="1" x14ac:dyDescent="0.2">
      <c r="A2381" s="98">
        <v>43578</v>
      </c>
      <c r="B2381" s="62" t="s">
        <v>2136</v>
      </c>
      <c r="C2381" s="62" t="s">
        <v>960</v>
      </c>
      <c r="D2381" s="62" t="s">
        <v>4</v>
      </c>
      <c r="E2381" s="62" t="s">
        <v>1311</v>
      </c>
      <c r="F2381" s="99"/>
      <c r="G2381" s="100">
        <v>1560</v>
      </c>
      <c r="H2381" s="100">
        <v>1560</v>
      </c>
      <c r="I2381" s="1" t="str">
        <f t="shared" ca="1" si="39"/>
        <v>прочее_газ</v>
      </c>
    </row>
    <row r="2382" spans="1:10" hidden="1" x14ac:dyDescent="0.2">
      <c r="A2382" s="98">
        <v>43578</v>
      </c>
      <c r="B2382" s="62" t="s">
        <v>2179</v>
      </c>
      <c r="C2382" s="62" t="s">
        <v>738</v>
      </c>
      <c r="D2382" s="62" t="s">
        <v>4</v>
      </c>
      <c r="E2382" s="62" t="s">
        <v>1311</v>
      </c>
      <c r="F2382" s="99"/>
      <c r="G2382" s="100">
        <v>1560</v>
      </c>
      <c r="H2382" s="100">
        <v>1560</v>
      </c>
      <c r="I2382" s="1" t="str">
        <f t="shared" ca="1" si="39"/>
        <v>прочее_газ</v>
      </c>
      <c r="J2382" s="18"/>
    </row>
    <row r="2383" spans="1:10" hidden="1" x14ac:dyDescent="0.2">
      <c r="A2383" s="98">
        <v>43580</v>
      </c>
      <c r="B2383" s="62" t="s">
        <v>1812</v>
      </c>
      <c r="C2383" s="62" t="s">
        <v>854</v>
      </c>
      <c r="D2383" s="62" t="s">
        <v>4</v>
      </c>
      <c r="E2383" s="62" t="s">
        <v>1313</v>
      </c>
      <c r="F2383" s="99"/>
      <c r="G2383" s="100">
        <v>1560</v>
      </c>
      <c r="H2383" s="100">
        <v>1560</v>
      </c>
      <c r="I2383" s="1" t="str">
        <f t="shared" ca="1" si="39"/>
        <v>прочее_газ</v>
      </c>
    </row>
    <row r="2384" spans="1:10" hidden="1" x14ac:dyDescent="0.2">
      <c r="A2384" s="98">
        <v>43585</v>
      </c>
      <c r="B2384" s="62" t="s">
        <v>1646</v>
      </c>
      <c r="C2384" s="62" t="s">
        <v>824</v>
      </c>
      <c r="D2384" s="62" t="s">
        <v>4</v>
      </c>
      <c r="E2384" s="62" t="s">
        <v>1313</v>
      </c>
      <c r="F2384" s="99"/>
      <c r="G2384" s="100">
        <v>1560</v>
      </c>
      <c r="H2384" s="100">
        <v>1560</v>
      </c>
      <c r="I2384" s="1" t="str">
        <f t="shared" ca="1" si="39"/>
        <v>прочее_газ</v>
      </c>
    </row>
    <row r="2385" spans="1:10" hidden="1" x14ac:dyDescent="0.2">
      <c r="A2385" s="98">
        <v>43580</v>
      </c>
      <c r="B2385" s="62" t="s">
        <v>1659</v>
      </c>
      <c r="C2385" s="62" t="s">
        <v>578</v>
      </c>
      <c r="D2385" s="62" t="s">
        <v>4</v>
      </c>
      <c r="E2385" s="62" t="s">
        <v>1313</v>
      </c>
      <c r="F2385" s="99"/>
      <c r="G2385" s="100">
        <v>1560</v>
      </c>
      <c r="H2385" s="100">
        <v>1560</v>
      </c>
      <c r="I2385" s="1" t="str">
        <f t="shared" ca="1" si="39"/>
        <v>прочее_газ</v>
      </c>
    </row>
    <row r="2386" spans="1:10" hidden="1" x14ac:dyDescent="0.2">
      <c r="A2386" s="98">
        <v>43620</v>
      </c>
      <c r="B2386" s="62" t="s">
        <v>2120</v>
      </c>
      <c r="C2386" s="62" t="s">
        <v>926</v>
      </c>
      <c r="D2386" s="62" t="s">
        <v>4</v>
      </c>
      <c r="E2386" s="62" t="s">
        <v>1313</v>
      </c>
      <c r="F2386" s="99"/>
      <c r="G2386" s="100">
        <v>1560</v>
      </c>
      <c r="H2386" s="100">
        <v>1560</v>
      </c>
      <c r="I2386" s="1" t="str">
        <f t="shared" ca="1" si="39"/>
        <v>прочее_газ</v>
      </c>
    </row>
    <row r="2387" spans="1:10" hidden="1" x14ac:dyDescent="0.2">
      <c r="A2387" s="98">
        <v>43606</v>
      </c>
      <c r="B2387" s="62" t="s">
        <v>1961</v>
      </c>
      <c r="C2387" s="62" t="s">
        <v>829</v>
      </c>
      <c r="D2387" s="62" t="s">
        <v>4</v>
      </c>
      <c r="E2387" s="62" t="s">
        <v>1313</v>
      </c>
      <c r="F2387" s="99"/>
      <c r="G2387" s="100">
        <v>1560</v>
      </c>
      <c r="H2387" s="100">
        <v>1560</v>
      </c>
      <c r="I2387" s="1" t="str">
        <f t="shared" ca="1" si="39"/>
        <v>прочее_газ</v>
      </c>
    </row>
    <row r="2388" spans="1:10" hidden="1" x14ac:dyDescent="0.2">
      <c r="A2388" s="98">
        <v>43571</v>
      </c>
      <c r="B2388" s="62" t="s">
        <v>1810</v>
      </c>
      <c r="C2388" s="62" t="s">
        <v>913</v>
      </c>
      <c r="D2388" s="62" t="s">
        <v>4</v>
      </c>
      <c r="E2388" s="62" t="s">
        <v>1311</v>
      </c>
      <c r="F2388" s="99"/>
      <c r="G2388" s="100">
        <v>1560</v>
      </c>
      <c r="H2388" s="100">
        <v>1560</v>
      </c>
      <c r="I2388" s="1" t="str">
        <f t="shared" ca="1" si="39"/>
        <v>прочее_газ</v>
      </c>
      <c r="J2388" s="18"/>
    </row>
    <row r="2389" spans="1:10" hidden="1" x14ac:dyDescent="0.2">
      <c r="A2389" s="98">
        <v>43571</v>
      </c>
      <c r="B2389" s="62" t="s">
        <v>2271</v>
      </c>
      <c r="C2389" s="62" t="s">
        <v>599</v>
      </c>
      <c r="D2389" s="62" t="s">
        <v>4</v>
      </c>
      <c r="E2389" s="62" t="s">
        <v>1313</v>
      </c>
      <c r="F2389" s="99"/>
      <c r="G2389" s="100">
        <v>1560</v>
      </c>
      <c r="H2389" s="100">
        <v>1560</v>
      </c>
      <c r="I2389" s="1" t="str">
        <f t="shared" ca="1" si="39"/>
        <v>прочее_газ</v>
      </c>
    </row>
    <row r="2390" spans="1:10" hidden="1" x14ac:dyDescent="0.2">
      <c r="A2390" s="98">
        <v>43572</v>
      </c>
      <c r="B2390" s="62" t="s">
        <v>1605</v>
      </c>
      <c r="C2390" s="62" t="s">
        <v>855</v>
      </c>
      <c r="D2390" s="62" t="s">
        <v>4</v>
      </c>
      <c r="E2390" s="62" t="s">
        <v>1311</v>
      </c>
      <c r="F2390" s="99"/>
      <c r="G2390" s="100">
        <v>1560</v>
      </c>
      <c r="H2390" s="100">
        <v>1560</v>
      </c>
      <c r="I2390" s="1" t="str">
        <f t="shared" ca="1" si="39"/>
        <v>прочее_газ</v>
      </c>
    </row>
    <row r="2391" spans="1:10" hidden="1" x14ac:dyDescent="0.2">
      <c r="A2391" s="98">
        <v>43585</v>
      </c>
      <c r="B2391" s="62" t="s">
        <v>1967</v>
      </c>
      <c r="C2391" s="62" t="s">
        <v>943</v>
      </c>
      <c r="D2391" s="62" t="s">
        <v>4</v>
      </c>
      <c r="E2391" s="62" t="s">
        <v>1313</v>
      </c>
      <c r="F2391" s="99"/>
      <c r="G2391" s="100">
        <v>1560</v>
      </c>
      <c r="H2391" s="100">
        <v>1560</v>
      </c>
      <c r="I2391" s="1" t="str">
        <f t="shared" ca="1" si="39"/>
        <v>прочее_газ</v>
      </c>
    </row>
    <row r="2392" spans="1:10" hidden="1" x14ac:dyDescent="0.2">
      <c r="A2392" s="98">
        <v>43578</v>
      </c>
      <c r="B2392" s="62" t="s">
        <v>1641</v>
      </c>
      <c r="C2392" s="62" t="s">
        <v>774</v>
      </c>
      <c r="D2392" s="62" t="s">
        <v>4</v>
      </c>
      <c r="E2392" s="62" t="s">
        <v>1311</v>
      </c>
      <c r="F2392" s="99"/>
      <c r="G2392" s="100">
        <v>1560</v>
      </c>
      <c r="H2392" s="100">
        <v>1560</v>
      </c>
      <c r="I2392" s="1" t="str">
        <f t="shared" ca="1" si="39"/>
        <v>прочее_газ</v>
      </c>
    </row>
    <row r="2393" spans="1:10" hidden="1" x14ac:dyDescent="0.2">
      <c r="A2393" s="98">
        <v>43558</v>
      </c>
      <c r="B2393" s="62" t="s">
        <v>2225</v>
      </c>
      <c r="C2393" s="62" t="s">
        <v>580</v>
      </c>
      <c r="D2393" s="62" t="s">
        <v>4</v>
      </c>
      <c r="E2393" s="62" t="s">
        <v>1311</v>
      </c>
      <c r="F2393" s="99"/>
      <c r="G2393" s="100">
        <v>1560</v>
      </c>
      <c r="H2393" s="100">
        <v>1560</v>
      </c>
      <c r="I2393" s="1" t="str">
        <f t="shared" ca="1" si="39"/>
        <v>прочее_газ</v>
      </c>
    </row>
    <row r="2394" spans="1:10" hidden="1" x14ac:dyDescent="0.2">
      <c r="A2394" s="98">
        <v>43578</v>
      </c>
      <c r="B2394" s="62" t="s">
        <v>1811</v>
      </c>
      <c r="C2394" s="62" t="s">
        <v>730</v>
      </c>
      <c r="D2394" s="62" t="s">
        <v>4</v>
      </c>
      <c r="E2394" s="62" t="s">
        <v>1311</v>
      </c>
      <c r="F2394" s="99"/>
      <c r="G2394" s="100">
        <v>1560</v>
      </c>
      <c r="H2394" s="100">
        <v>1560</v>
      </c>
      <c r="I2394" s="1" t="str">
        <f t="shared" ca="1" si="39"/>
        <v>прочее_газ</v>
      </c>
    </row>
    <row r="2395" spans="1:10" hidden="1" x14ac:dyDescent="0.2">
      <c r="A2395" s="98">
        <v>43580</v>
      </c>
      <c r="B2395" s="62" t="s">
        <v>1843</v>
      </c>
      <c r="C2395" s="62" t="s">
        <v>1015</v>
      </c>
      <c r="D2395" s="62" t="s">
        <v>4</v>
      </c>
      <c r="E2395" s="62" t="s">
        <v>1313</v>
      </c>
      <c r="F2395" s="99"/>
      <c r="G2395" s="100">
        <v>1560</v>
      </c>
      <c r="H2395" s="100">
        <v>1560</v>
      </c>
      <c r="I2395" s="1" t="str">
        <f t="shared" ca="1" si="39"/>
        <v>прочее_газ</v>
      </c>
    </row>
    <row r="2396" spans="1:10" hidden="1" x14ac:dyDescent="0.2">
      <c r="A2396" s="98">
        <v>43564</v>
      </c>
      <c r="B2396" s="62" t="s">
        <v>1482</v>
      </c>
      <c r="C2396" s="62" t="s">
        <v>577</v>
      </c>
      <c r="D2396" s="62" t="s">
        <v>4</v>
      </c>
      <c r="E2396" s="62" t="s">
        <v>1311</v>
      </c>
      <c r="F2396" s="99"/>
      <c r="G2396" s="100">
        <v>1560</v>
      </c>
      <c r="H2396" s="100">
        <v>1560</v>
      </c>
      <c r="I2396" s="1" t="str">
        <f t="shared" ca="1" si="39"/>
        <v>прочее_газ</v>
      </c>
    </row>
    <row r="2397" spans="1:10" hidden="1" x14ac:dyDescent="0.2">
      <c r="A2397" s="98">
        <v>43580</v>
      </c>
      <c r="B2397" s="62" t="s">
        <v>1664</v>
      </c>
      <c r="C2397" s="62" t="s">
        <v>879</v>
      </c>
      <c r="D2397" s="62" t="s">
        <v>4</v>
      </c>
      <c r="E2397" s="62" t="s">
        <v>1313</v>
      </c>
      <c r="F2397" s="99"/>
      <c r="G2397" s="100">
        <v>1560</v>
      </c>
      <c r="H2397" s="100">
        <v>1560</v>
      </c>
      <c r="I2397" s="1" t="str">
        <f t="shared" ca="1" si="39"/>
        <v>прочее_газ</v>
      </c>
    </row>
    <row r="2398" spans="1:10" hidden="1" x14ac:dyDescent="0.2">
      <c r="A2398" s="98">
        <v>43571</v>
      </c>
      <c r="B2398" s="62" t="s">
        <v>1554</v>
      </c>
      <c r="C2398" s="62" t="s">
        <v>578</v>
      </c>
      <c r="D2398" s="62" t="s">
        <v>4</v>
      </c>
      <c r="E2398" s="62" t="s">
        <v>1313</v>
      </c>
      <c r="F2398" s="99"/>
      <c r="G2398" s="100">
        <v>1560</v>
      </c>
      <c r="H2398" s="100">
        <v>1560</v>
      </c>
      <c r="I2398" s="1" t="str">
        <f t="shared" ca="1" si="39"/>
        <v>прочее_газ</v>
      </c>
      <c r="J2398" s="18"/>
    </row>
    <row r="2399" spans="1:10" hidden="1" x14ac:dyDescent="0.2">
      <c r="A2399" s="98">
        <v>43571</v>
      </c>
      <c r="B2399" s="62" t="s">
        <v>1499</v>
      </c>
      <c r="C2399" s="62" t="s">
        <v>824</v>
      </c>
      <c r="D2399" s="62" t="s">
        <v>4</v>
      </c>
      <c r="E2399" s="62" t="s">
        <v>1313</v>
      </c>
      <c r="F2399" s="99"/>
      <c r="G2399" s="100">
        <v>1560</v>
      </c>
      <c r="H2399" s="100">
        <v>1560</v>
      </c>
      <c r="I2399" s="1" t="str">
        <f t="shared" ca="1" si="39"/>
        <v>прочее_газ</v>
      </c>
    </row>
    <row r="2400" spans="1:10" hidden="1" x14ac:dyDescent="0.2">
      <c r="A2400" s="98">
        <v>43564</v>
      </c>
      <c r="B2400" s="62" t="s">
        <v>1738</v>
      </c>
      <c r="C2400" s="62" t="s">
        <v>965</v>
      </c>
      <c r="D2400" s="62" t="s">
        <v>4</v>
      </c>
      <c r="E2400" s="62" t="s">
        <v>1311</v>
      </c>
      <c r="F2400" s="99"/>
      <c r="G2400" s="100">
        <v>1560</v>
      </c>
      <c r="H2400" s="100">
        <v>1560</v>
      </c>
      <c r="I2400" s="1" t="str">
        <f t="shared" ca="1" si="39"/>
        <v>прочее_газ</v>
      </c>
    </row>
    <row r="2401" spans="1:10" hidden="1" x14ac:dyDescent="0.2">
      <c r="A2401" s="98">
        <v>43641</v>
      </c>
      <c r="B2401" s="62" t="s">
        <v>1933</v>
      </c>
      <c r="C2401" s="62" t="s">
        <v>1014</v>
      </c>
      <c r="D2401" s="62" t="s">
        <v>4</v>
      </c>
      <c r="E2401" s="62" t="s">
        <v>1311</v>
      </c>
      <c r="F2401" s="99"/>
      <c r="G2401" s="100">
        <v>1560</v>
      </c>
      <c r="H2401" s="100">
        <v>1560</v>
      </c>
      <c r="I2401" s="1" t="str">
        <f t="shared" ca="1" si="39"/>
        <v>прочее_газ</v>
      </c>
      <c r="J2401" s="18"/>
    </row>
    <row r="2402" spans="1:10" hidden="1" x14ac:dyDescent="0.2">
      <c r="A2402" s="98">
        <v>43634</v>
      </c>
      <c r="B2402" s="62" t="s">
        <v>2124</v>
      </c>
      <c r="C2402" s="62" t="s">
        <v>994</v>
      </c>
      <c r="D2402" s="62" t="s">
        <v>4</v>
      </c>
      <c r="E2402" s="62" t="s">
        <v>1313</v>
      </c>
      <c r="F2402" s="99"/>
      <c r="G2402" s="100">
        <v>1560</v>
      </c>
      <c r="H2402" s="100">
        <v>1560</v>
      </c>
      <c r="I2402" s="1" t="str">
        <f t="shared" ca="1" si="39"/>
        <v>прочее_газ</v>
      </c>
    </row>
    <row r="2403" spans="1:10" hidden="1" x14ac:dyDescent="0.2">
      <c r="A2403" s="98">
        <v>43633</v>
      </c>
      <c r="B2403" s="62" t="s">
        <v>2182</v>
      </c>
      <c r="C2403" s="62" t="s">
        <v>865</v>
      </c>
      <c r="D2403" s="62" t="s">
        <v>4</v>
      </c>
      <c r="E2403" s="62" t="s">
        <v>1311</v>
      </c>
      <c r="F2403" s="99"/>
      <c r="G2403" s="100">
        <v>1560</v>
      </c>
      <c r="H2403" s="100">
        <v>1560</v>
      </c>
      <c r="I2403" s="1" t="str">
        <f t="shared" ca="1" si="39"/>
        <v>прочее_газ</v>
      </c>
    </row>
    <row r="2404" spans="1:10" hidden="1" x14ac:dyDescent="0.2">
      <c r="A2404" s="98">
        <v>43641</v>
      </c>
      <c r="B2404" s="62" t="s">
        <v>1699</v>
      </c>
      <c r="C2404" s="62" t="s">
        <v>936</v>
      </c>
      <c r="D2404" s="62" t="s">
        <v>4</v>
      </c>
      <c r="E2404" s="62" t="s">
        <v>1313</v>
      </c>
      <c r="F2404" s="99"/>
      <c r="G2404" s="100">
        <v>1560</v>
      </c>
      <c r="H2404" s="100">
        <v>1560</v>
      </c>
      <c r="I2404" s="1" t="str">
        <f t="shared" ca="1" si="39"/>
        <v>прочее_газ</v>
      </c>
    </row>
    <row r="2405" spans="1:10" hidden="1" x14ac:dyDescent="0.2">
      <c r="A2405" s="98">
        <v>43654</v>
      </c>
      <c r="B2405" s="62" t="s">
        <v>1788</v>
      </c>
      <c r="C2405" s="62" t="s">
        <v>692</v>
      </c>
      <c r="D2405" s="62" t="s">
        <v>4</v>
      </c>
      <c r="E2405" s="62" t="s">
        <v>1313</v>
      </c>
      <c r="F2405" s="99"/>
      <c r="G2405" s="100">
        <v>1560</v>
      </c>
      <c r="H2405" s="100">
        <v>1560</v>
      </c>
      <c r="I2405" s="1" t="str">
        <f t="shared" ca="1" si="39"/>
        <v>прочее_газ</v>
      </c>
    </row>
    <row r="2406" spans="1:10" hidden="1" x14ac:dyDescent="0.2">
      <c r="A2406" s="98">
        <v>43641</v>
      </c>
      <c r="B2406" s="62" t="s">
        <v>1911</v>
      </c>
      <c r="C2406" s="62" t="s">
        <v>661</v>
      </c>
      <c r="D2406" s="62" t="s">
        <v>4</v>
      </c>
      <c r="E2406" s="62" t="s">
        <v>1311</v>
      </c>
      <c r="F2406" s="99"/>
      <c r="G2406" s="100">
        <v>1560</v>
      </c>
      <c r="H2406" s="100">
        <v>1560</v>
      </c>
      <c r="I2406" s="1" t="str">
        <f t="shared" ca="1" si="39"/>
        <v>прочее_газ</v>
      </c>
    </row>
    <row r="2407" spans="1:10" hidden="1" x14ac:dyDescent="0.2">
      <c r="A2407" s="98">
        <v>43641</v>
      </c>
      <c r="B2407" s="62" t="s">
        <v>1759</v>
      </c>
      <c r="C2407" s="62" t="s">
        <v>721</v>
      </c>
      <c r="D2407" s="62" t="s">
        <v>4</v>
      </c>
      <c r="E2407" s="62" t="s">
        <v>1313</v>
      </c>
      <c r="F2407" s="99"/>
      <c r="G2407" s="100">
        <v>1560</v>
      </c>
      <c r="H2407" s="100">
        <v>1560</v>
      </c>
      <c r="I2407" s="1" t="str">
        <f t="shared" ca="1" si="39"/>
        <v>прочее_газ</v>
      </c>
    </row>
    <row r="2408" spans="1:10" hidden="1" x14ac:dyDescent="0.2">
      <c r="A2408" s="98">
        <v>43662</v>
      </c>
      <c r="B2408" s="62" t="s">
        <v>1875</v>
      </c>
      <c r="C2408" s="62" t="s">
        <v>1006</v>
      </c>
      <c r="D2408" s="62" t="s">
        <v>4</v>
      </c>
      <c r="E2408" s="62" t="s">
        <v>1313</v>
      </c>
      <c r="F2408" s="99"/>
      <c r="G2408" s="100">
        <v>1560</v>
      </c>
      <c r="H2408" s="100">
        <v>1560</v>
      </c>
      <c r="I2408" s="1" t="str">
        <f t="shared" ca="1" si="39"/>
        <v>прочее_газ</v>
      </c>
    </row>
    <row r="2409" spans="1:10" hidden="1" x14ac:dyDescent="0.2">
      <c r="A2409" s="98">
        <v>43683</v>
      </c>
      <c r="B2409" s="62" t="s">
        <v>1795</v>
      </c>
      <c r="C2409" s="62" t="s">
        <v>586</v>
      </c>
      <c r="D2409" s="62" t="s">
        <v>4</v>
      </c>
      <c r="E2409" s="62" t="s">
        <v>1311</v>
      </c>
      <c r="F2409" s="99"/>
      <c r="G2409" s="100">
        <v>1560</v>
      </c>
      <c r="H2409" s="100">
        <v>1560</v>
      </c>
      <c r="I2409" s="1" t="str">
        <f t="shared" ca="1" si="39"/>
        <v>прочее_газ</v>
      </c>
      <c r="J2409" s="18"/>
    </row>
    <row r="2410" spans="1:10" hidden="1" x14ac:dyDescent="0.2">
      <c r="A2410" s="98">
        <v>43654</v>
      </c>
      <c r="B2410" s="62" t="s">
        <v>1949</v>
      </c>
      <c r="C2410" s="62" t="s">
        <v>972</v>
      </c>
      <c r="D2410" s="62" t="s">
        <v>4</v>
      </c>
      <c r="E2410" s="62" t="s">
        <v>1313</v>
      </c>
      <c r="F2410" s="99"/>
      <c r="G2410" s="100">
        <v>1560</v>
      </c>
      <c r="H2410" s="100">
        <v>1560</v>
      </c>
      <c r="I2410" s="1" t="str">
        <f t="shared" ca="1" si="39"/>
        <v>прочее_газ</v>
      </c>
      <c r="J2410" s="18"/>
    </row>
    <row r="2411" spans="1:10" hidden="1" x14ac:dyDescent="0.2">
      <c r="A2411" s="98">
        <v>43655</v>
      </c>
      <c r="B2411" s="62" t="s">
        <v>2293</v>
      </c>
      <c r="C2411" s="62" t="s">
        <v>904</v>
      </c>
      <c r="D2411" s="62" t="s">
        <v>4</v>
      </c>
      <c r="E2411" s="62" t="s">
        <v>1311</v>
      </c>
      <c r="F2411" s="99"/>
      <c r="G2411" s="100">
        <v>1560</v>
      </c>
      <c r="H2411" s="100">
        <v>1560</v>
      </c>
      <c r="I2411" s="1" t="str">
        <f t="shared" ca="1" si="39"/>
        <v>прочее_газ</v>
      </c>
    </row>
    <row r="2412" spans="1:10" hidden="1" x14ac:dyDescent="0.2">
      <c r="A2412" s="98">
        <v>43620</v>
      </c>
      <c r="B2412" s="62" t="s">
        <v>2066</v>
      </c>
      <c r="C2412" s="62" t="s">
        <v>815</v>
      </c>
      <c r="D2412" s="62" t="s">
        <v>4</v>
      </c>
      <c r="E2412" s="62" t="s">
        <v>1313</v>
      </c>
      <c r="F2412" s="99"/>
      <c r="G2412" s="100">
        <v>1560</v>
      </c>
      <c r="H2412" s="100">
        <v>1560</v>
      </c>
      <c r="I2412" s="1" t="str">
        <f t="shared" ca="1" si="39"/>
        <v>прочее_газ</v>
      </c>
    </row>
    <row r="2413" spans="1:10" hidden="1" x14ac:dyDescent="0.2">
      <c r="A2413" s="98">
        <v>43634</v>
      </c>
      <c r="B2413" s="62" t="s">
        <v>1632</v>
      </c>
      <c r="C2413" s="62" t="s">
        <v>858</v>
      </c>
      <c r="D2413" s="62" t="s">
        <v>4</v>
      </c>
      <c r="E2413" s="62" t="s">
        <v>1313</v>
      </c>
      <c r="F2413" s="99"/>
      <c r="G2413" s="100">
        <v>1560</v>
      </c>
      <c r="H2413" s="100">
        <v>1560</v>
      </c>
      <c r="I2413" s="1" t="str">
        <f t="shared" ca="1" si="39"/>
        <v>прочее_газ</v>
      </c>
    </row>
    <row r="2414" spans="1:10" hidden="1" x14ac:dyDescent="0.2">
      <c r="A2414" s="98">
        <v>43640</v>
      </c>
      <c r="B2414" s="62" t="s">
        <v>2257</v>
      </c>
      <c r="C2414" s="62" t="s">
        <v>618</v>
      </c>
      <c r="D2414" s="62" t="s">
        <v>4</v>
      </c>
      <c r="E2414" s="62" t="s">
        <v>1313</v>
      </c>
      <c r="F2414" s="99"/>
      <c r="G2414" s="100">
        <v>1560</v>
      </c>
      <c r="H2414" s="100">
        <v>1560</v>
      </c>
      <c r="I2414" s="1" t="str">
        <f t="shared" ca="1" si="39"/>
        <v>прочее_газ</v>
      </c>
    </row>
    <row r="2415" spans="1:10" hidden="1" x14ac:dyDescent="0.2">
      <c r="A2415" s="98">
        <v>43627</v>
      </c>
      <c r="B2415" s="62" t="s">
        <v>2310</v>
      </c>
      <c r="C2415" s="62" t="s">
        <v>808</v>
      </c>
      <c r="D2415" s="62" t="s">
        <v>4</v>
      </c>
      <c r="E2415" s="62" t="s">
        <v>1313</v>
      </c>
      <c r="F2415" s="99"/>
      <c r="G2415" s="100">
        <v>1560</v>
      </c>
      <c r="H2415" s="100">
        <v>1560</v>
      </c>
      <c r="I2415" s="1" t="str">
        <f t="shared" ca="1" si="39"/>
        <v>прочее_газ</v>
      </c>
    </row>
    <row r="2416" spans="1:10" hidden="1" x14ac:dyDescent="0.2">
      <c r="A2416" s="98">
        <v>43634</v>
      </c>
      <c r="B2416" s="62" t="s">
        <v>2333</v>
      </c>
      <c r="C2416" s="62" t="s">
        <v>946</v>
      </c>
      <c r="D2416" s="62" t="s">
        <v>4</v>
      </c>
      <c r="E2416" s="62" t="s">
        <v>1313</v>
      </c>
      <c r="F2416" s="99"/>
      <c r="G2416" s="100">
        <v>1560</v>
      </c>
      <c r="H2416" s="100">
        <v>1560</v>
      </c>
      <c r="I2416" s="1" t="str">
        <f t="shared" ca="1" si="39"/>
        <v>прочее_газ</v>
      </c>
    </row>
    <row r="2417" spans="1:10" hidden="1" x14ac:dyDescent="0.2">
      <c r="A2417" s="98">
        <v>43641</v>
      </c>
      <c r="B2417" s="62" t="s">
        <v>1643</v>
      </c>
      <c r="C2417" s="62" t="s">
        <v>723</v>
      </c>
      <c r="D2417" s="62" t="s">
        <v>4</v>
      </c>
      <c r="E2417" s="62" t="s">
        <v>1313</v>
      </c>
      <c r="F2417" s="99"/>
      <c r="G2417" s="100">
        <v>1560</v>
      </c>
      <c r="H2417" s="100">
        <v>1560</v>
      </c>
      <c r="I2417" s="1" t="str">
        <f t="shared" ca="1" si="39"/>
        <v>прочее_газ</v>
      </c>
    </row>
    <row r="2418" spans="1:10" hidden="1" x14ac:dyDescent="0.2">
      <c r="A2418" s="98">
        <v>43634</v>
      </c>
      <c r="B2418" s="62" t="s">
        <v>1931</v>
      </c>
      <c r="C2418" s="62" t="s">
        <v>916</v>
      </c>
      <c r="D2418" s="62" t="s">
        <v>4</v>
      </c>
      <c r="E2418" s="62" t="s">
        <v>1312</v>
      </c>
      <c r="F2418" s="99"/>
      <c r="G2418" s="100">
        <v>1560</v>
      </c>
      <c r="H2418" s="100">
        <v>1560</v>
      </c>
      <c r="I2418" s="1" t="str">
        <f t="shared" ca="1" si="39"/>
        <v>прочее_газ</v>
      </c>
    </row>
    <row r="2419" spans="1:10" hidden="1" x14ac:dyDescent="0.2">
      <c r="A2419" s="98">
        <v>43641</v>
      </c>
      <c r="B2419" s="62" t="s">
        <v>1661</v>
      </c>
      <c r="C2419" s="62" t="s">
        <v>566</v>
      </c>
      <c r="D2419" s="62" t="s">
        <v>4</v>
      </c>
      <c r="E2419" s="62" t="s">
        <v>1311</v>
      </c>
      <c r="F2419" s="99"/>
      <c r="G2419" s="100">
        <v>1560</v>
      </c>
      <c r="H2419" s="100">
        <v>1560</v>
      </c>
      <c r="I2419" s="1" t="str">
        <f t="shared" ca="1" si="39"/>
        <v>прочее_газ</v>
      </c>
    </row>
    <row r="2420" spans="1:10" hidden="1" x14ac:dyDescent="0.2">
      <c r="A2420" s="98">
        <v>43761</v>
      </c>
      <c r="B2420" s="62" t="s">
        <v>1586</v>
      </c>
      <c r="C2420" s="62" t="s">
        <v>772</v>
      </c>
      <c r="D2420" s="62" t="s">
        <v>4</v>
      </c>
      <c r="E2420" s="62" t="s">
        <v>1311</v>
      </c>
      <c r="F2420" s="99"/>
      <c r="G2420" s="100">
        <v>1560</v>
      </c>
      <c r="H2420" s="100">
        <v>1560</v>
      </c>
      <c r="I2420" s="1" t="str">
        <f t="shared" ca="1" si="39"/>
        <v>прочее_газ</v>
      </c>
    </row>
    <row r="2421" spans="1:10" hidden="1" x14ac:dyDescent="0.2">
      <c r="A2421" s="98">
        <v>43633</v>
      </c>
      <c r="B2421" s="62" t="s">
        <v>1780</v>
      </c>
      <c r="C2421" s="62" t="s">
        <v>865</v>
      </c>
      <c r="D2421" s="62" t="s">
        <v>4</v>
      </c>
      <c r="E2421" s="62" t="s">
        <v>1311</v>
      </c>
      <c r="F2421" s="99"/>
      <c r="G2421" s="100">
        <v>1560</v>
      </c>
      <c r="H2421" s="100">
        <v>1560</v>
      </c>
      <c r="I2421" s="1" t="str">
        <f t="shared" ca="1" si="39"/>
        <v>прочее_газ</v>
      </c>
    </row>
    <row r="2422" spans="1:10" hidden="1" x14ac:dyDescent="0.2">
      <c r="A2422" s="98">
        <v>43613</v>
      </c>
      <c r="B2422" s="62" t="s">
        <v>1660</v>
      </c>
      <c r="C2422" s="62" t="s">
        <v>611</v>
      </c>
      <c r="D2422" s="62" t="s">
        <v>4</v>
      </c>
      <c r="E2422" s="62" t="s">
        <v>1313</v>
      </c>
      <c r="F2422" s="99"/>
      <c r="G2422" s="100">
        <v>1560</v>
      </c>
      <c r="H2422" s="100">
        <v>1560</v>
      </c>
      <c r="I2422" s="1" t="str">
        <f t="shared" ca="1" si="39"/>
        <v>прочее_газ</v>
      </c>
    </row>
    <row r="2423" spans="1:10" hidden="1" x14ac:dyDescent="0.2">
      <c r="A2423" s="98">
        <v>43627</v>
      </c>
      <c r="B2423" s="62" t="s">
        <v>1891</v>
      </c>
      <c r="C2423" s="62" t="s">
        <v>748</v>
      </c>
      <c r="D2423" s="62" t="s">
        <v>4</v>
      </c>
      <c r="E2423" s="62" t="s">
        <v>1313</v>
      </c>
      <c r="F2423" s="99"/>
      <c r="G2423" s="100">
        <v>1560</v>
      </c>
      <c r="H2423" s="100">
        <v>1560</v>
      </c>
      <c r="I2423" s="1" t="str">
        <f t="shared" ca="1" si="39"/>
        <v>прочее_газ</v>
      </c>
    </row>
    <row r="2424" spans="1:10" hidden="1" x14ac:dyDescent="0.2">
      <c r="A2424" s="98">
        <v>43620</v>
      </c>
      <c r="B2424" s="62" t="s">
        <v>1559</v>
      </c>
      <c r="C2424" s="62" t="s">
        <v>577</v>
      </c>
      <c r="D2424" s="62" t="s">
        <v>4</v>
      </c>
      <c r="E2424" s="62" t="s">
        <v>1311</v>
      </c>
      <c r="F2424" s="99"/>
      <c r="G2424" s="100">
        <v>1560</v>
      </c>
      <c r="H2424" s="100">
        <v>1560</v>
      </c>
      <c r="I2424" s="1" t="str">
        <f t="shared" ca="1" si="39"/>
        <v>прочее_газ</v>
      </c>
    </row>
    <row r="2425" spans="1:10" hidden="1" x14ac:dyDescent="0.2">
      <c r="A2425" s="98">
        <v>43662</v>
      </c>
      <c r="B2425" s="62" t="s">
        <v>2117</v>
      </c>
      <c r="C2425" s="62" t="s">
        <v>691</v>
      </c>
      <c r="D2425" s="62" t="s">
        <v>4</v>
      </c>
      <c r="E2425" s="62" t="s">
        <v>1313</v>
      </c>
      <c r="F2425" s="99"/>
      <c r="G2425" s="100">
        <v>1560</v>
      </c>
      <c r="H2425" s="100">
        <v>1560</v>
      </c>
      <c r="I2425" s="1" t="str">
        <f t="shared" ca="1" si="39"/>
        <v>прочее_газ</v>
      </c>
    </row>
    <row r="2426" spans="1:10" hidden="1" x14ac:dyDescent="0.2">
      <c r="A2426" s="98">
        <v>43634</v>
      </c>
      <c r="B2426" s="62" t="s">
        <v>1779</v>
      </c>
      <c r="C2426" s="62" t="s">
        <v>568</v>
      </c>
      <c r="D2426" s="62" t="s">
        <v>4</v>
      </c>
      <c r="E2426" s="62" t="s">
        <v>1313</v>
      </c>
      <c r="F2426" s="99"/>
      <c r="G2426" s="100">
        <v>1560</v>
      </c>
      <c r="H2426" s="100">
        <v>1560</v>
      </c>
      <c r="I2426" s="1" t="str">
        <f t="shared" ca="1" si="39"/>
        <v>прочее_газ</v>
      </c>
    </row>
    <row r="2427" spans="1:10" hidden="1" x14ac:dyDescent="0.2">
      <c r="A2427" s="98">
        <v>43634</v>
      </c>
      <c r="B2427" s="62" t="s">
        <v>2246</v>
      </c>
      <c r="C2427" s="62" t="s">
        <v>904</v>
      </c>
      <c r="D2427" s="62" t="s">
        <v>4</v>
      </c>
      <c r="E2427" s="62" t="s">
        <v>1313</v>
      </c>
      <c r="F2427" s="99"/>
      <c r="G2427" s="100">
        <v>1560</v>
      </c>
      <c r="H2427" s="100">
        <v>1560</v>
      </c>
      <c r="I2427" s="1" t="str">
        <f t="shared" ca="1" si="39"/>
        <v>прочее_газ</v>
      </c>
    </row>
    <row r="2428" spans="1:10" hidden="1" x14ac:dyDescent="0.2">
      <c r="A2428" s="98">
        <v>43626</v>
      </c>
      <c r="B2428" s="62" t="s">
        <v>1873</v>
      </c>
      <c r="C2428" s="62" t="s">
        <v>597</v>
      </c>
      <c r="D2428" s="62" t="s">
        <v>4</v>
      </c>
      <c r="E2428" s="62" t="s">
        <v>1313</v>
      </c>
      <c r="F2428" s="99"/>
      <c r="G2428" s="100">
        <v>1560</v>
      </c>
      <c r="H2428" s="100">
        <v>1560</v>
      </c>
      <c r="I2428" s="1" t="str">
        <f t="shared" ca="1" si="39"/>
        <v>прочее_газ</v>
      </c>
    </row>
    <row r="2429" spans="1:10" hidden="1" x14ac:dyDescent="0.2">
      <c r="A2429" s="98">
        <v>43585</v>
      </c>
      <c r="B2429" s="62" t="s">
        <v>1937</v>
      </c>
      <c r="C2429" s="62" t="s">
        <v>795</v>
      </c>
      <c r="D2429" s="62" t="s">
        <v>4</v>
      </c>
      <c r="E2429" s="62" t="s">
        <v>1311</v>
      </c>
      <c r="F2429" s="99"/>
      <c r="G2429" s="100">
        <v>1560</v>
      </c>
      <c r="H2429" s="100">
        <v>1560</v>
      </c>
      <c r="I2429" s="1" t="str">
        <f t="shared" ca="1" si="39"/>
        <v>прочее_газ</v>
      </c>
      <c r="J2429" s="18"/>
    </row>
    <row r="2430" spans="1:10" hidden="1" x14ac:dyDescent="0.2">
      <c r="A2430" s="98">
        <v>43606</v>
      </c>
      <c r="B2430" s="62" t="s">
        <v>1618</v>
      </c>
      <c r="C2430" s="62" t="s">
        <v>572</v>
      </c>
      <c r="D2430" s="62" t="s">
        <v>4</v>
      </c>
      <c r="E2430" s="62" t="s">
        <v>1311</v>
      </c>
      <c r="F2430" s="99"/>
      <c r="G2430" s="100">
        <v>1560</v>
      </c>
      <c r="H2430" s="100">
        <v>1560</v>
      </c>
      <c r="I2430" s="1" t="str">
        <f t="shared" ca="1" si="39"/>
        <v>прочее_газ</v>
      </c>
    </row>
    <row r="2431" spans="1:10" hidden="1" x14ac:dyDescent="0.2">
      <c r="A2431" s="98">
        <v>43620</v>
      </c>
      <c r="B2431" s="62" t="s">
        <v>1948</v>
      </c>
      <c r="C2431" s="62" t="s">
        <v>708</v>
      </c>
      <c r="D2431" s="62" t="s">
        <v>4</v>
      </c>
      <c r="E2431" s="62" t="s">
        <v>1313</v>
      </c>
      <c r="F2431" s="99"/>
      <c r="G2431" s="100">
        <v>1560</v>
      </c>
      <c r="H2431" s="100">
        <v>1560</v>
      </c>
      <c r="I2431" s="1" t="str">
        <f t="shared" ca="1" si="39"/>
        <v>прочее_газ</v>
      </c>
    </row>
    <row r="2432" spans="1:10" hidden="1" x14ac:dyDescent="0.2">
      <c r="A2432" s="98">
        <v>43606</v>
      </c>
      <c r="B2432" s="62" t="s">
        <v>1973</v>
      </c>
      <c r="C2432" s="62" t="s">
        <v>707</v>
      </c>
      <c r="D2432" s="62" t="s">
        <v>4</v>
      </c>
      <c r="E2432" s="62" t="s">
        <v>1311</v>
      </c>
      <c r="F2432" s="99"/>
      <c r="G2432" s="100">
        <v>1560</v>
      </c>
      <c r="H2432" s="100">
        <v>1560</v>
      </c>
      <c r="I2432" s="1" t="str">
        <f t="shared" ca="1" si="39"/>
        <v>прочее_газ</v>
      </c>
      <c r="J2432" s="18"/>
    </row>
    <row r="2433" spans="1:10" hidden="1" x14ac:dyDescent="0.2">
      <c r="A2433" s="98">
        <v>43606</v>
      </c>
      <c r="B2433" s="62" t="s">
        <v>1782</v>
      </c>
      <c r="C2433" s="62" t="s">
        <v>810</v>
      </c>
      <c r="D2433" s="62" t="s">
        <v>4</v>
      </c>
      <c r="E2433" s="62" t="s">
        <v>1311</v>
      </c>
      <c r="F2433" s="99"/>
      <c r="G2433" s="100">
        <v>1560</v>
      </c>
      <c r="H2433" s="100">
        <v>1560</v>
      </c>
      <c r="I2433" s="1" t="str">
        <f t="shared" ca="1" si="39"/>
        <v>прочее_газ</v>
      </c>
      <c r="J2433" s="18"/>
    </row>
    <row r="2434" spans="1:10" hidden="1" x14ac:dyDescent="0.2">
      <c r="A2434" s="98">
        <v>43641</v>
      </c>
      <c r="B2434" s="62" t="s">
        <v>1480</v>
      </c>
      <c r="C2434" s="62" t="s">
        <v>935</v>
      </c>
      <c r="D2434" s="62" t="s">
        <v>4</v>
      </c>
      <c r="E2434" s="62" t="s">
        <v>1311</v>
      </c>
      <c r="F2434" s="99"/>
      <c r="G2434" s="100">
        <v>1560</v>
      </c>
      <c r="H2434" s="100">
        <v>1560</v>
      </c>
      <c r="I2434" s="1" t="str">
        <f t="shared" ref="I2434:I2497" ca="1" si="40">IF(COUNTIF(INDIRECT(INDEX(моделиперечень,1)),D2434),INDEX(моделиперечень,1),
IF(COUNTIF(INDIRECT(INDEX(моделиперечень,2)),D2434),INDEX(моделиперечень,2),
IF(COUNTIF(INDIRECT(INDEX(моделиперечень,3)),D2434),INDEX(моделиперечень,3),
IF(COUNTIF(INDIRECT(INDEX(моделиперечень,4)),D2434),INDEX(моделиперечень,4),
IF(COUNTIF(INDIRECT(INDEX(моделиперечень,5)),D2434),INDEX(моделиперечень,5),
IF(COUNTIF(INDIRECT(INDEX(моделиперечень,6)),D2434),INDEX(моделиперечень,6),
IF(COUNTIF(INDIRECT(INDEX(моделиперечень,7)),D2434),INDEX(моделиперечень,7),
IF(COUNTIF(INDIRECT(INDEX(моделиперечень,8)),D2434),INDEX(моделиперечень,8),
IF(COUNTIF(INDIRECT(INDEX(моделиперечень,9)),D2434),INDEX(моделиперечень,9),
IF(COUNTIF(INDIRECT(INDEX(моделиперечень,10)),D2434),INDEX(моделиперечень,10),
IF(COUNTIF(INDIRECT(INDEX(моделиперечень,11)),D2434),INDEX(моделиперечень,11),
IF(COUNTIF(INDIRECT(INDEX(моделиперечень,12)),D2434),INDEX(моделиперечень,12),
IF(COUNTIF(INDIRECT(INDEX(моделиперечень,13)),D2434),INDEX(моделиперечень,13),
IF(COUNTIF(INDIRECT(INDEX(моделиперечень,14)),D2434),INDEX(моделиперечень,14),
IF(COUNTIF(INDIRECT(INDEX(моделиперечень,15)),D2434),INDEX(моделиперечень,15),
IF(COUNTIF(INDIRECT(INDEX(моделиперечень,16)),D2434),INDEX(моделиперечень,16),
IF(COUNTIF(INDIRECT(INDEX(моделиперечень,17)),D2434),INDEX(моделиперечень,17),
IF(COUNTIF(INDIRECT(INDEX(моделиперечень,18)),D2434),INDEX(моделиперечень,18),
IF(COUNTIF(INDIRECT(INDEX(моделиперечень,19)),D2434),INDEX(моделиперечень,19),
IF(COUNTIF(INDIRECT(INDEX(моделиперечень,20)),D2434),INDEX(моделиперечень,20),
IF(COUNTIF(INDIRECT(INDEX(моделиперечень,21)),D2434),INDEX(моделиперечень,21),
IF(COUNTIF(INDIRECT(INDEX(моделиперечень,22)),D2434),INDEX(моделиперечень,22),
IF(COUNTIF(INDIRECT(INDEX(моделиперечень,23)),D2434),INDEX(моделиперечень,23),
IF(COUNTIF(INDIRECT(INDEX(моделиперечень,24)),D2434),INDEX(моделиперечень,24),
IF(COUNTIF(INDIRECT(INDEX(моделиперечень,25)),D2434),INDEX(моделиперечень,25),
IF(COUNTIF(INDIRECT(INDEX(моделиперечень,26)),D2434),INDEX(моделиперечень,26),
IF(COUNTIF(INDIRECT(INDEX(моделиперечень_газ,1)),D2434),INDEX(моделиперечень_газ,1),
IF(COUNTIF(INDIRECT(INDEX(моделиперечень_газ,2)),D2434),INDEX(моделиперечень_газ,2),
IF(COUNTIF(INDIRECT(INDEX(моделиперечень_газ,3)),D2434),INDEX(моделиперечень_газ,3),
IF(COUNTIF(INDIRECT(INDEX(моделиперечень_газ,4)),D2434),INDEX(моделиперечень_газ,4),
IF(COUNTIF(INDIRECT(INDEX(моделиперечень_газ,5)),D2434),INDEX(моделиперечень_газ,5),
IF(COUNTIF(INDIRECT(INDEX(моделиперечень_газ,6)),D2434),INDEX(моделиперечень_газ,6),
IF(COUNTIF(INDIRECT(INDEX(моделиперечень_газ,7)),D2434),INDEX(моделиперечень_газ,7),
IF(COUNTIF(INDIRECT(INDEX(моделиперечень_газ,8)),D2434),INDEX(моделиперечень_газ,8),
IF(COUNTIF(INDIRECT(INDEX(моделиперечень_газ,9)),D2434),INDEX(моделиперечень_газ,9),
IF(COUNTIF(INDIRECT(INDEX(моделиперечень_газ,10)),D2434),INDEX(моделиперечень_газ,10),
IF(COUNTIF(INDIRECT(INDEX(моделиперечень_газ,11)),D2434),INDEX(моделиперечень_газ,11),
IF(COUNTIF(INDIRECT(INDEX(моделиперечень_газ,12)),D2434),INDEX(моделиперечень_газ,12),
IF(COUNTIF(INDIRECT(INDEX(моделиперечень_газ,13)),D2434),INDEX(моделиперечень_газ,13),
IF(COUNTIF(INDIRECT(INDEX(моделиперечень_газ,14)),D2434),INDEX(моделиперечень_газ,14),
IF(COUNTIF(INDIRECT(INDEX(моделиперечень_газ,15)),D2434),INDEX(моделиперечень_газ,15),
IF(COUNTIF(INDIRECT(INDEX(моделиперечень_газ,16)),D2434),INDEX(моделиперечень_газ,16),
IF(COUNTIF(INDIRECT(INDEX(моделиперечень_газ,17)),D2434),INDEX(моделиперечень_газ,17),
IF(COUNTIF(INDIRECT(INDEX(моделиперечень_газ,18)),D2434),INDEX(моделиперечень_газ,18),
IF(COUNTIF(INDIRECT(INDEX(моделиперечень_газ,19)),D2434),INDEX(моделиперечень_газ,19),
IF(COUNTIF(INDIRECT(INDEX(моделиперечень_газ,20)),D2434),INDEX(моделиперечень_газ,20),
IF(COUNTIF(INDIRECT(INDEX(моделиперечень_газ,21)),D2434),INDEX(моделиперечень_газ,21),
IF(COUNTIF(INDIRECT(INDEX(моделиперечень_газ,22)),D2434),INDEX(моделиперечень_газ,22),
IF(COUNTIF(INDIRECT(INDEX(моделиперечень_газ,23)),D2434),INDEX(моделиперечень_газ,23),
IF(COUNTIF(INDIRECT(INDEX(моделиперечень_газ,24)),D2434),INDEX(моделиперечень_газ,24),
IF(COUNTIF(INDIRECT(INDEX(моделиперечень_газ,25)),D2434),INDEX(моделиперечень_газ,25),
IF(COUNTIF(INDIRECT(INDEX(моделиперечень_газ,26)),D2434),INDEX(моделиперечень_газ,26),
IF(COUNTIF(INDIRECT(INDEX(моделиперечень_газ,27)),D2434),INDEX(моделиперечень_газ,27),
IF(COUNTIF(INDIRECT(INDEX(моделиперечень_газ,28)),D2434),INDEX(моделиперечень_газ,28),
IF(COUNTIF(INDIRECT(INDEX(моделиперечень_газ,29)),D2434),INDEX(моделиперечень_газ,29),
IF(COUNTIF(INDIRECT(INDEX(моделиперечень_газ,30)),D2434),INDEX(моделиперечень_газ,30),
IF(COUNTIF(INDIRECT(INDEX(моделиперечень_газ,31)),D2434),INDEX(моделиперечень_газ,31),
IF(COUNTIF(INDIRECT(INDEX(моделиперечень_газ,32)),D2434),INDEX(моделиперечень_газ,32),
IF(COUNTIF(INDIRECT(INDEX(моделиперечень_газ,33)),D2434),INDEX(моделиперечень_газ,33),
IF(COUNTIF(INDIRECT(INDEX(моделиперечень_газ,34)),D2434),INDEX(моделиперечень_газ,34),
IF(COUNTIF(INDIRECT(INDEX(моделиперечень_газ,35)),D2434),INDEX(моделиперечень_газ,35),
IF(COUNTIF(INDIRECT(INDEX(моделиперечень_газ,36)),D2434),INDEX(моделиперечень_газ,36),
"нет модели"))))))))))))))))))))))))))))))))))))))))))))))))))))))))))))))</f>
        <v>прочее_газ</v>
      </c>
    </row>
    <row r="2435" spans="1:10" hidden="1" x14ac:dyDescent="0.2">
      <c r="A2435" s="98">
        <v>43669</v>
      </c>
      <c r="B2435" s="62" t="s">
        <v>1824</v>
      </c>
      <c r="C2435" s="62" t="s">
        <v>658</v>
      </c>
      <c r="D2435" s="62" t="s">
        <v>4</v>
      </c>
      <c r="E2435" s="62" t="s">
        <v>1311</v>
      </c>
      <c r="F2435" s="99"/>
      <c r="G2435" s="100">
        <v>1560</v>
      </c>
      <c r="H2435" s="100">
        <v>1560</v>
      </c>
      <c r="I2435" s="1" t="str">
        <f t="shared" ca="1" si="40"/>
        <v>прочее_газ</v>
      </c>
    </row>
    <row r="2436" spans="1:10" hidden="1" x14ac:dyDescent="0.2">
      <c r="A2436" s="98">
        <v>43629</v>
      </c>
      <c r="B2436" s="62" t="s">
        <v>2197</v>
      </c>
      <c r="C2436" s="62" t="s">
        <v>677</v>
      </c>
      <c r="D2436" s="62" t="s">
        <v>4</v>
      </c>
      <c r="E2436" s="62" t="s">
        <v>1311</v>
      </c>
      <c r="F2436" s="99"/>
      <c r="G2436" s="100">
        <v>1560</v>
      </c>
      <c r="H2436" s="100">
        <v>1560</v>
      </c>
      <c r="I2436" s="1" t="str">
        <f t="shared" ca="1" si="40"/>
        <v>прочее_газ</v>
      </c>
    </row>
    <row r="2437" spans="1:10" hidden="1" x14ac:dyDescent="0.2">
      <c r="A2437" s="98">
        <v>43662</v>
      </c>
      <c r="B2437" s="62" t="s">
        <v>1814</v>
      </c>
      <c r="C2437" s="62" t="s">
        <v>807</v>
      </c>
      <c r="D2437" s="62" t="s">
        <v>4</v>
      </c>
      <c r="E2437" s="62" t="s">
        <v>1311</v>
      </c>
      <c r="F2437" s="99"/>
      <c r="G2437" s="100">
        <v>1560</v>
      </c>
      <c r="H2437" s="100">
        <v>1560</v>
      </c>
      <c r="I2437" s="1" t="str">
        <f t="shared" ca="1" si="40"/>
        <v>прочее_газ</v>
      </c>
    </row>
    <row r="2438" spans="1:10" hidden="1" x14ac:dyDescent="0.2">
      <c r="A2438" s="98">
        <v>43634</v>
      </c>
      <c r="B2438" s="62" t="s">
        <v>2212</v>
      </c>
      <c r="C2438" s="62" t="s">
        <v>977</v>
      </c>
      <c r="D2438" s="62" t="s">
        <v>4</v>
      </c>
      <c r="E2438" s="62" t="s">
        <v>1311</v>
      </c>
      <c r="F2438" s="99"/>
      <c r="G2438" s="100">
        <v>1560</v>
      </c>
      <c r="H2438" s="100">
        <v>1560</v>
      </c>
      <c r="I2438" s="1" t="str">
        <f t="shared" ca="1" si="40"/>
        <v>прочее_газ</v>
      </c>
    </row>
    <row r="2439" spans="1:10" hidden="1" x14ac:dyDescent="0.2">
      <c r="A2439" s="98">
        <v>43627</v>
      </c>
      <c r="B2439" s="62" t="s">
        <v>2094</v>
      </c>
      <c r="C2439" s="62" t="s">
        <v>717</v>
      </c>
      <c r="D2439" s="62" t="s">
        <v>4</v>
      </c>
      <c r="E2439" s="62" t="s">
        <v>1313</v>
      </c>
      <c r="F2439" s="99"/>
      <c r="G2439" s="100">
        <v>1560</v>
      </c>
      <c r="H2439" s="100">
        <v>1560</v>
      </c>
      <c r="I2439" s="1" t="str">
        <f t="shared" ca="1" si="40"/>
        <v>прочее_газ</v>
      </c>
    </row>
    <row r="2440" spans="1:10" hidden="1" x14ac:dyDescent="0.2">
      <c r="A2440" s="98">
        <v>43627</v>
      </c>
      <c r="B2440" s="62" t="s">
        <v>1940</v>
      </c>
      <c r="C2440" s="62" t="s">
        <v>573</v>
      </c>
      <c r="D2440" s="62" t="s">
        <v>4</v>
      </c>
      <c r="E2440" s="62" t="s">
        <v>1313</v>
      </c>
      <c r="F2440" s="99"/>
      <c r="G2440" s="100">
        <v>1560</v>
      </c>
      <c r="H2440" s="100">
        <v>1560</v>
      </c>
      <c r="I2440" s="1" t="str">
        <f t="shared" ca="1" si="40"/>
        <v>прочее_газ</v>
      </c>
    </row>
    <row r="2441" spans="1:10" hidden="1" x14ac:dyDescent="0.2">
      <c r="A2441" s="98">
        <v>43627</v>
      </c>
      <c r="B2441" s="62" t="s">
        <v>1512</v>
      </c>
      <c r="C2441" s="62" t="s">
        <v>922</v>
      </c>
      <c r="D2441" s="62" t="s">
        <v>4</v>
      </c>
      <c r="E2441" s="62" t="s">
        <v>1313</v>
      </c>
      <c r="F2441" s="99"/>
      <c r="G2441" s="100">
        <v>1560</v>
      </c>
      <c r="H2441" s="100">
        <v>1560</v>
      </c>
      <c r="I2441" s="1" t="str">
        <f t="shared" ca="1" si="40"/>
        <v>прочее_газ</v>
      </c>
    </row>
    <row r="2442" spans="1:10" hidden="1" x14ac:dyDescent="0.2">
      <c r="A2442" s="98">
        <v>43634</v>
      </c>
      <c r="B2442" s="62" t="s">
        <v>1545</v>
      </c>
      <c r="C2442" s="62" t="s">
        <v>824</v>
      </c>
      <c r="D2442" s="62" t="s">
        <v>4</v>
      </c>
      <c r="E2442" s="62" t="s">
        <v>1313</v>
      </c>
      <c r="F2442" s="99"/>
      <c r="G2442" s="100">
        <v>1560</v>
      </c>
      <c r="H2442" s="100">
        <v>1560</v>
      </c>
      <c r="I2442" s="1" t="str">
        <f t="shared" ca="1" si="40"/>
        <v>прочее_газ</v>
      </c>
      <c r="J2442" s="18"/>
    </row>
    <row r="2443" spans="1:10" hidden="1" x14ac:dyDescent="0.2">
      <c r="A2443" s="98">
        <v>43613</v>
      </c>
      <c r="B2443" s="62" t="s">
        <v>2256</v>
      </c>
      <c r="C2443" s="62" t="s">
        <v>904</v>
      </c>
      <c r="D2443" s="62" t="s">
        <v>4</v>
      </c>
      <c r="E2443" s="62" t="s">
        <v>1311</v>
      </c>
      <c r="F2443" s="99"/>
      <c r="G2443" s="100">
        <v>1560</v>
      </c>
      <c r="H2443" s="100">
        <v>1560</v>
      </c>
      <c r="I2443" s="1" t="str">
        <f t="shared" ca="1" si="40"/>
        <v>прочее_газ</v>
      </c>
      <c r="J2443" s="18"/>
    </row>
    <row r="2444" spans="1:10" hidden="1" x14ac:dyDescent="0.2">
      <c r="A2444" s="98">
        <v>43613</v>
      </c>
      <c r="B2444" s="62" t="s">
        <v>1754</v>
      </c>
      <c r="C2444" s="62" t="s">
        <v>994</v>
      </c>
      <c r="D2444" s="62" t="s">
        <v>4</v>
      </c>
      <c r="E2444" s="62" t="s">
        <v>1311</v>
      </c>
      <c r="F2444" s="99"/>
      <c r="G2444" s="100">
        <v>1560</v>
      </c>
      <c r="H2444" s="100">
        <v>1560</v>
      </c>
      <c r="I2444" s="1" t="str">
        <f t="shared" ca="1" si="40"/>
        <v>прочее_газ</v>
      </c>
    </row>
    <row r="2445" spans="1:10" hidden="1" x14ac:dyDescent="0.2">
      <c r="A2445" s="98">
        <v>43613</v>
      </c>
      <c r="B2445" s="62" t="s">
        <v>2075</v>
      </c>
      <c r="C2445" s="62" t="s">
        <v>764</v>
      </c>
      <c r="D2445" s="62" t="s">
        <v>4</v>
      </c>
      <c r="E2445" s="62" t="s">
        <v>1311</v>
      </c>
      <c r="F2445" s="99"/>
      <c r="G2445" s="100">
        <v>1560</v>
      </c>
      <c r="H2445" s="100">
        <v>1560</v>
      </c>
      <c r="I2445" s="1" t="str">
        <f t="shared" ca="1" si="40"/>
        <v>прочее_газ</v>
      </c>
    </row>
    <row r="2446" spans="1:10" hidden="1" x14ac:dyDescent="0.2">
      <c r="A2446" s="98">
        <v>43627</v>
      </c>
      <c r="B2446" s="62" t="s">
        <v>1542</v>
      </c>
      <c r="C2446" s="62" t="s">
        <v>886</v>
      </c>
      <c r="D2446" s="62" t="s">
        <v>4</v>
      </c>
      <c r="E2446" s="62" t="s">
        <v>1311</v>
      </c>
      <c r="F2446" s="99"/>
      <c r="G2446" s="100">
        <v>1560</v>
      </c>
      <c r="H2446" s="100">
        <v>1560</v>
      </c>
      <c r="I2446" s="1" t="str">
        <f t="shared" ca="1" si="40"/>
        <v>прочее_газ</v>
      </c>
    </row>
    <row r="2447" spans="1:10" hidden="1" x14ac:dyDescent="0.2">
      <c r="A2447" s="98">
        <v>43662</v>
      </c>
      <c r="B2447" s="62" t="s">
        <v>1535</v>
      </c>
      <c r="C2447" s="62" t="s">
        <v>661</v>
      </c>
      <c r="D2447" s="62" t="s">
        <v>4</v>
      </c>
      <c r="E2447" s="62" t="s">
        <v>1311</v>
      </c>
      <c r="F2447" s="99"/>
      <c r="G2447" s="100">
        <v>1560</v>
      </c>
      <c r="H2447" s="100">
        <v>1560</v>
      </c>
      <c r="I2447" s="1" t="str">
        <f t="shared" ca="1" si="40"/>
        <v>прочее_газ</v>
      </c>
    </row>
    <row r="2448" spans="1:10" hidden="1" x14ac:dyDescent="0.2">
      <c r="A2448" s="98">
        <v>43648</v>
      </c>
      <c r="B2448" s="62" t="s">
        <v>2283</v>
      </c>
      <c r="C2448" s="62" t="s">
        <v>893</v>
      </c>
      <c r="D2448" s="62" t="s">
        <v>4</v>
      </c>
      <c r="E2448" s="62" t="s">
        <v>1311</v>
      </c>
      <c r="F2448" s="99"/>
      <c r="G2448" s="100">
        <v>1560</v>
      </c>
      <c r="H2448" s="100">
        <v>1560</v>
      </c>
      <c r="I2448" s="1" t="str">
        <f t="shared" ca="1" si="40"/>
        <v>прочее_газ</v>
      </c>
    </row>
    <row r="2449" spans="1:10" hidden="1" x14ac:dyDescent="0.2">
      <c r="A2449" s="98">
        <v>43641</v>
      </c>
      <c r="B2449" s="62" t="s">
        <v>2065</v>
      </c>
      <c r="C2449" s="62" t="s">
        <v>832</v>
      </c>
      <c r="D2449" s="62" t="s">
        <v>4</v>
      </c>
      <c r="E2449" s="62" t="s">
        <v>1311</v>
      </c>
      <c r="F2449" s="99"/>
      <c r="G2449" s="100">
        <v>1560</v>
      </c>
      <c r="H2449" s="100">
        <v>1560</v>
      </c>
      <c r="I2449" s="1" t="str">
        <f t="shared" ca="1" si="40"/>
        <v>прочее_газ</v>
      </c>
    </row>
    <row r="2450" spans="1:10" hidden="1" x14ac:dyDescent="0.2">
      <c r="A2450" s="98">
        <v>43644</v>
      </c>
      <c r="B2450" s="62" t="s">
        <v>2264</v>
      </c>
      <c r="C2450" s="62" t="s">
        <v>906</v>
      </c>
      <c r="D2450" s="62" t="s">
        <v>4</v>
      </c>
      <c r="E2450" s="62" t="s">
        <v>1311</v>
      </c>
      <c r="F2450" s="99"/>
      <c r="G2450" s="100">
        <v>1560</v>
      </c>
      <c r="H2450" s="100">
        <v>1560</v>
      </c>
      <c r="I2450" s="1" t="str">
        <f t="shared" ca="1" si="40"/>
        <v>прочее_газ</v>
      </c>
      <c r="J2450" s="18"/>
    </row>
    <row r="2451" spans="1:10" hidden="1" x14ac:dyDescent="0.2">
      <c r="A2451" s="98">
        <v>43662</v>
      </c>
      <c r="B2451" s="62" t="s">
        <v>1836</v>
      </c>
      <c r="C2451" s="62" t="s">
        <v>1001</v>
      </c>
      <c r="D2451" s="62" t="s">
        <v>4</v>
      </c>
      <c r="E2451" s="62" t="s">
        <v>1313</v>
      </c>
      <c r="F2451" s="99"/>
      <c r="G2451" s="100">
        <v>1560</v>
      </c>
      <c r="H2451" s="100">
        <v>1560</v>
      </c>
      <c r="I2451" s="1" t="str">
        <f t="shared" ca="1" si="40"/>
        <v>прочее_газ</v>
      </c>
      <c r="J2451" s="18"/>
    </row>
    <row r="2452" spans="1:10" hidden="1" x14ac:dyDescent="0.2">
      <c r="A2452" s="98">
        <v>43654</v>
      </c>
      <c r="B2452" s="62" t="s">
        <v>2167</v>
      </c>
      <c r="C2452" s="62" t="s">
        <v>578</v>
      </c>
      <c r="D2452" s="62" t="s">
        <v>4</v>
      </c>
      <c r="E2452" s="62" t="s">
        <v>1313</v>
      </c>
      <c r="F2452" s="99"/>
      <c r="G2452" s="100">
        <v>1560</v>
      </c>
      <c r="H2452" s="100">
        <v>1560</v>
      </c>
      <c r="I2452" s="1" t="str">
        <f t="shared" ca="1" si="40"/>
        <v>прочее_газ</v>
      </c>
    </row>
    <row r="2453" spans="1:10" hidden="1" x14ac:dyDescent="0.2">
      <c r="A2453" s="98">
        <v>43683</v>
      </c>
      <c r="B2453" s="62" t="s">
        <v>1781</v>
      </c>
      <c r="C2453" s="62" t="s">
        <v>591</v>
      </c>
      <c r="D2453" s="62" t="s">
        <v>4</v>
      </c>
      <c r="E2453" s="62" t="s">
        <v>1311</v>
      </c>
      <c r="F2453" s="99"/>
      <c r="G2453" s="100">
        <v>1560</v>
      </c>
      <c r="H2453" s="100">
        <v>1560</v>
      </c>
      <c r="I2453" s="1" t="str">
        <f t="shared" ca="1" si="40"/>
        <v>прочее_газ</v>
      </c>
    </row>
    <row r="2454" spans="1:10" hidden="1" x14ac:dyDescent="0.2">
      <c r="A2454" s="98">
        <v>43676</v>
      </c>
      <c r="B2454" s="62" t="s">
        <v>1741</v>
      </c>
      <c r="C2454" s="62" t="s">
        <v>849</v>
      </c>
      <c r="D2454" s="62" t="s">
        <v>4</v>
      </c>
      <c r="E2454" s="62" t="s">
        <v>1313</v>
      </c>
      <c r="F2454" s="99"/>
      <c r="G2454" s="100">
        <v>1560</v>
      </c>
      <c r="H2454" s="100">
        <v>1560</v>
      </c>
      <c r="I2454" s="1" t="str">
        <f t="shared" ca="1" si="40"/>
        <v>прочее_газ</v>
      </c>
    </row>
    <row r="2455" spans="1:10" hidden="1" x14ac:dyDescent="0.2">
      <c r="A2455" s="98">
        <v>43654</v>
      </c>
      <c r="B2455" s="62" t="s">
        <v>2270</v>
      </c>
      <c r="C2455" s="62" t="s">
        <v>556</v>
      </c>
      <c r="D2455" s="62" t="s">
        <v>4</v>
      </c>
      <c r="E2455" s="62" t="s">
        <v>1313</v>
      </c>
      <c r="F2455" s="99"/>
      <c r="G2455" s="100">
        <v>1560</v>
      </c>
      <c r="H2455" s="100">
        <v>1560</v>
      </c>
      <c r="I2455" s="1" t="str">
        <f t="shared" ca="1" si="40"/>
        <v>прочее_газ</v>
      </c>
    </row>
    <row r="2456" spans="1:10" hidden="1" x14ac:dyDescent="0.2">
      <c r="A2456" s="98">
        <v>43648</v>
      </c>
      <c r="B2456" s="62" t="s">
        <v>2334</v>
      </c>
      <c r="C2456" s="62" t="s">
        <v>737</v>
      </c>
      <c r="D2456" s="62" t="s">
        <v>4</v>
      </c>
      <c r="E2456" s="62" t="s">
        <v>1311</v>
      </c>
      <c r="F2456" s="99"/>
      <c r="G2456" s="100">
        <v>1560</v>
      </c>
      <c r="H2456" s="100">
        <v>1560</v>
      </c>
      <c r="I2456" s="1" t="str">
        <f t="shared" ca="1" si="40"/>
        <v>прочее_газ</v>
      </c>
    </row>
    <row r="2457" spans="1:10" hidden="1" x14ac:dyDescent="0.2">
      <c r="A2457" s="98">
        <v>43662</v>
      </c>
      <c r="B2457" s="62" t="s">
        <v>1547</v>
      </c>
      <c r="C2457" s="62" t="s">
        <v>570</v>
      </c>
      <c r="D2457" s="62" t="s">
        <v>4</v>
      </c>
      <c r="E2457" s="62" t="s">
        <v>1311</v>
      </c>
      <c r="F2457" s="99"/>
      <c r="G2457" s="100">
        <v>1560</v>
      </c>
      <c r="H2457" s="100">
        <v>1560</v>
      </c>
      <c r="I2457" s="1" t="str">
        <f t="shared" ca="1" si="40"/>
        <v>прочее_газ</v>
      </c>
      <c r="J2457" s="18"/>
    </row>
    <row r="2458" spans="1:10" hidden="1" x14ac:dyDescent="0.2">
      <c r="A2458" s="98">
        <v>43670</v>
      </c>
      <c r="B2458" s="62" t="s">
        <v>2278</v>
      </c>
      <c r="C2458" s="62" t="s">
        <v>921</v>
      </c>
      <c r="D2458" s="62" t="s">
        <v>4</v>
      </c>
      <c r="E2458" s="62" t="s">
        <v>1311</v>
      </c>
      <c r="F2458" s="99"/>
      <c r="G2458" s="100">
        <v>1560</v>
      </c>
      <c r="H2458" s="100">
        <v>1560</v>
      </c>
      <c r="I2458" s="1" t="str">
        <f t="shared" ca="1" si="40"/>
        <v>прочее_газ</v>
      </c>
    </row>
    <row r="2459" spans="1:10" hidden="1" x14ac:dyDescent="0.2">
      <c r="A2459" s="98">
        <v>43662</v>
      </c>
      <c r="B2459" s="62" t="s">
        <v>1683</v>
      </c>
      <c r="C2459" s="62" t="s">
        <v>725</v>
      </c>
      <c r="D2459" s="62" t="s">
        <v>4</v>
      </c>
      <c r="E2459" s="62" t="s">
        <v>1311</v>
      </c>
      <c r="F2459" s="99"/>
      <c r="G2459" s="100">
        <v>1560</v>
      </c>
      <c r="H2459" s="100">
        <v>1560</v>
      </c>
      <c r="I2459" s="1" t="str">
        <f t="shared" ca="1" si="40"/>
        <v>прочее_газ</v>
      </c>
    </row>
    <row r="2460" spans="1:10" hidden="1" x14ac:dyDescent="0.2">
      <c r="A2460" s="98">
        <v>43662</v>
      </c>
      <c r="B2460" s="62" t="s">
        <v>2325</v>
      </c>
      <c r="C2460" s="62" t="s">
        <v>748</v>
      </c>
      <c r="D2460" s="62" t="s">
        <v>4</v>
      </c>
      <c r="E2460" s="62" t="s">
        <v>1313</v>
      </c>
      <c r="F2460" s="99"/>
      <c r="G2460" s="100">
        <v>1560</v>
      </c>
      <c r="H2460" s="100">
        <v>1560</v>
      </c>
      <c r="I2460" s="1" t="str">
        <f t="shared" ca="1" si="40"/>
        <v>прочее_газ</v>
      </c>
    </row>
    <row r="2461" spans="1:10" hidden="1" x14ac:dyDescent="0.2">
      <c r="A2461" s="98">
        <v>43683</v>
      </c>
      <c r="B2461" s="62" t="s">
        <v>1565</v>
      </c>
      <c r="C2461" s="62" t="s">
        <v>578</v>
      </c>
      <c r="D2461" s="62" t="s">
        <v>4</v>
      </c>
      <c r="E2461" s="62" t="s">
        <v>1313</v>
      </c>
      <c r="F2461" s="99"/>
      <c r="G2461" s="100">
        <v>1560</v>
      </c>
      <c r="H2461" s="100">
        <v>1560</v>
      </c>
      <c r="I2461" s="1" t="str">
        <f t="shared" ca="1" si="40"/>
        <v>прочее_газ</v>
      </c>
    </row>
    <row r="2462" spans="1:10" hidden="1" x14ac:dyDescent="0.2">
      <c r="A2462" s="98">
        <v>43669</v>
      </c>
      <c r="B2462" s="62" t="s">
        <v>2099</v>
      </c>
      <c r="C2462" s="62" t="s">
        <v>775</v>
      </c>
      <c r="D2462" s="62" t="s">
        <v>4</v>
      </c>
      <c r="E2462" s="62" t="s">
        <v>1311</v>
      </c>
      <c r="F2462" s="99"/>
      <c r="G2462" s="100">
        <v>1560</v>
      </c>
      <c r="H2462" s="100">
        <v>1560</v>
      </c>
      <c r="I2462" s="1" t="str">
        <f t="shared" ca="1" si="40"/>
        <v>прочее_газ</v>
      </c>
    </row>
    <row r="2463" spans="1:10" hidden="1" x14ac:dyDescent="0.2">
      <c r="A2463" s="98">
        <v>43690</v>
      </c>
      <c r="B2463" s="62" t="s">
        <v>1465</v>
      </c>
      <c r="C2463" s="62" t="s">
        <v>940</v>
      </c>
      <c r="D2463" s="62" t="s">
        <v>4</v>
      </c>
      <c r="E2463" s="62" t="s">
        <v>1313</v>
      </c>
      <c r="F2463" s="99"/>
      <c r="G2463" s="100">
        <v>1560</v>
      </c>
      <c r="H2463" s="100">
        <v>1560</v>
      </c>
      <c r="I2463" s="1" t="str">
        <f t="shared" ca="1" si="40"/>
        <v>прочее_газ</v>
      </c>
    </row>
    <row r="2464" spans="1:10" hidden="1" x14ac:dyDescent="0.2">
      <c r="A2464" s="98">
        <v>43662</v>
      </c>
      <c r="B2464" s="62" t="s">
        <v>2064</v>
      </c>
      <c r="C2464" s="62" t="s">
        <v>649</v>
      </c>
      <c r="D2464" s="62" t="s">
        <v>4</v>
      </c>
      <c r="E2464" s="62" t="s">
        <v>1313</v>
      </c>
      <c r="F2464" s="99"/>
      <c r="G2464" s="100">
        <v>1560</v>
      </c>
      <c r="H2464" s="100">
        <v>1560</v>
      </c>
      <c r="I2464" s="1" t="str">
        <f t="shared" ca="1" si="40"/>
        <v>прочее_газ</v>
      </c>
    </row>
    <row r="2465" spans="1:10" hidden="1" x14ac:dyDescent="0.2">
      <c r="A2465" s="98">
        <v>43676</v>
      </c>
      <c r="B2465" s="62" t="s">
        <v>1446</v>
      </c>
      <c r="C2465" s="62" t="s">
        <v>577</v>
      </c>
      <c r="D2465" s="62" t="s">
        <v>4</v>
      </c>
      <c r="E2465" s="62" t="s">
        <v>1311</v>
      </c>
      <c r="F2465" s="99"/>
      <c r="G2465" s="100">
        <v>1560</v>
      </c>
      <c r="H2465" s="100">
        <v>1560</v>
      </c>
      <c r="I2465" s="1" t="str">
        <f t="shared" ca="1" si="40"/>
        <v>прочее_газ</v>
      </c>
      <c r="J2465" s="18"/>
    </row>
    <row r="2466" spans="1:10" hidden="1" x14ac:dyDescent="0.2">
      <c r="A2466" s="98">
        <v>43669</v>
      </c>
      <c r="B2466" s="62" t="s">
        <v>1536</v>
      </c>
      <c r="C2466" s="62" t="s">
        <v>661</v>
      </c>
      <c r="D2466" s="62" t="s">
        <v>4</v>
      </c>
      <c r="E2466" s="62" t="s">
        <v>1311</v>
      </c>
      <c r="F2466" s="99"/>
      <c r="G2466" s="100">
        <v>1560</v>
      </c>
      <c r="H2466" s="100">
        <v>1560</v>
      </c>
      <c r="I2466" s="1" t="str">
        <f t="shared" ca="1" si="40"/>
        <v>прочее_газ</v>
      </c>
      <c r="J2466" s="18"/>
    </row>
    <row r="2467" spans="1:10" hidden="1" x14ac:dyDescent="0.2">
      <c r="A2467" s="98">
        <v>43683</v>
      </c>
      <c r="B2467" s="62" t="s">
        <v>1798</v>
      </c>
      <c r="C2467" s="62" t="s">
        <v>660</v>
      </c>
      <c r="D2467" s="62" t="s">
        <v>4</v>
      </c>
      <c r="E2467" s="62" t="s">
        <v>1313</v>
      </c>
      <c r="F2467" s="99"/>
      <c r="G2467" s="100">
        <v>1560</v>
      </c>
      <c r="H2467" s="100">
        <v>1560</v>
      </c>
      <c r="I2467" s="1" t="str">
        <f t="shared" ca="1" si="40"/>
        <v>прочее_газ</v>
      </c>
      <c r="J2467" s="18"/>
    </row>
    <row r="2468" spans="1:10" hidden="1" x14ac:dyDescent="0.2">
      <c r="A2468" s="98">
        <v>43676</v>
      </c>
      <c r="B2468" s="62" t="s">
        <v>1633</v>
      </c>
      <c r="C2468" s="62" t="s">
        <v>815</v>
      </c>
      <c r="D2468" s="62" t="s">
        <v>4</v>
      </c>
      <c r="E2468" s="62" t="s">
        <v>1313</v>
      </c>
      <c r="F2468" s="99"/>
      <c r="G2468" s="100">
        <v>1560</v>
      </c>
      <c r="H2468" s="100">
        <v>1560</v>
      </c>
      <c r="I2468" s="1" t="str">
        <f t="shared" ca="1" si="40"/>
        <v>прочее_газ</v>
      </c>
    </row>
    <row r="2469" spans="1:10" hidden="1" x14ac:dyDescent="0.2">
      <c r="A2469" s="98">
        <v>43690</v>
      </c>
      <c r="B2469" s="62" t="s">
        <v>1673</v>
      </c>
      <c r="C2469" s="62" t="s">
        <v>925</v>
      </c>
      <c r="D2469" s="62" t="s">
        <v>4</v>
      </c>
      <c r="E2469" s="62" t="s">
        <v>1313</v>
      </c>
      <c r="F2469" s="99"/>
      <c r="G2469" s="100">
        <v>1560</v>
      </c>
      <c r="H2469" s="100">
        <v>1560</v>
      </c>
      <c r="I2469" s="1" t="str">
        <f t="shared" ca="1" si="40"/>
        <v>прочее_газ</v>
      </c>
      <c r="J2469" s="18"/>
    </row>
    <row r="2470" spans="1:10" hidden="1" x14ac:dyDescent="0.2">
      <c r="A2470" s="98">
        <v>43662</v>
      </c>
      <c r="B2470" s="62" t="s">
        <v>2008</v>
      </c>
      <c r="C2470" s="62" t="s">
        <v>725</v>
      </c>
      <c r="D2470" s="62" t="s">
        <v>4</v>
      </c>
      <c r="E2470" s="62" t="s">
        <v>1311</v>
      </c>
      <c r="F2470" s="99"/>
      <c r="G2470" s="100">
        <v>1560</v>
      </c>
      <c r="H2470" s="100">
        <v>1560</v>
      </c>
      <c r="I2470" s="1" t="str">
        <f t="shared" ca="1" si="40"/>
        <v>прочее_газ</v>
      </c>
      <c r="J2470" s="18"/>
    </row>
    <row r="2471" spans="1:10" hidden="1" x14ac:dyDescent="0.2">
      <c r="A2471" s="98">
        <v>43683</v>
      </c>
      <c r="B2471" s="62" t="s">
        <v>1877</v>
      </c>
      <c r="C2471" s="62" t="s">
        <v>578</v>
      </c>
      <c r="D2471" s="62" t="s">
        <v>4</v>
      </c>
      <c r="E2471" s="62" t="s">
        <v>1313</v>
      </c>
      <c r="F2471" s="99"/>
      <c r="G2471" s="100">
        <v>1560</v>
      </c>
      <c r="H2471" s="100">
        <v>1560</v>
      </c>
      <c r="I2471" s="1" t="str">
        <f t="shared" ca="1" si="40"/>
        <v>прочее_газ</v>
      </c>
    </row>
    <row r="2472" spans="1:10" hidden="1" x14ac:dyDescent="0.2">
      <c r="A2472" s="98">
        <v>43683</v>
      </c>
      <c r="B2472" s="62" t="s">
        <v>1697</v>
      </c>
      <c r="C2472" s="62" t="s">
        <v>957</v>
      </c>
      <c r="D2472" s="62" t="s">
        <v>4</v>
      </c>
      <c r="E2472" s="62" t="s">
        <v>1313</v>
      </c>
      <c r="F2472" s="99"/>
      <c r="G2472" s="100">
        <v>1560</v>
      </c>
      <c r="H2472" s="100">
        <v>1560</v>
      </c>
      <c r="I2472" s="1" t="str">
        <f t="shared" ca="1" si="40"/>
        <v>прочее_газ</v>
      </c>
    </row>
    <row r="2473" spans="1:10" hidden="1" x14ac:dyDescent="0.2">
      <c r="A2473" s="98">
        <v>43676</v>
      </c>
      <c r="B2473" s="62" t="s">
        <v>2196</v>
      </c>
      <c r="C2473" s="62" t="s">
        <v>974</v>
      </c>
      <c r="D2473" s="62" t="s">
        <v>4</v>
      </c>
      <c r="E2473" s="62" t="s">
        <v>1311</v>
      </c>
      <c r="F2473" s="99"/>
      <c r="G2473" s="100">
        <v>1560</v>
      </c>
      <c r="H2473" s="100">
        <v>1560</v>
      </c>
      <c r="I2473" s="1" t="str">
        <f t="shared" ca="1" si="40"/>
        <v>прочее_газ</v>
      </c>
    </row>
    <row r="2474" spans="1:10" hidden="1" x14ac:dyDescent="0.2">
      <c r="A2474" s="98">
        <v>43690</v>
      </c>
      <c r="B2474" s="62" t="s">
        <v>2208</v>
      </c>
      <c r="C2474" s="62" t="s">
        <v>627</v>
      </c>
      <c r="D2474" s="62" t="s">
        <v>4</v>
      </c>
      <c r="E2474" s="62" t="s">
        <v>1311</v>
      </c>
      <c r="F2474" s="99"/>
      <c r="G2474" s="100">
        <v>1560</v>
      </c>
      <c r="H2474" s="100">
        <v>1560</v>
      </c>
      <c r="I2474" s="1" t="str">
        <f t="shared" ca="1" si="40"/>
        <v>прочее_газ</v>
      </c>
    </row>
    <row r="2475" spans="1:10" hidden="1" x14ac:dyDescent="0.2">
      <c r="A2475" s="98">
        <v>43676</v>
      </c>
      <c r="B2475" s="62" t="s">
        <v>2320</v>
      </c>
      <c r="C2475" s="62" t="s">
        <v>904</v>
      </c>
      <c r="D2475" s="62" t="s">
        <v>4</v>
      </c>
      <c r="E2475" s="62" t="s">
        <v>1311</v>
      </c>
      <c r="F2475" s="99"/>
      <c r="G2475" s="100">
        <v>1560</v>
      </c>
      <c r="H2475" s="100">
        <v>1560</v>
      </c>
      <c r="I2475" s="1" t="str">
        <f t="shared" ca="1" si="40"/>
        <v>прочее_газ</v>
      </c>
      <c r="J2475" s="18"/>
    </row>
    <row r="2476" spans="1:10" hidden="1" x14ac:dyDescent="0.2">
      <c r="A2476" s="98">
        <v>43676</v>
      </c>
      <c r="B2476" s="62" t="s">
        <v>2223</v>
      </c>
      <c r="C2476" s="62" t="s">
        <v>759</v>
      </c>
      <c r="D2476" s="62" t="s">
        <v>4</v>
      </c>
      <c r="E2476" s="62" t="s">
        <v>1311</v>
      </c>
      <c r="F2476" s="99"/>
      <c r="G2476" s="100">
        <v>1560</v>
      </c>
      <c r="H2476" s="100">
        <v>1560</v>
      </c>
      <c r="I2476" s="1" t="str">
        <f t="shared" ca="1" si="40"/>
        <v>прочее_газ</v>
      </c>
    </row>
    <row r="2477" spans="1:10" hidden="1" x14ac:dyDescent="0.2">
      <c r="A2477" s="98">
        <v>43697</v>
      </c>
      <c r="B2477" s="62" t="s">
        <v>1705</v>
      </c>
      <c r="C2477" s="62" t="s">
        <v>998</v>
      </c>
      <c r="D2477" s="62" t="s">
        <v>4</v>
      </c>
      <c r="E2477" s="62" t="s">
        <v>1313</v>
      </c>
      <c r="F2477" s="99"/>
      <c r="G2477" s="100">
        <v>1560</v>
      </c>
      <c r="H2477" s="100">
        <v>1560</v>
      </c>
      <c r="I2477" s="1" t="str">
        <f t="shared" ca="1" si="40"/>
        <v>прочее_газ</v>
      </c>
    </row>
    <row r="2478" spans="1:10" hidden="1" x14ac:dyDescent="0.2">
      <c r="A2478" s="98">
        <v>43690</v>
      </c>
      <c r="B2478" s="62" t="s">
        <v>1612</v>
      </c>
      <c r="C2478" s="62" t="s">
        <v>945</v>
      </c>
      <c r="D2478" s="62" t="s">
        <v>4</v>
      </c>
      <c r="E2478" s="62" t="s">
        <v>1313</v>
      </c>
      <c r="F2478" s="99"/>
      <c r="G2478" s="100">
        <v>1560</v>
      </c>
      <c r="H2478" s="100">
        <v>1560</v>
      </c>
      <c r="I2478" s="1" t="str">
        <f t="shared" ca="1" si="40"/>
        <v>прочее_газ</v>
      </c>
    </row>
    <row r="2479" spans="1:10" hidden="1" x14ac:dyDescent="0.2">
      <c r="A2479" s="98">
        <v>43753</v>
      </c>
      <c r="B2479" s="62" t="s">
        <v>1760</v>
      </c>
      <c r="C2479" s="62" t="s">
        <v>885</v>
      </c>
      <c r="D2479" s="62" t="s">
        <v>4</v>
      </c>
      <c r="E2479" s="62" t="s">
        <v>1313</v>
      </c>
      <c r="F2479" s="99"/>
      <c r="G2479" s="100">
        <v>1560</v>
      </c>
      <c r="H2479" s="100">
        <v>1560</v>
      </c>
      <c r="I2479" s="1" t="str">
        <f t="shared" ca="1" si="40"/>
        <v>прочее_газ</v>
      </c>
    </row>
    <row r="2480" spans="1:10" hidden="1" x14ac:dyDescent="0.2">
      <c r="A2480" s="98">
        <v>43690</v>
      </c>
      <c r="B2480" s="62" t="s">
        <v>2043</v>
      </c>
      <c r="C2480" s="62" t="s">
        <v>639</v>
      </c>
      <c r="D2480" s="62" t="s">
        <v>4</v>
      </c>
      <c r="E2480" s="62" t="s">
        <v>1313</v>
      </c>
      <c r="F2480" s="99"/>
      <c r="G2480" s="100">
        <v>1560</v>
      </c>
      <c r="H2480" s="100">
        <v>1560</v>
      </c>
      <c r="I2480" s="1" t="str">
        <f t="shared" ca="1" si="40"/>
        <v>прочее_газ</v>
      </c>
    </row>
    <row r="2481" spans="1:10" hidden="1" x14ac:dyDescent="0.2">
      <c r="A2481" s="98">
        <v>43683</v>
      </c>
      <c r="B2481" s="62" t="s">
        <v>2290</v>
      </c>
      <c r="C2481" s="62" t="s">
        <v>1017</v>
      </c>
      <c r="D2481" s="62" t="s">
        <v>4</v>
      </c>
      <c r="E2481" s="62" t="s">
        <v>1311</v>
      </c>
      <c r="F2481" s="99"/>
      <c r="G2481" s="100">
        <v>1560</v>
      </c>
      <c r="H2481" s="100">
        <v>1560</v>
      </c>
      <c r="I2481" s="1" t="str">
        <f t="shared" ca="1" si="40"/>
        <v>прочее_газ</v>
      </c>
    </row>
    <row r="2482" spans="1:10" hidden="1" x14ac:dyDescent="0.2">
      <c r="A2482" s="98">
        <v>43705</v>
      </c>
      <c r="B2482" s="62" t="s">
        <v>1564</v>
      </c>
      <c r="C2482" s="62" t="s">
        <v>712</v>
      </c>
      <c r="D2482" s="62" t="s">
        <v>4</v>
      </c>
      <c r="E2482" s="62" t="s">
        <v>1313</v>
      </c>
      <c r="F2482" s="99"/>
      <c r="G2482" s="100">
        <v>1560</v>
      </c>
      <c r="H2482" s="100">
        <v>1560</v>
      </c>
      <c r="I2482" s="1" t="str">
        <f t="shared" ca="1" si="40"/>
        <v>прочее_газ</v>
      </c>
      <c r="J2482" s="18"/>
    </row>
    <row r="2483" spans="1:10" hidden="1" x14ac:dyDescent="0.2">
      <c r="A2483" s="98">
        <v>43683</v>
      </c>
      <c r="B2483" s="62" t="s">
        <v>2130</v>
      </c>
      <c r="C2483" s="62" t="s">
        <v>883</v>
      </c>
      <c r="D2483" s="62" t="s">
        <v>4</v>
      </c>
      <c r="E2483" s="62" t="s">
        <v>1313</v>
      </c>
      <c r="F2483" s="99"/>
      <c r="G2483" s="100">
        <v>1560</v>
      </c>
      <c r="H2483" s="100">
        <v>1560</v>
      </c>
      <c r="I2483" s="1" t="str">
        <f t="shared" ca="1" si="40"/>
        <v>прочее_газ</v>
      </c>
      <c r="J2483" s="18"/>
    </row>
    <row r="2484" spans="1:10" hidden="1" x14ac:dyDescent="0.2">
      <c r="A2484" s="98">
        <v>43697</v>
      </c>
      <c r="B2484" s="62" t="s">
        <v>1770</v>
      </c>
      <c r="C2484" s="62" t="s">
        <v>600</v>
      </c>
      <c r="D2484" s="62" t="s">
        <v>4</v>
      </c>
      <c r="E2484" s="62" t="s">
        <v>1313</v>
      </c>
      <c r="F2484" s="99"/>
      <c r="G2484" s="100">
        <v>1560</v>
      </c>
      <c r="H2484" s="100">
        <v>1560</v>
      </c>
      <c r="I2484" s="1" t="str">
        <f t="shared" ca="1" si="40"/>
        <v>прочее_газ</v>
      </c>
    </row>
    <row r="2485" spans="1:10" hidden="1" x14ac:dyDescent="0.2">
      <c r="A2485" s="98">
        <v>43705</v>
      </c>
      <c r="B2485" s="62" t="s">
        <v>1616</v>
      </c>
      <c r="C2485" s="62" t="s">
        <v>780</v>
      </c>
      <c r="D2485" s="62" t="s">
        <v>4</v>
      </c>
      <c r="E2485" s="62" t="s">
        <v>1313</v>
      </c>
      <c r="F2485" s="99"/>
      <c r="G2485" s="100">
        <v>1560</v>
      </c>
      <c r="H2485" s="100">
        <v>1560</v>
      </c>
      <c r="I2485" s="1" t="str">
        <f t="shared" ca="1" si="40"/>
        <v>прочее_газ</v>
      </c>
    </row>
    <row r="2486" spans="1:10" hidden="1" x14ac:dyDescent="0.2">
      <c r="A2486" s="98">
        <v>43690</v>
      </c>
      <c r="B2486" s="62" t="s">
        <v>1930</v>
      </c>
      <c r="C2486" s="62" t="s">
        <v>861</v>
      </c>
      <c r="D2486" s="62" t="s">
        <v>4</v>
      </c>
      <c r="E2486" s="62" t="s">
        <v>1311</v>
      </c>
      <c r="F2486" s="99"/>
      <c r="G2486" s="100">
        <v>1560</v>
      </c>
      <c r="H2486" s="100">
        <v>1560</v>
      </c>
      <c r="I2486" s="1" t="str">
        <f t="shared" ca="1" si="40"/>
        <v>прочее_газ</v>
      </c>
      <c r="J2486" s="18"/>
    </row>
    <row r="2487" spans="1:10" hidden="1" x14ac:dyDescent="0.2">
      <c r="A2487" s="98">
        <v>43697</v>
      </c>
      <c r="B2487" s="62" t="s">
        <v>2244</v>
      </c>
      <c r="C2487" s="62" t="s">
        <v>997</v>
      </c>
      <c r="D2487" s="62" t="s">
        <v>4</v>
      </c>
      <c r="E2487" s="62" t="s">
        <v>1311</v>
      </c>
      <c r="F2487" s="99"/>
      <c r="G2487" s="100">
        <v>1560</v>
      </c>
      <c r="H2487" s="100">
        <v>1560</v>
      </c>
      <c r="I2487" s="1" t="str">
        <f t="shared" ca="1" si="40"/>
        <v>прочее_газ</v>
      </c>
    </row>
    <row r="2488" spans="1:10" hidden="1" x14ac:dyDescent="0.2">
      <c r="A2488" s="98">
        <v>43690</v>
      </c>
      <c r="B2488" s="62" t="s">
        <v>2217</v>
      </c>
      <c r="C2488" s="62" t="s">
        <v>1000</v>
      </c>
      <c r="D2488" s="62" t="s">
        <v>4</v>
      </c>
      <c r="E2488" s="62" t="s">
        <v>1311</v>
      </c>
      <c r="F2488" s="99"/>
      <c r="G2488" s="100">
        <v>1560</v>
      </c>
      <c r="H2488" s="100">
        <v>1560</v>
      </c>
      <c r="I2488" s="1" t="str">
        <f t="shared" ca="1" si="40"/>
        <v>прочее_газ</v>
      </c>
    </row>
    <row r="2489" spans="1:10" hidden="1" x14ac:dyDescent="0.2">
      <c r="A2489" s="98">
        <v>43697</v>
      </c>
      <c r="B2489" s="62" t="s">
        <v>2337</v>
      </c>
      <c r="C2489" s="62" t="s">
        <v>578</v>
      </c>
      <c r="D2489" s="62" t="s">
        <v>4</v>
      </c>
      <c r="E2489" s="62" t="s">
        <v>1313</v>
      </c>
      <c r="F2489" s="99"/>
      <c r="G2489" s="100">
        <v>1560</v>
      </c>
      <c r="H2489" s="100">
        <v>1560</v>
      </c>
      <c r="I2489" s="1" t="str">
        <f t="shared" ca="1" si="40"/>
        <v>прочее_газ</v>
      </c>
    </row>
    <row r="2490" spans="1:10" hidden="1" x14ac:dyDescent="0.2">
      <c r="A2490" s="98">
        <v>43712</v>
      </c>
      <c r="B2490" s="62" t="s">
        <v>2162</v>
      </c>
      <c r="C2490" s="62" t="s">
        <v>728</v>
      </c>
      <c r="D2490" s="62" t="s">
        <v>4</v>
      </c>
      <c r="E2490" s="62" t="s">
        <v>1311</v>
      </c>
      <c r="F2490" s="99"/>
      <c r="G2490" s="100">
        <v>1560</v>
      </c>
      <c r="H2490" s="100">
        <v>1560</v>
      </c>
      <c r="I2490" s="1" t="str">
        <f t="shared" ca="1" si="40"/>
        <v>прочее_газ</v>
      </c>
    </row>
    <row r="2491" spans="1:10" hidden="1" x14ac:dyDescent="0.2">
      <c r="A2491" s="98">
        <v>43690</v>
      </c>
      <c r="B2491" s="62" t="s">
        <v>1964</v>
      </c>
      <c r="C2491" s="62" t="s">
        <v>1009</v>
      </c>
      <c r="D2491" s="62" t="s">
        <v>4</v>
      </c>
      <c r="E2491" s="62" t="s">
        <v>1313</v>
      </c>
      <c r="F2491" s="99"/>
      <c r="G2491" s="100">
        <v>1560</v>
      </c>
      <c r="H2491" s="100">
        <v>1560</v>
      </c>
      <c r="I2491" s="1" t="str">
        <f t="shared" ca="1" si="40"/>
        <v>прочее_газ</v>
      </c>
    </row>
    <row r="2492" spans="1:10" hidden="1" x14ac:dyDescent="0.2">
      <c r="A2492" s="98">
        <v>43683</v>
      </c>
      <c r="B2492" s="62" t="s">
        <v>2233</v>
      </c>
      <c r="C2492" s="62" t="s">
        <v>1009</v>
      </c>
      <c r="D2492" s="62" t="s">
        <v>4</v>
      </c>
      <c r="E2492" s="62" t="s">
        <v>1313</v>
      </c>
      <c r="F2492" s="99"/>
      <c r="G2492" s="100">
        <v>1560</v>
      </c>
      <c r="H2492" s="100">
        <v>1560</v>
      </c>
      <c r="I2492" s="1" t="str">
        <f t="shared" ca="1" si="40"/>
        <v>прочее_газ</v>
      </c>
    </row>
    <row r="2493" spans="1:10" hidden="1" x14ac:dyDescent="0.2">
      <c r="A2493" s="98">
        <v>43690</v>
      </c>
      <c r="B2493" s="62" t="s">
        <v>1962</v>
      </c>
      <c r="C2493" s="62" t="s">
        <v>1009</v>
      </c>
      <c r="D2493" s="62" t="s">
        <v>4</v>
      </c>
      <c r="E2493" s="62" t="s">
        <v>1313</v>
      </c>
      <c r="F2493" s="99"/>
      <c r="G2493" s="100">
        <v>1560</v>
      </c>
      <c r="H2493" s="100">
        <v>1560</v>
      </c>
      <c r="I2493" s="1" t="str">
        <f t="shared" ca="1" si="40"/>
        <v>прочее_газ</v>
      </c>
    </row>
    <row r="2494" spans="1:10" hidden="1" x14ac:dyDescent="0.2">
      <c r="A2494" s="98">
        <v>43690</v>
      </c>
      <c r="B2494" s="62" t="s">
        <v>1963</v>
      </c>
      <c r="C2494" s="62" t="s">
        <v>664</v>
      </c>
      <c r="D2494" s="62" t="s">
        <v>4</v>
      </c>
      <c r="E2494" s="62" t="s">
        <v>1313</v>
      </c>
      <c r="F2494" s="99"/>
      <c r="G2494" s="100">
        <v>1560</v>
      </c>
      <c r="H2494" s="100">
        <v>1560</v>
      </c>
      <c r="I2494" s="1" t="str">
        <f t="shared" ca="1" si="40"/>
        <v>прочее_газ</v>
      </c>
    </row>
    <row r="2495" spans="1:10" hidden="1" x14ac:dyDescent="0.2">
      <c r="A2495" s="98">
        <v>43705</v>
      </c>
      <c r="B2495" s="62" t="s">
        <v>1649</v>
      </c>
      <c r="C2495" s="62" t="s">
        <v>629</v>
      </c>
      <c r="D2495" s="62" t="s">
        <v>4</v>
      </c>
      <c r="E2495" s="62" t="s">
        <v>1313</v>
      </c>
      <c r="F2495" s="99"/>
      <c r="G2495" s="100">
        <v>1560</v>
      </c>
      <c r="H2495" s="100">
        <v>1560</v>
      </c>
      <c r="I2495" s="1" t="str">
        <f t="shared" ca="1" si="40"/>
        <v>прочее_газ</v>
      </c>
    </row>
    <row r="2496" spans="1:10" hidden="1" x14ac:dyDescent="0.2">
      <c r="A2496" s="98">
        <v>43850</v>
      </c>
      <c r="B2496" s="62" t="s">
        <v>1568</v>
      </c>
      <c r="C2496" s="62" t="s">
        <v>577</v>
      </c>
      <c r="D2496" s="62" t="s">
        <v>4</v>
      </c>
      <c r="E2496" s="62" t="s">
        <v>1311</v>
      </c>
      <c r="F2496" s="99"/>
      <c r="G2496" s="100">
        <v>1560</v>
      </c>
      <c r="H2496" s="100">
        <v>1560</v>
      </c>
      <c r="I2496" s="1" t="str">
        <f t="shared" ca="1" si="40"/>
        <v>прочее_газ</v>
      </c>
    </row>
    <row r="2497" spans="1:10" hidden="1" x14ac:dyDescent="0.2">
      <c r="A2497" s="98">
        <v>43850</v>
      </c>
      <c r="B2497" s="62" t="s">
        <v>2160</v>
      </c>
      <c r="C2497" s="62" t="s">
        <v>645</v>
      </c>
      <c r="D2497" s="62" t="s">
        <v>4</v>
      </c>
      <c r="E2497" s="62" t="s">
        <v>1311</v>
      </c>
      <c r="F2497" s="99"/>
      <c r="G2497" s="100">
        <v>1560</v>
      </c>
      <c r="H2497" s="100">
        <v>1560</v>
      </c>
      <c r="I2497" s="1" t="str">
        <f t="shared" ca="1" si="40"/>
        <v>прочее_газ</v>
      </c>
    </row>
    <row r="2498" spans="1:10" hidden="1" x14ac:dyDescent="0.2">
      <c r="A2498" s="98">
        <v>43871</v>
      </c>
      <c r="B2498" s="62" t="s">
        <v>1477</v>
      </c>
      <c r="C2498" s="62" t="s">
        <v>1362</v>
      </c>
      <c r="D2498" s="62" t="s">
        <v>4</v>
      </c>
      <c r="E2498" s="62" t="s">
        <v>1312</v>
      </c>
      <c r="F2498" s="99"/>
      <c r="G2498" s="100">
        <v>1560</v>
      </c>
      <c r="H2498" s="100">
        <v>1560</v>
      </c>
      <c r="I2498" s="1" t="str">
        <f t="shared" ref="I2498:I2561" ca="1" si="41">IF(COUNTIF(INDIRECT(INDEX(моделиперечень,1)),D2498),INDEX(моделиперечень,1),
IF(COUNTIF(INDIRECT(INDEX(моделиперечень,2)),D2498),INDEX(моделиперечень,2),
IF(COUNTIF(INDIRECT(INDEX(моделиперечень,3)),D2498),INDEX(моделиперечень,3),
IF(COUNTIF(INDIRECT(INDEX(моделиперечень,4)),D2498),INDEX(моделиперечень,4),
IF(COUNTIF(INDIRECT(INDEX(моделиперечень,5)),D2498),INDEX(моделиперечень,5),
IF(COUNTIF(INDIRECT(INDEX(моделиперечень,6)),D2498),INDEX(моделиперечень,6),
IF(COUNTIF(INDIRECT(INDEX(моделиперечень,7)),D2498),INDEX(моделиперечень,7),
IF(COUNTIF(INDIRECT(INDEX(моделиперечень,8)),D2498),INDEX(моделиперечень,8),
IF(COUNTIF(INDIRECT(INDEX(моделиперечень,9)),D2498),INDEX(моделиперечень,9),
IF(COUNTIF(INDIRECT(INDEX(моделиперечень,10)),D2498),INDEX(моделиперечень,10),
IF(COUNTIF(INDIRECT(INDEX(моделиперечень,11)),D2498),INDEX(моделиперечень,11),
IF(COUNTIF(INDIRECT(INDEX(моделиперечень,12)),D2498),INDEX(моделиперечень,12),
IF(COUNTIF(INDIRECT(INDEX(моделиперечень,13)),D2498),INDEX(моделиперечень,13),
IF(COUNTIF(INDIRECT(INDEX(моделиперечень,14)),D2498),INDEX(моделиперечень,14),
IF(COUNTIF(INDIRECT(INDEX(моделиперечень,15)),D2498),INDEX(моделиперечень,15),
IF(COUNTIF(INDIRECT(INDEX(моделиперечень,16)),D2498),INDEX(моделиперечень,16),
IF(COUNTIF(INDIRECT(INDEX(моделиперечень,17)),D2498),INDEX(моделиперечень,17),
IF(COUNTIF(INDIRECT(INDEX(моделиперечень,18)),D2498),INDEX(моделиперечень,18),
IF(COUNTIF(INDIRECT(INDEX(моделиперечень,19)),D2498),INDEX(моделиперечень,19),
IF(COUNTIF(INDIRECT(INDEX(моделиперечень,20)),D2498),INDEX(моделиперечень,20),
IF(COUNTIF(INDIRECT(INDEX(моделиперечень,21)),D2498),INDEX(моделиперечень,21),
IF(COUNTIF(INDIRECT(INDEX(моделиперечень,22)),D2498),INDEX(моделиперечень,22),
IF(COUNTIF(INDIRECT(INDEX(моделиперечень,23)),D2498),INDEX(моделиперечень,23),
IF(COUNTIF(INDIRECT(INDEX(моделиперечень,24)),D2498),INDEX(моделиперечень,24),
IF(COUNTIF(INDIRECT(INDEX(моделиперечень,25)),D2498),INDEX(моделиперечень,25),
IF(COUNTIF(INDIRECT(INDEX(моделиперечень,26)),D2498),INDEX(моделиперечень,26),
IF(COUNTIF(INDIRECT(INDEX(моделиперечень_газ,1)),D2498),INDEX(моделиперечень_газ,1),
IF(COUNTIF(INDIRECT(INDEX(моделиперечень_газ,2)),D2498),INDEX(моделиперечень_газ,2),
IF(COUNTIF(INDIRECT(INDEX(моделиперечень_газ,3)),D2498),INDEX(моделиперечень_газ,3),
IF(COUNTIF(INDIRECT(INDEX(моделиперечень_газ,4)),D2498),INDEX(моделиперечень_газ,4),
IF(COUNTIF(INDIRECT(INDEX(моделиперечень_газ,5)),D2498),INDEX(моделиперечень_газ,5),
IF(COUNTIF(INDIRECT(INDEX(моделиперечень_газ,6)),D2498),INDEX(моделиперечень_газ,6),
IF(COUNTIF(INDIRECT(INDEX(моделиперечень_газ,7)),D2498),INDEX(моделиперечень_газ,7),
IF(COUNTIF(INDIRECT(INDEX(моделиперечень_газ,8)),D2498),INDEX(моделиперечень_газ,8),
IF(COUNTIF(INDIRECT(INDEX(моделиперечень_газ,9)),D2498),INDEX(моделиперечень_газ,9),
IF(COUNTIF(INDIRECT(INDEX(моделиперечень_газ,10)),D2498),INDEX(моделиперечень_газ,10),
IF(COUNTIF(INDIRECT(INDEX(моделиперечень_газ,11)),D2498),INDEX(моделиперечень_газ,11),
IF(COUNTIF(INDIRECT(INDEX(моделиперечень_газ,12)),D2498),INDEX(моделиперечень_газ,12),
IF(COUNTIF(INDIRECT(INDEX(моделиперечень_газ,13)),D2498),INDEX(моделиперечень_газ,13),
IF(COUNTIF(INDIRECT(INDEX(моделиперечень_газ,14)),D2498),INDEX(моделиперечень_газ,14),
IF(COUNTIF(INDIRECT(INDEX(моделиперечень_газ,15)),D2498),INDEX(моделиперечень_газ,15),
IF(COUNTIF(INDIRECT(INDEX(моделиперечень_газ,16)),D2498),INDEX(моделиперечень_газ,16),
IF(COUNTIF(INDIRECT(INDEX(моделиперечень_газ,17)),D2498),INDEX(моделиперечень_газ,17),
IF(COUNTIF(INDIRECT(INDEX(моделиперечень_газ,18)),D2498),INDEX(моделиперечень_газ,18),
IF(COUNTIF(INDIRECT(INDEX(моделиперечень_газ,19)),D2498),INDEX(моделиперечень_газ,19),
IF(COUNTIF(INDIRECT(INDEX(моделиперечень_газ,20)),D2498),INDEX(моделиперечень_газ,20),
IF(COUNTIF(INDIRECT(INDEX(моделиперечень_газ,21)),D2498),INDEX(моделиперечень_газ,21),
IF(COUNTIF(INDIRECT(INDEX(моделиперечень_газ,22)),D2498),INDEX(моделиперечень_газ,22),
IF(COUNTIF(INDIRECT(INDEX(моделиперечень_газ,23)),D2498),INDEX(моделиперечень_газ,23),
IF(COUNTIF(INDIRECT(INDEX(моделиперечень_газ,24)),D2498),INDEX(моделиперечень_газ,24),
IF(COUNTIF(INDIRECT(INDEX(моделиперечень_газ,25)),D2498),INDEX(моделиперечень_газ,25),
IF(COUNTIF(INDIRECT(INDEX(моделиперечень_газ,26)),D2498),INDEX(моделиперечень_газ,26),
IF(COUNTIF(INDIRECT(INDEX(моделиперечень_газ,27)),D2498),INDEX(моделиперечень_газ,27),
IF(COUNTIF(INDIRECT(INDEX(моделиперечень_газ,28)),D2498),INDEX(моделиперечень_газ,28),
IF(COUNTIF(INDIRECT(INDEX(моделиперечень_газ,29)),D2498),INDEX(моделиперечень_газ,29),
IF(COUNTIF(INDIRECT(INDEX(моделиперечень_газ,30)),D2498),INDEX(моделиперечень_газ,30),
IF(COUNTIF(INDIRECT(INDEX(моделиперечень_газ,31)),D2498),INDEX(моделиперечень_газ,31),
IF(COUNTIF(INDIRECT(INDEX(моделиперечень_газ,32)),D2498),INDEX(моделиперечень_газ,32),
IF(COUNTIF(INDIRECT(INDEX(моделиперечень_газ,33)),D2498),INDEX(моделиперечень_газ,33),
IF(COUNTIF(INDIRECT(INDEX(моделиперечень_газ,34)),D2498),INDEX(моделиперечень_газ,34),
IF(COUNTIF(INDIRECT(INDEX(моделиперечень_газ,35)),D2498),INDEX(моделиперечень_газ,35),
IF(COUNTIF(INDIRECT(INDEX(моделиперечень_газ,36)),D2498),INDEX(моделиперечень_газ,36),
"нет модели"))))))))))))))))))))))))))))))))))))))))))))))))))))))))))))))</f>
        <v>прочее_газ</v>
      </c>
    </row>
    <row r="2499" spans="1:10" hidden="1" x14ac:dyDescent="0.2">
      <c r="A2499" s="98">
        <v>43823</v>
      </c>
      <c r="B2499" s="62" t="s">
        <v>2024</v>
      </c>
      <c r="C2499" s="62" t="s">
        <v>1132</v>
      </c>
      <c r="D2499" s="62" t="s">
        <v>4</v>
      </c>
      <c r="E2499" s="62" t="s">
        <v>1311</v>
      </c>
      <c r="F2499" s="99"/>
      <c r="G2499" s="100">
        <v>1560</v>
      </c>
      <c r="H2499" s="100">
        <v>1560</v>
      </c>
      <c r="I2499" s="1" t="str">
        <f t="shared" ca="1" si="41"/>
        <v>прочее_газ</v>
      </c>
    </row>
    <row r="2500" spans="1:10" hidden="1" x14ac:dyDescent="0.2">
      <c r="A2500" s="98">
        <v>43850</v>
      </c>
      <c r="B2500" s="62" t="s">
        <v>2067</v>
      </c>
      <c r="C2500" s="62" t="s">
        <v>1266</v>
      </c>
      <c r="D2500" s="62" t="s">
        <v>4</v>
      </c>
      <c r="E2500" s="62" t="s">
        <v>1311</v>
      </c>
      <c r="F2500" s="99"/>
      <c r="G2500" s="100">
        <v>1560</v>
      </c>
      <c r="H2500" s="100">
        <v>1560</v>
      </c>
      <c r="I2500" s="1" t="str">
        <f t="shared" ca="1" si="41"/>
        <v>прочее_газ</v>
      </c>
    </row>
    <row r="2501" spans="1:10" hidden="1" x14ac:dyDescent="0.2">
      <c r="A2501" s="98">
        <v>43823</v>
      </c>
      <c r="B2501" s="62" t="s">
        <v>2237</v>
      </c>
      <c r="C2501" s="62" t="s">
        <v>1107</v>
      </c>
      <c r="D2501" s="62" t="s">
        <v>4</v>
      </c>
      <c r="E2501" s="62" t="s">
        <v>1311</v>
      </c>
      <c r="F2501" s="99"/>
      <c r="G2501" s="100">
        <v>1560</v>
      </c>
      <c r="H2501" s="100">
        <v>1560</v>
      </c>
      <c r="I2501" s="1" t="str">
        <f t="shared" ca="1" si="41"/>
        <v>прочее_газ</v>
      </c>
    </row>
    <row r="2502" spans="1:10" hidden="1" x14ac:dyDescent="0.2">
      <c r="A2502" s="98">
        <v>43817</v>
      </c>
      <c r="B2502" s="62" t="s">
        <v>1833</v>
      </c>
      <c r="C2502" s="62" t="s">
        <v>1133</v>
      </c>
      <c r="D2502" s="62" t="s">
        <v>4</v>
      </c>
      <c r="E2502" s="62" t="s">
        <v>1314</v>
      </c>
      <c r="F2502" s="99"/>
      <c r="G2502" s="100">
        <v>1560</v>
      </c>
      <c r="H2502" s="100">
        <v>1560</v>
      </c>
      <c r="I2502" s="1" t="str">
        <f t="shared" ca="1" si="41"/>
        <v>прочее_газ</v>
      </c>
    </row>
    <row r="2503" spans="1:10" hidden="1" x14ac:dyDescent="0.2">
      <c r="A2503" s="98">
        <v>43811</v>
      </c>
      <c r="B2503" s="62" t="s">
        <v>2200</v>
      </c>
      <c r="C2503" s="62" t="s">
        <v>1126</v>
      </c>
      <c r="D2503" s="62" t="s">
        <v>4</v>
      </c>
      <c r="E2503" s="62" t="s">
        <v>1311</v>
      </c>
      <c r="F2503" s="99"/>
      <c r="G2503" s="100">
        <v>1560</v>
      </c>
      <c r="H2503" s="100">
        <v>1560</v>
      </c>
      <c r="I2503" s="1" t="str">
        <f t="shared" ca="1" si="41"/>
        <v>прочее_газ</v>
      </c>
    </row>
    <row r="2504" spans="1:10" hidden="1" x14ac:dyDescent="0.2">
      <c r="A2504" s="98">
        <v>43804</v>
      </c>
      <c r="B2504" s="62" t="s">
        <v>2103</v>
      </c>
      <c r="C2504" s="62" t="s">
        <v>960</v>
      </c>
      <c r="D2504" s="62" t="s">
        <v>4</v>
      </c>
      <c r="E2504" s="62" t="s">
        <v>1311</v>
      </c>
      <c r="F2504" s="99"/>
      <c r="G2504" s="100">
        <v>1560</v>
      </c>
      <c r="H2504" s="100">
        <v>1560</v>
      </c>
      <c r="I2504" s="1" t="str">
        <f t="shared" ca="1" si="41"/>
        <v>прочее_газ</v>
      </c>
    </row>
    <row r="2505" spans="1:10" hidden="1" x14ac:dyDescent="0.2">
      <c r="A2505" s="98">
        <v>43823</v>
      </c>
      <c r="B2505" s="62" t="s">
        <v>2323</v>
      </c>
      <c r="C2505" s="62" t="s">
        <v>904</v>
      </c>
      <c r="D2505" s="62" t="s">
        <v>4</v>
      </c>
      <c r="E2505" s="62" t="s">
        <v>1311</v>
      </c>
      <c r="F2505" s="99"/>
      <c r="G2505" s="100">
        <v>1560</v>
      </c>
      <c r="H2505" s="100">
        <v>1560</v>
      </c>
      <c r="I2505" s="1" t="str">
        <f t="shared" ca="1" si="41"/>
        <v>прочее_газ</v>
      </c>
      <c r="J2505" s="18"/>
    </row>
    <row r="2506" spans="1:10" hidden="1" x14ac:dyDescent="0.2">
      <c r="A2506" s="98">
        <v>43796</v>
      </c>
      <c r="B2506" s="62" t="s">
        <v>1945</v>
      </c>
      <c r="C2506" s="62" t="s">
        <v>621</v>
      </c>
      <c r="D2506" s="62" t="s">
        <v>4</v>
      </c>
      <c r="E2506" s="62" t="s">
        <v>1311</v>
      </c>
      <c r="F2506" s="99"/>
      <c r="G2506" s="100">
        <v>1560</v>
      </c>
      <c r="H2506" s="100">
        <v>1560</v>
      </c>
      <c r="I2506" s="1" t="str">
        <f t="shared" ca="1" si="41"/>
        <v>прочее_газ</v>
      </c>
    </row>
    <row r="2507" spans="1:10" hidden="1" x14ac:dyDescent="0.2">
      <c r="A2507" s="98">
        <v>43804</v>
      </c>
      <c r="B2507" s="62" t="s">
        <v>1680</v>
      </c>
      <c r="C2507" s="62" t="s">
        <v>1083</v>
      </c>
      <c r="D2507" s="62" t="s">
        <v>4</v>
      </c>
      <c r="E2507" s="62" t="s">
        <v>1311</v>
      </c>
      <c r="F2507" s="99"/>
      <c r="G2507" s="100">
        <v>1560</v>
      </c>
      <c r="H2507" s="100">
        <v>1560</v>
      </c>
      <c r="I2507" s="1" t="str">
        <f t="shared" ca="1" si="41"/>
        <v>прочее_газ</v>
      </c>
    </row>
    <row r="2508" spans="1:10" hidden="1" x14ac:dyDescent="0.2">
      <c r="A2508" s="98">
        <v>43823</v>
      </c>
      <c r="B2508" s="62" t="s">
        <v>1985</v>
      </c>
      <c r="C2508" s="62" t="s">
        <v>994</v>
      </c>
      <c r="D2508" s="62" t="s">
        <v>4</v>
      </c>
      <c r="E2508" s="62" t="s">
        <v>1311</v>
      </c>
      <c r="F2508" s="99"/>
      <c r="G2508" s="100">
        <v>1560</v>
      </c>
      <c r="H2508" s="100">
        <v>1560</v>
      </c>
      <c r="I2508" s="1" t="str">
        <f t="shared" ca="1" si="41"/>
        <v>прочее_газ</v>
      </c>
    </row>
    <row r="2509" spans="1:10" hidden="1" x14ac:dyDescent="0.2">
      <c r="A2509" s="98">
        <v>43803</v>
      </c>
      <c r="B2509" s="62" t="s">
        <v>2144</v>
      </c>
      <c r="C2509" s="62" t="s">
        <v>1080</v>
      </c>
      <c r="D2509" s="62" t="s">
        <v>4</v>
      </c>
      <c r="E2509" s="62" t="s">
        <v>1314</v>
      </c>
      <c r="F2509" s="99"/>
      <c r="G2509" s="100">
        <v>1560</v>
      </c>
      <c r="H2509" s="100">
        <v>1560</v>
      </c>
      <c r="I2509" s="1" t="str">
        <f t="shared" ca="1" si="41"/>
        <v>прочее_газ</v>
      </c>
    </row>
    <row r="2510" spans="1:10" hidden="1" x14ac:dyDescent="0.2">
      <c r="A2510" s="98">
        <v>43825</v>
      </c>
      <c r="B2510" s="62" t="s">
        <v>1629</v>
      </c>
      <c r="C2510" s="62" t="s">
        <v>588</v>
      </c>
      <c r="D2510" s="62" t="s">
        <v>4</v>
      </c>
      <c r="E2510" s="62" t="s">
        <v>1311</v>
      </c>
      <c r="F2510" s="99"/>
      <c r="G2510" s="100">
        <v>1560</v>
      </c>
      <c r="H2510" s="100">
        <v>1560</v>
      </c>
      <c r="I2510" s="1" t="str">
        <f t="shared" ca="1" si="41"/>
        <v>прочее_газ</v>
      </c>
    </row>
    <row r="2511" spans="1:10" hidden="1" x14ac:dyDescent="0.2">
      <c r="A2511" s="98">
        <v>43816</v>
      </c>
      <c r="B2511" s="62" t="s">
        <v>2176</v>
      </c>
      <c r="C2511" s="62" t="s">
        <v>756</v>
      </c>
      <c r="D2511" s="62" t="s">
        <v>4</v>
      </c>
      <c r="E2511" s="62" t="s">
        <v>1314</v>
      </c>
      <c r="F2511" s="99"/>
      <c r="G2511" s="100">
        <v>1560</v>
      </c>
      <c r="H2511" s="100">
        <v>1560</v>
      </c>
      <c r="I2511" s="1" t="str">
        <f t="shared" ca="1" si="41"/>
        <v>прочее_газ</v>
      </c>
    </row>
    <row r="2512" spans="1:10" hidden="1" x14ac:dyDescent="0.2">
      <c r="A2512" s="98">
        <v>43824</v>
      </c>
      <c r="B2512" s="62" t="s">
        <v>1960</v>
      </c>
      <c r="C2512" s="62" t="s">
        <v>1112</v>
      </c>
      <c r="D2512" s="62" t="s">
        <v>4</v>
      </c>
      <c r="E2512" s="62" t="s">
        <v>1311</v>
      </c>
      <c r="F2512" s="99"/>
      <c r="G2512" s="100">
        <v>1560</v>
      </c>
      <c r="H2512" s="100">
        <v>1560</v>
      </c>
      <c r="I2512" s="1" t="str">
        <f t="shared" ca="1" si="41"/>
        <v>прочее_газ</v>
      </c>
    </row>
    <row r="2513" spans="1:9" hidden="1" x14ac:dyDescent="0.2">
      <c r="A2513" s="98">
        <v>43816</v>
      </c>
      <c r="B2513" s="62" t="s">
        <v>2135</v>
      </c>
      <c r="C2513" s="62" t="s">
        <v>1125</v>
      </c>
      <c r="D2513" s="62" t="s">
        <v>4</v>
      </c>
      <c r="E2513" s="62" t="s">
        <v>1311</v>
      </c>
      <c r="F2513" s="99"/>
      <c r="G2513" s="100">
        <v>1560</v>
      </c>
      <c r="H2513" s="100">
        <v>1560</v>
      </c>
      <c r="I2513" s="1" t="str">
        <f t="shared" ca="1" si="41"/>
        <v>прочее_газ</v>
      </c>
    </row>
    <row r="2514" spans="1:9" hidden="1" x14ac:dyDescent="0.2">
      <c r="A2514" s="98">
        <v>43858</v>
      </c>
      <c r="B2514" s="62" t="s">
        <v>2252</v>
      </c>
      <c r="C2514" s="62" t="s">
        <v>1319</v>
      </c>
      <c r="D2514" s="62" t="s">
        <v>4</v>
      </c>
      <c r="E2514" s="62" t="s">
        <v>1311</v>
      </c>
      <c r="F2514" s="99"/>
      <c r="G2514" s="100">
        <v>1560</v>
      </c>
      <c r="H2514" s="100">
        <v>1560</v>
      </c>
      <c r="I2514" s="1" t="str">
        <f t="shared" ca="1" si="41"/>
        <v>прочее_газ</v>
      </c>
    </row>
    <row r="2515" spans="1:9" hidden="1" x14ac:dyDescent="0.2">
      <c r="A2515" s="98">
        <v>43816</v>
      </c>
      <c r="B2515" s="62" t="s">
        <v>2175</v>
      </c>
      <c r="C2515" s="62" t="s">
        <v>695</v>
      </c>
      <c r="D2515" s="62" t="s">
        <v>4</v>
      </c>
      <c r="E2515" s="62" t="s">
        <v>1311</v>
      </c>
      <c r="F2515" s="99"/>
      <c r="G2515" s="100">
        <v>1560</v>
      </c>
      <c r="H2515" s="100">
        <v>1560</v>
      </c>
      <c r="I2515" s="1" t="str">
        <f t="shared" ca="1" si="41"/>
        <v>прочее_газ</v>
      </c>
    </row>
    <row r="2516" spans="1:9" hidden="1" x14ac:dyDescent="0.2">
      <c r="A2516" s="98">
        <v>43858</v>
      </c>
      <c r="B2516" s="62" t="s">
        <v>1495</v>
      </c>
      <c r="C2516" s="62" t="s">
        <v>1329</v>
      </c>
      <c r="D2516" s="62" t="s">
        <v>4</v>
      </c>
      <c r="E2516" s="62" t="s">
        <v>1311</v>
      </c>
      <c r="F2516" s="99"/>
      <c r="G2516" s="100">
        <v>1560</v>
      </c>
      <c r="H2516" s="100">
        <v>1560</v>
      </c>
      <c r="I2516" s="1" t="str">
        <f t="shared" ca="1" si="41"/>
        <v>прочее_газ</v>
      </c>
    </row>
    <row r="2517" spans="1:9" hidden="1" x14ac:dyDescent="0.2">
      <c r="A2517" s="98">
        <v>43824</v>
      </c>
      <c r="B2517" s="62" t="s">
        <v>2007</v>
      </c>
      <c r="C2517" s="62" t="s">
        <v>1096</v>
      </c>
      <c r="D2517" s="62" t="s">
        <v>4</v>
      </c>
      <c r="E2517" s="62" t="s">
        <v>1314</v>
      </c>
      <c r="F2517" s="99"/>
      <c r="G2517" s="100">
        <v>1560</v>
      </c>
      <c r="H2517" s="100">
        <v>1560</v>
      </c>
      <c r="I2517" s="1" t="str">
        <f t="shared" ca="1" si="41"/>
        <v>прочее_газ</v>
      </c>
    </row>
    <row r="2518" spans="1:9" hidden="1" x14ac:dyDescent="0.2">
      <c r="A2518" s="98">
        <v>43839</v>
      </c>
      <c r="B2518" s="62" t="s">
        <v>1669</v>
      </c>
      <c r="C2518" s="62" t="s">
        <v>1306</v>
      </c>
      <c r="D2518" s="62" t="s">
        <v>4</v>
      </c>
      <c r="E2518" s="62" t="s">
        <v>1314</v>
      </c>
      <c r="F2518" s="99"/>
      <c r="G2518" s="100">
        <v>1560</v>
      </c>
      <c r="H2518" s="100">
        <v>1560</v>
      </c>
      <c r="I2518" s="1" t="str">
        <f t="shared" ca="1" si="41"/>
        <v>прочее_газ</v>
      </c>
    </row>
    <row r="2519" spans="1:9" hidden="1" x14ac:dyDescent="0.2">
      <c r="A2519" s="98">
        <v>43823</v>
      </c>
      <c r="B2519" s="62" t="s">
        <v>2272</v>
      </c>
      <c r="C2519" s="62" t="s">
        <v>1122</v>
      </c>
      <c r="D2519" s="62" t="s">
        <v>4</v>
      </c>
      <c r="E2519" s="62" t="s">
        <v>1314</v>
      </c>
      <c r="F2519" s="99"/>
      <c r="G2519" s="100">
        <v>1560</v>
      </c>
      <c r="H2519" s="100">
        <v>1560</v>
      </c>
      <c r="I2519" s="1" t="str">
        <f t="shared" ca="1" si="41"/>
        <v>прочее_газ</v>
      </c>
    </row>
    <row r="2520" spans="1:9" hidden="1" x14ac:dyDescent="0.2">
      <c r="A2520" s="98">
        <v>43824</v>
      </c>
      <c r="B2520" s="62" t="s">
        <v>1976</v>
      </c>
      <c r="C2520" s="62" t="s">
        <v>756</v>
      </c>
      <c r="D2520" s="62" t="s">
        <v>4</v>
      </c>
      <c r="E2520" s="62" t="s">
        <v>1314</v>
      </c>
      <c r="F2520" s="99"/>
      <c r="G2520" s="100">
        <v>1560</v>
      </c>
      <c r="H2520" s="100">
        <v>1560</v>
      </c>
      <c r="I2520" s="1" t="str">
        <f t="shared" ca="1" si="41"/>
        <v>прочее_газ</v>
      </c>
    </row>
    <row r="2521" spans="1:9" hidden="1" x14ac:dyDescent="0.2">
      <c r="A2521" s="98">
        <v>43816</v>
      </c>
      <c r="B2521" s="62" t="s">
        <v>2295</v>
      </c>
      <c r="C2521" s="62" t="s">
        <v>1080</v>
      </c>
      <c r="D2521" s="62" t="s">
        <v>4</v>
      </c>
      <c r="E2521" s="62" t="s">
        <v>1314</v>
      </c>
      <c r="F2521" s="99"/>
      <c r="G2521" s="100">
        <v>1560</v>
      </c>
      <c r="H2521" s="100">
        <v>1560</v>
      </c>
      <c r="I2521" s="1" t="str">
        <f t="shared" ca="1" si="41"/>
        <v>прочее_газ</v>
      </c>
    </row>
    <row r="2522" spans="1:9" hidden="1" x14ac:dyDescent="0.2">
      <c r="A2522" s="98">
        <v>43801</v>
      </c>
      <c r="B2522" s="62" t="s">
        <v>2177</v>
      </c>
      <c r="C2522" s="62" t="s">
        <v>1076</v>
      </c>
      <c r="D2522" s="62" t="s">
        <v>4</v>
      </c>
      <c r="E2522" s="62" t="s">
        <v>1311</v>
      </c>
      <c r="F2522" s="99"/>
      <c r="G2522" s="100">
        <v>1560</v>
      </c>
      <c r="H2522" s="100">
        <v>1560</v>
      </c>
      <c r="I2522" s="1" t="str">
        <f t="shared" ca="1" si="41"/>
        <v>прочее_газ</v>
      </c>
    </row>
    <row r="2523" spans="1:9" hidden="1" x14ac:dyDescent="0.2">
      <c r="A2523" s="98">
        <v>43801</v>
      </c>
      <c r="B2523" s="62" t="s">
        <v>1681</v>
      </c>
      <c r="C2523" s="62" t="s">
        <v>577</v>
      </c>
      <c r="D2523" s="62" t="s">
        <v>4</v>
      </c>
      <c r="E2523" s="62" t="s">
        <v>1311</v>
      </c>
      <c r="F2523" s="99"/>
      <c r="G2523" s="100">
        <v>1560</v>
      </c>
      <c r="H2523" s="100">
        <v>1560</v>
      </c>
      <c r="I2523" s="1" t="str">
        <f t="shared" ca="1" si="41"/>
        <v>прочее_газ</v>
      </c>
    </row>
    <row r="2524" spans="1:9" hidden="1" x14ac:dyDescent="0.2">
      <c r="A2524" s="98">
        <v>43809</v>
      </c>
      <c r="B2524" s="62" t="s">
        <v>1919</v>
      </c>
      <c r="C2524" s="62" t="s">
        <v>578</v>
      </c>
      <c r="D2524" s="62" t="s">
        <v>4</v>
      </c>
      <c r="E2524" s="62" t="s">
        <v>1311</v>
      </c>
      <c r="F2524" s="99"/>
      <c r="G2524" s="100">
        <v>1560</v>
      </c>
      <c r="H2524" s="100">
        <v>1560</v>
      </c>
      <c r="I2524" s="1" t="str">
        <f t="shared" ca="1" si="41"/>
        <v>прочее_газ</v>
      </c>
    </row>
    <row r="2525" spans="1:9" hidden="1" x14ac:dyDescent="0.2">
      <c r="A2525" s="98">
        <v>43811</v>
      </c>
      <c r="B2525" s="62" t="s">
        <v>1642</v>
      </c>
      <c r="C2525" s="62" t="s">
        <v>1114</v>
      </c>
      <c r="D2525" s="62" t="s">
        <v>4</v>
      </c>
      <c r="E2525" s="62" t="s">
        <v>1314</v>
      </c>
      <c r="F2525" s="99"/>
      <c r="G2525" s="100">
        <v>1560</v>
      </c>
      <c r="H2525" s="100">
        <v>1560</v>
      </c>
      <c r="I2525" s="1" t="str">
        <f t="shared" ca="1" si="41"/>
        <v>прочее_газ</v>
      </c>
    </row>
    <row r="2526" spans="1:9" hidden="1" x14ac:dyDescent="0.2">
      <c r="A2526" s="98">
        <v>43788</v>
      </c>
      <c r="B2526" s="62" t="s">
        <v>2288</v>
      </c>
      <c r="C2526" s="62" t="s">
        <v>601</v>
      </c>
      <c r="D2526" s="62" t="s">
        <v>4</v>
      </c>
      <c r="E2526" s="62" t="s">
        <v>1311</v>
      </c>
      <c r="F2526" s="99"/>
      <c r="G2526" s="100">
        <v>1560</v>
      </c>
      <c r="H2526" s="100">
        <v>1560</v>
      </c>
      <c r="I2526" s="1" t="str">
        <f t="shared" ca="1" si="41"/>
        <v>прочее_газ</v>
      </c>
    </row>
    <row r="2527" spans="1:9" hidden="1" x14ac:dyDescent="0.2">
      <c r="A2527" s="98">
        <v>43823</v>
      </c>
      <c r="B2527" s="62" t="s">
        <v>1562</v>
      </c>
      <c r="C2527" s="62" t="s">
        <v>1110</v>
      </c>
      <c r="D2527" s="62" t="s">
        <v>4</v>
      </c>
      <c r="E2527" s="62" t="s">
        <v>1312</v>
      </c>
      <c r="F2527" s="99"/>
      <c r="G2527" s="100">
        <v>1560</v>
      </c>
      <c r="H2527" s="100">
        <v>1560</v>
      </c>
      <c r="I2527" s="1" t="str">
        <f t="shared" ca="1" si="41"/>
        <v>прочее_газ</v>
      </c>
    </row>
    <row r="2528" spans="1:9" hidden="1" x14ac:dyDescent="0.2">
      <c r="A2528" s="98">
        <v>43797</v>
      </c>
      <c r="B2528" s="62" t="s">
        <v>2090</v>
      </c>
      <c r="C2528" s="62" t="s">
        <v>568</v>
      </c>
      <c r="D2528" s="62" t="s">
        <v>4</v>
      </c>
      <c r="E2528" s="62" t="s">
        <v>1311</v>
      </c>
      <c r="F2528" s="99"/>
      <c r="G2528" s="100">
        <v>1560</v>
      </c>
      <c r="H2528" s="100">
        <v>1560</v>
      </c>
      <c r="I2528" s="1" t="str">
        <f t="shared" ca="1" si="41"/>
        <v>прочее_газ</v>
      </c>
    </row>
    <row r="2529" spans="1:10" hidden="1" x14ac:dyDescent="0.2">
      <c r="A2529" s="98">
        <v>43802</v>
      </c>
      <c r="B2529" s="62" t="s">
        <v>1981</v>
      </c>
      <c r="C2529" s="62" t="s">
        <v>1082</v>
      </c>
      <c r="D2529" s="62" t="s">
        <v>4</v>
      </c>
      <c r="E2529" s="62" t="s">
        <v>1314</v>
      </c>
      <c r="F2529" s="99"/>
      <c r="G2529" s="100">
        <v>1560</v>
      </c>
      <c r="H2529" s="100">
        <v>1560</v>
      </c>
      <c r="I2529" s="1" t="str">
        <f t="shared" ca="1" si="41"/>
        <v>прочее_газ</v>
      </c>
    </row>
    <row r="2530" spans="1:10" hidden="1" x14ac:dyDescent="0.2">
      <c r="A2530" s="98">
        <v>43803</v>
      </c>
      <c r="B2530" s="62" t="s">
        <v>1793</v>
      </c>
      <c r="C2530" s="62" t="s">
        <v>578</v>
      </c>
      <c r="D2530" s="62" t="s">
        <v>4</v>
      </c>
      <c r="E2530" s="62" t="s">
        <v>1311</v>
      </c>
      <c r="F2530" s="99"/>
      <c r="G2530" s="100">
        <v>1560</v>
      </c>
      <c r="H2530" s="100">
        <v>1560</v>
      </c>
      <c r="I2530" s="1" t="str">
        <f t="shared" ca="1" si="41"/>
        <v>прочее_газ</v>
      </c>
    </row>
    <row r="2531" spans="1:10" hidden="1" x14ac:dyDescent="0.2">
      <c r="A2531" s="98">
        <v>43788</v>
      </c>
      <c r="B2531" s="62" t="s">
        <v>1768</v>
      </c>
      <c r="C2531" s="62" t="s">
        <v>894</v>
      </c>
      <c r="D2531" s="62" t="s">
        <v>4</v>
      </c>
      <c r="E2531" s="62" t="s">
        <v>1311</v>
      </c>
      <c r="F2531" s="99"/>
      <c r="G2531" s="100">
        <v>1560</v>
      </c>
      <c r="H2531" s="100">
        <v>1560</v>
      </c>
      <c r="I2531" s="1" t="str">
        <f t="shared" ca="1" si="41"/>
        <v>прочее_газ</v>
      </c>
      <c r="J2531" s="18"/>
    </row>
    <row r="2532" spans="1:10" hidden="1" x14ac:dyDescent="0.2">
      <c r="A2532" s="98">
        <v>43781</v>
      </c>
      <c r="B2532" s="62" t="s">
        <v>1914</v>
      </c>
      <c r="C2532" s="62" t="s">
        <v>578</v>
      </c>
      <c r="D2532" s="62" t="s">
        <v>4</v>
      </c>
      <c r="E2532" s="62" t="s">
        <v>1311</v>
      </c>
      <c r="F2532" s="99"/>
      <c r="G2532" s="100">
        <v>1560</v>
      </c>
      <c r="H2532" s="100">
        <v>1560</v>
      </c>
      <c r="I2532" s="1" t="str">
        <f t="shared" ca="1" si="41"/>
        <v>прочее_газ</v>
      </c>
    </row>
    <row r="2533" spans="1:10" hidden="1" x14ac:dyDescent="0.2">
      <c r="A2533" s="98">
        <v>43801</v>
      </c>
      <c r="B2533" s="62" t="s">
        <v>1767</v>
      </c>
      <c r="C2533" s="62" t="s">
        <v>780</v>
      </c>
      <c r="D2533" s="62" t="s">
        <v>4</v>
      </c>
      <c r="E2533" s="62" t="s">
        <v>1311</v>
      </c>
      <c r="F2533" s="99"/>
      <c r="G2533" s="100">
        <v>1560</v>
      </c>
      <c r="H2533" s="100">
        <v>1560</v>
      </c>
      <c r="I2533" s="1" t="str">
        <f t="shared" ca="1" si="41"/>
        <v>прочее_газ</v>
      </c>
    </row>
    <row r="2534" spans="1:10" hidden="1" x14ac:dyDescent="0.2">
      <c r="A2534" s="98">
        <v>43781</v>
      </c>
      <c r="B2534" s="62" t="s">
        <v>2068</v>
      </c>
      <c r="C2534" s="62" t="s">
        <v>578</v>
      </c>
      <c r="D2534" s="62" t="s">
        <v>4</v>
      </c>
      <c r="E2534" s="62" t="s">
        <v>1311</v>
      </c>
      <c r="F2534" s="99"/>
      <c r="G2534" s="100">
        <v>1560</v>
      </c>
      <c r="H2534" s="100">
        <v>1560</v>
      </c>
      <c r="I2534" s="1" t="str">
        <f t="shared" ca="1" si="41"/>
        <v>прочее_газ</v>
      </c>
    </row>
    <row r="2535" spans="1:10" hidden="1" x14ac:dyDescent="0.2">
      <c r="A2535" s="98">
        <v>43801</v>
      </c>
      <c r="B2535" s="62" t="s">
        <v>2017</v>
      </c>
      <c r="C2535" s="62" t="s">
        <v>756</v>
      </c>
      <c r="D2535" s="62" t="s">
        <v>4</v>
      </c>
      <c r="E2535" s="62" t="s">
        <v>1314</v>
      </c>
      <c r="F2535" s="99"/>
      <c r="G2535" s="100">
        <v>1560</v>
      </c>
      <c r="H2535" s="100">
        <v>1560</v>
      </c>
      <c r="I2535" s="1" t="str">
        <f t="shared" ca="1" si="41"/>
        <v>прочее_газ</v>
      </c>
    </row>
    <row r="2536" spans="1:10" hidden="1" x14ac:dyDescent="0.2">
      <c r="A2536" s="98">
        <v>43788</v>
      </c>
      <c r="B2536" s="62" t="s">
        <v>2139</v>
      </c>
      <c r="C2536" s="62" t="s">
        <v>795</v>
      </c>
      <c r="D2536" s="62" t="s">
        <v>4</v>
      </c>
      <c r="E2536" s="62" t="s">
        <v>1311</v>
      </c>
      <c r="F2536" s="99"/>
      <c r="G2536" s="100">
        <v>1560</v>
      </c>
      <c r="H2536" s="100">
        <v>1560</v>
      </c>
      <c r="I2536" s="1" t="str">
        <f t="shared" ca="1" si="41"/>
        <v>прочее_газ</v>
      </c>
    </row>
    <row r="2537" spans="1:10" hidden="1" x14ac:dyDescent="0.2">
      <c r="A2537" s="98">
        <v>43775</v>
      </c>
      <c r="B2537" s="62" t="s">
        <v>1706</v>
      </c>
      <c r="C2537" s="62" t="s">
        <v>684</v>
      </c>
      <c r="D2537" s="62" t="s">
        <v>4</v>
      </c>
      <c r="E2537" s="62" t="s">
        <v>1311</v>
      </c>
      <c r="F2537" s="99"/>
      <c r="G2537" s="100">
        <v>1560</v>
      </c>
      <c r="H2537" s="100">
        <v>1560</v>
      </c>
      <c r="I2537" s="1" t="str">
        <f t="shared" ca="1" si="41"/>
        <v>прочее_газ</v>
      </c>
    </row>
    <row r="2538" spans="1:10" hidden="1" x14ac:dyDescent="0.2">
      <c r="A2538" s="98">
        <v>43781</v>
      </c>
      <c r="B2538" s="62" t="s">
        <v>2062</v>
      </c>
      <c r="C2538" s="62" t="s">
        <v>578</v>
      </c>
      <c r="D2538" s="62" t="s">
        <v>4</v>
      </c>
      <c r="E2538" s="62" t="s">
        <v>1311</v>
      </c>
      <c r="F2538" s="99"/>
      <c r="G2538" s="100">
        <v>1560</v>
      </c>
      <c r="H2538" s="100">
        <v>1560</v>
      </c>
      <c r="I2538" s="1" t="str">
        <f t="shared" ca="1" si="41"/>
        <v>прочее_газ</v>
      </c>
    </row>
    <row r="2539" spans="1:10" hidden="1" x14ac:dyDescent="0.2">
      <c r="A2539" s="98">
        <v>43801</v>
      </c>
      <c r="B2539" s="62" t="s">
        <v>1790</v>
      </c>
      <c r="C2539" s="62" t="s">
        <v>571</v>
      </c>
      <c r="D2539" s="62" t="s">
        <v>4</v>
      </c>
      <c r="E2539" s="62" t="s">
        <v>1311</v>
      </c>
      <c r="F2539" s="99"/>
      <c r="G2539" s="100">
        <v>1560</v>
      </c>
      <c r="H2539" s="100">
        <v>1560</v>
      </c>
      <c r="I2539" s="1" t="str">
        <f t="shared" ca="1" si="41"/>
        <v>прочее_газ</v>
      </c>
    </row>
    <row r="2540" spans="1:10" hidden="1" x14ac:dyDescent="0.2">
      <c r="A2540" s="98">
        <v>43781</v>
      </c>
      <c r="B2540" s="62" t="s">
        <v>2303</v>
      </c>
      <c r="C2540" s="62" t="s">
        <v>965</v>
      </c>
      <c r="D2540" s="62" t="s">
        <v>4</v>
      </c>
      <c r="E2540" s="62" t="s">
        <v>1311</v>
      </c>
      <c r="F2540" s="99"/>
      <c r="G2540" s="100">
        <v>1560</v>
      </c>
      <c r="H2540" s="100">
        <v>1560</v>
      </c>
      <c r="I2540" s="1" t="str">
        <f t="shared" ca="1" si="41"/>
        <v>прочее_газ</v>
      </c>
    </row>
    <row r="2541" spans="1:10" hidden="1" x14ac:dyDescent="0.2">
      <c r="A2541" s="98">
        <v>43801</v>
      </c>
      <c r="B2541" s="62" t="s">
        <v>1803</v>
      </c>
      <c r="C2541" s="62" t="s">
        <v>1073</v>
      </c>
      <c r="D2541" s="62" t="s">
        <v>4</v>
      </c>
      <c r="E2541" s="62" t="s">
        <v>1311</v>
      </c>
      <c r="F2541" s="99"/>
      <c r="G2541" s="100">
        <v>1560</v>
      </c>
      <c r="H2541" s="100">
        <v>1560</v>
      </c>
      <c r="I2541" s="1" t="str">
        <f t="shared" ca="1" si="41"/>
        <v>прочее_газ</v>
      </c>
    </row>
    <row r="2542" spans="1:10" hidden="1" x14ac:dyDescent="0.2">
      <c r="A2542" s="98">
        <v>43788</v>
      </c>
      <c r="B2542" s="62" t="s">
        <v>2232</v>
      </c>
      <c r="C2542" s="62" t="s">
        <v>1009</v>
      </c>
      <c r="D2542" s="62" t="s">
        <v>4</v>
      </c>
      <c r="E2542" s="62" t="s">
        <v>1311</v>
      </c>
      <c r="F2542" s="99"/>
      <c r="G2542" s="100">
        <v>1560</v>
      </c>
      <c r="H2542" s="100">
        <v>1560</v>
      </c>
      <c r="I2542" s="1" t="str">
        <f t="shared" ca="1" si="41"/>
        <v>прочее_газ</v>
      </c>
    </row>
    <row r="2543" spans="1:10" hidden="1" x14ac:dyDescent="0.2">
      <c r="A2543" s="98">
        <v>43781</v>
      </c>
      <c r="B2543" s="62" t="s">
        <v>2221</v>
      </c>
      <c r="C2543" s="62" t="s">
        <v>657</v>
      </c>
      <c r="D2543" s="62" t="s">
        <v>4</v>
      </c>
      <c r="E2543" s="62" t="s">
        <v>1311</v>
      </c>
      <c r="F2543" s="99"/>
      <c r="G2543" s="100">
        <v>1560</v>
      </c>
      <c r="H2543" s="100">
        <v>1560</v>
      </c>
      <c r="I2543" s="1" t="str">
        <f t="shared" ca="1" si="41"/>
        <v>прочее_газ</v>
      </c>
    </row>
    <row r="2544" spans="1:10" hidden="1" x14ac:dyDescent="0.2">
      <c r="A2544" s="98">
        <v>43768</v>
      </c>
      <c r="B2544" s="62" t="s">
        <v>2191</v>
      </c>
      <c r="C2544" s="62" t="s">
        <v>636</v>
      </c>
      <c r="D2544" s="62" t="s">
        <v>4</v>
      </c>
      <c r="E2544" s="62" t="s">
        <v>1311</v>
      </c>
      <c r="F2544" s="99"/>
      <c r="G2544" s="100">
        <v>1560</v>
      </c>
      <c r="H2544" s="100">
        <v>1560</v>
      </c>
      <c r="I2544" s="1" t="str">
        <f t="shared" ca="1" si="41"/>
        <v>прочее_газ</v>
      </c>
    </row>
    <row r="2545" spans="1:10" hidden="1" x14ac:dyDescent="0.2">
      <c r="A2545" s="98">
        <v>43788</v>
      </c>
      <c r="B2545" s="62" t="s">
        <v>1609</v>
      </c>
      <c r="C2545" s="62" t="s">
        <v>876</v>
      </c>
      <c r="D2545" s="62" t="s">
        <v>4</v>
      </c>
      <c r="E2545" s="62" t="s">
        <v>1311</v>
      </c>
      <c r="F2545" s="99"/>
      <c r="G2545" s="100">
        <v>1560</v>
      </c>
      <c r="H2545" s="100">
        <v>1560</v>
      </c>
      <c r="I2545" s="1" t="str">
        <f t="shared" ca="1" si="41"/>
        <v>прочее_газ</v>
      </c>
    </row>
    <row r="2546" spans="1:10" hidden="1" x14ac:dyDescent="0.2">
      <c r="A2546" s="98">
        <v>43788</v>
      </c>
      <c r="B2546" s="62" t="s">
        <v>1791</v>
      </c>
      <c r="C2546" s="62" t="s">
        <v>671</v>
      </c>
      <c r="D2546" s="62" t="s">
        <v>4</v>
      </c>
      <c r="E2546" s="62" t="s">
        <v>1312</v>
      </c>
      <c r="F2546" s="99"/>
      <c r="G2546" s="100">
        <v>1560</v>
      </c>
      <c r="H2546" s="100">
        <v>1560</v>
      </c>
      <c r="I2546" s="1" t="str">
        <f t="shared" ca="1" si="41"/>
        <v>прочее_газ</v>
      </c>
    </row>
    <row r="2547" spans="1:10" hidden="1" x14ac:dyDescent="0.2">
      <c r="A2547" s="98">
        <v>43767</v>
      </c>
      <c r="B2547" s="62" t="s">
        <v>2181</v>
      </c>
      <c r="C2547" s="62" t="s">
        <v>756</v>
      </c>
      <c r="D2547" s="62" t="s">
        <v>4</v>
      </c>
      <c r="E2547" s="62" t="s">
        <v>1314</v>
      </c>
      <c r="F2547" s="99"/>
      <c r="G2547" s="100">
        <v>1560</v>
      </c>
      <c r="H2547" s="100">
        <v>1560</v>
      </c>
      <c r="I2547" s="1" t="str">
        <f t="shared" ca="1" si="41"/>
        <v>прочее_газ</v>
      </c>
    </row>
    <row r="2548" spans="1:10" hidden="1" x14ac:dyDescent="0.2">
      <c r="A2548" s="98">
        <v>43739</v>
      </c>
      <c r="B2548" s="62" t="s">
        <v>1740</v>
      </c>
      <c r="C2548" s="62" t="s">
        <v>675</v>
      </c>
      <c r="D2548" s="62" t="s">
        <v>4</v>
      </c>
      <c r="E2548" s="62" t="s">
        <v>1311</v>
      </c>
      <c r="F2548" s="99"/>
      <c r="G2548" s="100">
        <v>1560</v>
      </c>
      <c r="H2548" s="100">
        <v>1560</v>
      </c>
      <c r="I2548" s="1" t="str">
        <f t="shared" ca="1" si="41"/>
        <v>прочее_газ</v>
      </c>
    </row>
    <row r="2549" spans="1:10" hidden="1" x14ac:dyDescent="0.2">
      <c r="A2549" s="98">
        <v>43726</v>
      </c>
      <c r="B2549" s="62" t="s">
        <v>1802</v>
      </c>
      <c r="C2549" s="62" t="s">
        <v>1010</v>
      </c>
      <c r="D2549" s="62" t="s">
        <v>4</v>
      </c>
      <c r="E2549" s="62" t="s">
        <v>1313</v>
      </c>
      <c r="F2549" s="99"/>
      <c r="G2549" s="100">
        <v>1560</v>
      </c>
      <c r="H2549" s="100">
        <v>1560</v>
      </c>
      <c r="I2549" s="1" t="str">
        <f t="shared" ca="1" si="41"/>
        <v>прочее_газ</v>
      </c>
    </row>
    <row r="2550" spans="1:10" hidden="1" x14ac:dyDescent="0.2">
      <c r="A2550" s="98">
        <v>43762</v>
      </c>
      <c r="B2550" s="62" t="s">
        <v>2116</v>
      </c>
      <c r="C2550" s="62" t="s">
        <v>886</v>
      </c>
      <c r="D2550" s="62" t="s">
        <v>4</v>
      </c>
      <c r="E2550" s="62" t="s">
        <v>1311</v>
      </c>
      <c r="F2550" s="99"/>
      <c r="G2550" s="100">
        <v>1560</v>
      </c>
      <c r="H2550" s="100">
        <v>1560</v>
      </c>
      <c r="I2550" s="1" t="str">
        <f t="shared" ca="1" si="41"/>
        <v>прочее_газ</v>
      </c>
    </row>
    <row r="2551" spans="1:10" hidden="1" x14ac:dyDescent="0.2">
      <c r="A2551" s="98">
        <v>43732</v>
      </c>
      <c r="B2551" s="62" t="s">
        <v>1772</v>
      </c>
      <c r="C2551" s="62" t="s">
        <v>578</v>
      </c>
      <c r="D2551" s="62" t="s">
        <v>4</v>
      </c>
      <c r="E2551" s="62" t="s">
        <v>1313</v>
      </c>
      <c r="F2551" s="99"/>
      <c r="G2551" s="100">
        <v>1560</v>
      </c>
      <c r="H2551" s="100">
        <v>1560</v>
      </c>
      <c r="I2551" s="1" t="str">
        <f t="shared" ca="1" si="41"/>
        <v>прочее_газ</v>
      </c>
    </row>
    <row r="2552" spans="1:10" hidden="1" x14ac:dyDescent="0.2">
      <c r="A2552" s="98">
        <v>43739</v>
      </c>
      <c r="B2552" s="62" t="s">
        <v>1870</v>
      </c>
      <c r="C2552" s="62" t="s">
        <v>797</v>
      </c>
      <c r="D2552" s="62" t="s">
        <v>4</v>
      </c>
      <c r="E2552" s="62" t="s">
        <v>1313</v>
      </c>
      <c r="F2552" s="99"/>
      <c r="G2552" s="100">
        <v>1560</v>
      </c>
      <c r="H2552" s="100">
        <v>1560</v>
      </c>
      <c r="I2552" s="1" t="str">
        <f t="shared" ca="1" si="41"/>
        <v>прочее_газ</v>
      </c>
    </row>
    <row r="2553" spans="1:10" hidden="1" x14ac:dyDescent="0.2">
      <c r="A2553" s="98">
        <v>43746</v>
      </c>
      <c r="B2553" s="62" t="s">
        <v>1486</v>
      </c>
      <c r="C2553" s="62" t="s">
        <v>678</v>
      </c>
      <c r="D2553" s="62" t="s">
        <v>4</v>
      </c>
      <c r="E2553" s="62" t="s">
        <v>1313</v>
      </c>
      <c r="F2553" s="99"/>
      <c r="G2553" s="100">
        <v>1560</v>
      </c>
      <c r="H2553" s="100">
        <v>1560</v>
      </c>
      <c r="I2553" s="1" t="str">
        <f t="shared" ca="1" si="41"/>
        <v>прочее_газ</v>
      </c>
    </row>
    <row r="2554" spans="1:10" hidden="1" x14ac:dyDescent="0.2">
      <c r="A2554" s="98">
        <v>43746</v>
      </c>
      <c r="B2554" s="62" t="s">
        <v>1771</v>
      </c>
      <c r="C2554" s="62" t="s">
        <v>870</v>
      </c>
      <c r="D2554" s="62" t="s">
        <v>4</v>
      </c>
      <c r="E2554" s="62" t="s">
        <v>1313</v>
      </c>
      <c r="F2554" s="99"/>
      <c r="G2554" s="100">
        <v>1560</v>
      </c>
      <c r="H2554" s="100">
        <v>1560</v>
      </c>
      <c r="I2554" s="1" t="str">
        <f t="shared" ca="1" si="41"/>
        <v>прочее_газ</v>
      </c>
    </row>
    <row r="2555" spans="1:10" hidden="1" x14ac:dyDescent="0.2">
      <c r="A2555" s="98">
        <v>43739</v>
      </c>
      <c r="B2555" s="62" t="s">
        <v>1785</v>
      </c>
      <c r="C2555" s="62" t="s">
        <v>579</v>
      </c>
      <c r="D2555" s="62" t="s">
        <v>4</v>
      </c>
      <c r="E2555" s="62" t="s">
        <v>1313</v>
      </c>
      <c r="F2555" s="99"/>
      <c r="G2555" s="100">
        <v>1560</v>
      </c>
      <c r="H2555" s="100">
        <v>1560</v>
      </c>
      <c r="I2555" s="1" t="str">
        <f t="shared" ca="1" si="41"/>
        <v>прочее_газ</v>
      </c>
    </row>
    <row r="2556" spans="1:10" hidden="1" x14ac:dyDescent="0.2">
      <c r="A2556" s="98">
        <v>43753</v>
      </c>
      <c r="B2556" s="62" t="s">
        <v>2132</v>
      </c>
      <c r="C2556" s="62" t="s">
        <v>679</v>
      </c>
      <c r="D2556" s="62" t="s">
        <v>4</v>
      </c>
      <c r="E2556" s="62" t="s">
        <v>1313</v>
      </c>
      <c r="F2556" s="99"/>
      <c r="G2556" s="100">
        <v>1560</v>
      </c>
      <c r="H2556" s="100">
        <v>1560</v>
      </c>
      <c r="I2556" s="1" t="str">
        <f t="shared" ca="1" si="41"/>
        <v>прочее_газ</v>
      </c>
    </row>
    <row r="2557" spans="1:10" hidden="1" x14ac:dyDescent="0.2">
      <c r="A2557" s="98">
        <v>43753</v>
      </c>
      <c r="B2557" s="62" t="s">
        <v>1696</v>
      </c>
      <c r="C2557" s="62" t="s">
        <v>722</v>
      </c>
      <c r="D2557" s="62" t="s">
        <v>4</v>
      </c>
      <c r="E2557" s="62" t="s">
        <v>1313</v>
      </c>
      <c r="F2557" s="99"/>
      <c r="G2557" s="100">
        <v>1560</v>
      </c>
      <c r="H2557" s="100">
        <v>1560</v>
      </c>
      <c r="I2557" s="1" t="str">
        <f t="shared" ca="1" si="41"/>
        <v>прочее_газ</v>
      </c>
      <c r="J2557" s="18"/>
    </row>
    <row r="2558" spans="1:10" hidden="1" x14ac:dyDescent="0.2">
      <c r="A2558" s="98">
        <v>43850</v>
      </c>
      <c r="B2558" s="62" t="s">
        <v>1865</v>
      </c>
      <c r="C2558" s="62" t="s">
        <v>585</v>
      </c>
      <c r="D2558" s="62" t="s">
        <v>4</v>
      </c>
      <c r="E2558" s="62" t="s">
        <v>1313</v>
      </c>
      <c r="F2558" s="99"/>
      <c r="G2558" s="100">
        <v>1560</v>
      </c>
      <c r="H2558" s="100">
        <v>1560</v>
      </c>
      <c r="I2558" s="1" t="str">
        <f t="shared" ca="1" si="41"/>
        <v>прочее_газ</v>
      </c>
    </row>
    <row r="2559" spans="1:10" hidden="1" x14ac:dyDescent="0.2">
      <c r="A2559" s="98">
        <v>43753</v>
      </c>
      <c r="B2559" s="62" t="s">
        <v>1503</v>
      </c>
      <c r="C2559" s="62" t="s">
        <v>604</v>
      </c>
      <c r="D2559" s="62" t="s">
        <v>4</v>
      </c>
      <c r="E2559" s="62" t="s">
        <v>1313</v>
      </c>
      <c r="F2559" s="99"/>
      <c r="G2559" s="100">
        <v>1560</v>
      </c>
      <c r="H2559" s="100">
        <v>1560</v>
      </c>
      <c r="I2559" s="1" t="str">
        <f t="shared" ca="1" si="41"/>
        <v>прочее_газ</v>
      </c>
    </row>
    <row r="2560" spans="1:10" hidden="1" x14ac:dyDescent="0.2">
      <c r="A2560" s="98">
        <v>43746</v>
      </c>
      <c r="B2560" s="62" t="s">
        <v>1621</v>
      </c>
      <c r="C2560" s="62" t="s">
        <v>550</v>
      </c>
      <c r="D2560" s="62" t="s">
        <v>4</v>
      </c>
      <c r="E2560" s="62" t="s">
        <v>1311</v>
      </c>
      <c r="F2560" s="99"/>
      <c r="G2560" s="100">
        <v>1560</v>
      </c>
      <c r="H2560" s="100">
        <v>1560</v>
      </c>
      <c r="I2560" s="1" t="str">
        <f t="shared" ca="1" si="41"/>
        <v>прочее_газ</v>
      </c>
    </row>
    <row r="2561" spans="1:10" hidden="1" x14ac:dyDescent="0.2">
      <c r="A2561" s="98">
        <v>43746</v>
      </c>
      <c r="B2561" s="62" t="s">
        <v>2259</v>
      </c>
      <c r="C2561" s="62" t="s">
        <v>904</v>
      </c>
      <c r="D2561" s="62" t="s">
        <v>4</v>
      </c>
      <c r="E2561" s="62" t="s">
        <v>1311</v>
      </c>
      <c r="F2561" s="99"/>
      <c r="G2561" s="100">
        <v>1560</v>
      </c>
      <c r="H2561" s="100">
        <v>1560</v>
      </c>
      <c r="I2561" s="1" t="str">
        <f t="shared" ca="1" si="41"/>
        <v>прочее_газ</v>
      </c>
    </row>
    <row r="2562" spans="1:10" hidden="1" x14ac:dyDescent="0.2">
      <c r="A2562" s="98">
        <v>43732</v>
      </c>
      <c r="B2562" s="62" t="s">
        <v>1794</v>
      </c>
      <c r="C2562" s="62" t="s">
        <v>934</v>
      </c>
      <c r="D2562" s="62" t="s">
        <v>4</v>
      </c>
      <c r="E2562" s="62" t="s">
        <v>1311</v>
      </c>
      <c r="F2562" s="99"/>
      <c r="G2562" s="100">
        <v>1560</v>
      </c>
      <c r="H2562" s="100">
        <v>1560</v>
      </c>
      <c r="I2562" s="1" t="str">
        <f t="shared" ref="I2562:I2625" ca="1" si="42">IF(COUNTIF(INDIRECT(INDEX(моделиперечень,1)),D2562),INDEX(моделиперечень,1),
IF(COUNTIF(INDIRECT(INDEX(моделиперечень,2)),D2562),INDEX(моделиперечень,2),
IF(COUNTIF(INDIRECT(INDEX(моделиперечень,3)),D2562),INDEX(моделиперечень,3),
IF(COUNTIF(INDIRECT(INDEX(моделиперечень,4)),D2562),INDEX(моделиперечень,4),
IF(COUNTIF(INDIRECT(INDEX(моделиперечень,5)),D2562),INDEX(моделиперечень,5),
IF(COUNTIF(INDIRECT(INDEX(моделиперечень,6)),D2562),INDEX(моделиперечень,6),
IF(COUNTIF(INDIRECT(INDEX(моделиперечень,7)),D2562),INDEX(моделиперечень,7),
IF(COUNTIF(INDIRECT(INDEX(моделиперечень,8)),D2562),INDEX(моделиперечень,8),
IF(COUNTIF(INDIRECT(INDEX(моделиперечень,9)),D2562),INDEX(моделиперечень,9),
IF(COUNTIF(INDIRECT(INDEX(моделиперечень,10)),D2562),INDEX(моделиперечень,10),
IF(COUNTIF(INDIRECT(INDEX(моделиперечень,11)),D2562),INDEX(моделиперечень,11),
IF(COUNTIF(INDIRECT(INDEX(моделиперечень,12)),D2562),INDEX(моделиперечень,12),
IF(COUNTIF(INDIRECT(INDEX(моделиперечень,13)),D2562),INDEX(моделиперечень,13),
IF(COUNTIF(INDIRECT(INDEX(моделиперечень,14)),D2562),INDEX(моделиперечень,14),
IF(COUNTIF(INDIRECT(INDEX(моделиперечень,15)),D2562),INDEX(моделиперечень,15),
IF(COUNTIF(INDIRECT(INDEX(моделиперечень,16)),D2562),INDEX(моделиперечень,16),
IF(COUNTIF(INDIRECT(INDEX(моделиперечень,17)),D2562),INDEX(моделиперечень,17),
IF(COUNTIF(INDIRECT(INDEX(моделиперечень,18)),D2562),INDEX(моделиперечень,18),
IF(COUNTIF(INDIRECT(INDEX(моделиперечень,19)),D2562),INDEX(моделиперечень,19),
IF(COUNTIF(INDIRECT(INDEX(моделиперечень,20)),D2562),INDEX(моделиперечень,20),
IF(COUNTIF(INDIRECT(INDEX(моделиперечень,21)),D2562),INDEX(моделиперечень,21),
IF(COUNTIF(INDIRECT(INDEX(моделиперечень,22)),D2562),INDEX(моделиперечень,22),
IF(COUNTIF(INDIRECT(INDEX(моделиперечень,23)),D2562),INDEX(моделиперечень,23),
IF(COUNTIF(INDIRECT(INDEX(моделиперечень,24)),D2562),INDEX(моделиперечень,24),
IF(COUNTIF(INDIRECT(INDEX(моделиперечень,25)),D2562),INDEX(моделиперечень,25),
IF(COUNTIF(INDIRECT(INDEX(моделиперечень,26)),D2562),INDEX(моделиперечень,26),
IF(COUNTIF(INDIRECT(INDEX(моделиперечень_газ,1)),D2562),INDEX(моделиперечень_газ,1),
IF(COUNTIF(INDIRECT(INDEX(моделиперечень_газ,2)),D2562),INDEX(моделиперечень_газ,2),
IF(COUNTIF(INDIRECT(INDEX(моделиперечень_газ,3)),D2562),INDEX(моделиперечень_газ,3),
IF(COUNTIF(INDIRECT(INDEX(моделиперечень_газ,4)),D2562),INDEX(моделиперечень_газ,4),
IF(COUNTIF(INDIRECT(INDEX(моделиперечень_газ,5)),D2562),INDEX(моделиперечень_газ,5),
IF(COUNTIF(INDIRECT(INDEX(моделиперечень_газ,6)),D2562),INDEX(моделиперечень_газ,6),
IF(COUNTIF(INDIRECT(INDEX(моделиперечень_газ,7)),D2562),INDEX(моделиперечень_газ,7),
IF(COUNTIF(INDIRECT(INDEX(моделиперечень_газ,8)),D2562),INDEX(моделиперечень_газ,8),
IF(COUNTIF(INDIRECT(INDEX(моделиперечень_газ,9)),D2562),INDEX(моделиперечень_газ,9),
IF(COUNTIF(INDIRECT(INDEX(моделиперечень_газ,10)),D2562),INDEX(моделиперечень_газ,10),
IF(COUNTIF(INDIRECT(INDEX(моделиперечень_газ,11)),D2562),INDEX(моделиперечень_газ,11),
IF(COUNTIF(INDIRECT(INDEX(моделиперечень_газ,12)),D2562),INDEX(моделиперечень_газ,12),
IF(COUNTIF(INDIRECT(INDEX(моделиперечень_газ,13)),D2562),INDEX(моделиперечень_газ,13),
IF(COUNTIF(INDIRECT(INDEX(моделиперечень_газ,14)),D2562),INDEX(моделиперечень_газ,14),
IF(COUNTIF(INDIRECT(INDEX(моделиперечень_газ,15)),D2562),INDEX(моделиперечень_газ,15),
IF(COUNTIF(INDIRECT(INDEX(моделиперечень_газ,16)),D2562),INDEX(моделиперечень_газ,16),
IF(COUNTIF(INDIRECT(INDEX(моделиперечень_газ,17)),D2562),INDEX(моделиперечень_газ,17),
IF(COUNTIF(INDIRECT(INDEX(моделиперечень_газ,18)),D2562),INDEX(моделиперечень_газ,18),
IF(COUNTIF(INDIRECT(INDEX(моделиперечень_газ,19)),D2562),INDEX(моделиперечень_газ,19),
IF(COUNTIF(INDIRECT(INDEX(моделиперечень_газ,20)),D2562),INDEX(моделиперечень_газ,20),
IF(COUNTIF(INDIRECT(INDEX(моделиперечень_газ,21)),D2562),INDEX(моделиперечень_газ,21),
IF(COUNTIF(INDIRECT(INDEX(моделиперечень_газ,22)),D2562),INDEX(моделиперечень_газ,22),
IF(COUNTIF(INDIRECT(INDEX(моделиперечень_газ,23)),D2562),INDEX(моделиперечень_газ,23),
IF(COUNTIF(INDIRECT(INDEX(моделиперечень_газ,24)),D2562),INDEX(моделиперечень_газ,24),
IF(COUNTIF(INDIRECT(INDEX(моделиперечень_газ,25)),D2562),INDEX(моделиперечень_газ,25),
IF(COUNTIF(INDIRECT(INDEX(моделиперечень_газ,26)),D2562),INDEX(моделиперечень_газ,26),
IF(COUNTIF(INDIRECT(INDEX(моделиперечень_газ,27)),D2562),INDEX(моделиперечень_газ,27),
IF(COUNTIF(INDIRECT(INDEX(моделиперечень_газ,28)),D2562),INDEX(моделиперечень_газ,28),
IF(COUNTIF(INDIRECT(INDEX(моделиперечень_газ,29)),D2562),INDEX(моделиперечень_газ,29),
IF(COUNTIF(INDIRECT(INDEX(моделиперечень_газ,30)),D2562),INDEX(моделиперечень_газ,30),
IF(COUNTIF(INDIRECT(INDEX(моделиперечень_газ,31)),D2562),INDEX(моделиперечень_газ,31),
IF(COUNTIF(INDIRECT(INDEX(моделиперечень_газ,32)),D2562),INDEX(моделиперечень_газ,32),
IF(COUNTIF(INDIRECT(INDEX(моделиперечень_газ,33)),D2562),INDEX(моделиперечень_газ,33),
IF(COUNTIF(INDIRECT(INDEX(моделиперечень_газ,34)),D2562),INDEX(моделиперечень_газ,34),
IF(COUNTIF(INDIRECT(INDEX(моделиперечень_газ,35)),D2562),INDEX(моделиперечень_газ,35),
IF(COUNTIF(INDIRECT(INDEX(моделиперечень_газ,36)),D2562),INDEX(моделиперечень_газ,36),
"нет модели"))))))))))))))))))))))))))))))))))))))))))))))))))))))))))))))</f>
        <v>прочее_газ</v>
      </c>
      <c r="J2562" s="18"/>
    </row>
    <row r="2563" spans="1:10" hidden="1" x14ac:dyDescent="0.2">
      <c r="A2563" s="98">
        <v>43732</v>
      </c>
      <c r="B2563" s="62" t="s">
        <v>1910</v>
      </c>
      <c r="C2563" s="62" t="s">
        <v>701</v>
      </c>
      <c r="D2563" s="62" t="s">
        <v>4</v>
      </c>
      <c r="E2563" s="62" t="s">
        <v>1313</v>
      </c>
      <c r="F2563" s="99"/>
      <c r="G2563" s="100">
        <v>1560</v>
      </c>
      <c r="H2563" s="100">
        <v>1560</v>
      </c>
      <c r="I2563" s="1" t="str">
        <f t="shared" ca="1" si="42"/>
        <v>прочее_газ</v>
      </c>
    </row>
    <row r="2564" spans="1:10" hidden="1" x14ac:dyDescent="0.2">
      <c r="A2564" s="98">
        <v>43732</v>
      </c>
      <c r="B2564" s="62" t="s">
        <v>1895</v>
      </c>
      <c r="C2564" s="62" t="s">
        <v>962</v>
      </c>
      <c r="D2564" s="62" t="s">
        <v>4</v>
      </c>
      <c r="E2564" s="62" t="s">
        <v>1311</v>
      </c>
      <c r="F2564" s="99"/>
      <c r="G2564" s="100">
        <v>1560</v>
      </c>
      <c r="H2564" s="100">
        <v>1560</v>
      </c>
      <c r="I2564" s="1" t="str">
        <f t="shared" ca="1" si="42"/>
        <v>прочее_газ</v>
      </c>
    </row>
    <row r="2565" spans="1:10" hidden="1" x14ac:dyDescent="0.2">
      <c r="A2565" s="98">
        <v>43753</v>
      </c>
      <c r="B2565" s="62" t="s">
        <v>1670</v>
      </c>
      <c r="C2565" s="62" t="s">
        <v>1002</v>
      </c>
      <c r="D2565" s="62" t="s">
        <v>4</v>
      </c>
      <c r="E2565" s="62" t="s">
        <v>1311</v>
      </c>
      <c r="F2565" s="99"/>
      <c r="G2565" s="100">
        <v>1560</v>
      </c>
      <c r="H2565" s="100">
        <v>1560</v>
      </c>
      <c r="I2565" s="1" t="str">
        <f t="shared" ca="1" si="42"/>
        <v>прочее_газ</v>
      </c>
      <c r="J2565" s="18"/>
    </row>
    <row r="2566" spans="1:10" hidden="1" x14ac:dyDescent="0.2">
      <c r="A2566" s="98">
        <v>43732</v>
      </c>
      <c r="B2566" s="62" t="s">
        <v>2336</v>
      </c>
      <c r="C2566" s="62" t="s">
        <v>861</v>
      </c>
      <c r="D2566" s="62" t="s">
        <v>4</v>
      </c>
      <c r="E2566" s="62" t="s">
        <v>1311</v>
      </c>
      <c r="F2566" s="99"/>
      <c r="G2566" s="100">
        <v>1560</v>
      </c>
      <c r="H2566" s="100">
        <v>1560</v>
      </c>
      <c r="I2566" s="1" t="str">
        <f t="shared" ca="1" si="42"/>
        <v>прочее_газ</v>
      </c>
    </row>
    <row r="2567" spans="1:10" hidden="1" x14ac:dyDescent="0.2">
      <c r="A2567" s="98">
        <v>43760</v>
      </c>
      <c r="B2567" s="62" t="s">
        <v>1749</v>
      </c>
      <c r="C2567" s="62" t="s">
        <v>828</v>
      </c>
      <c r="D2567" s="62" t="s">
        <v>4</v>
      </c>
      <c r="E2567" s="62" t="s">
        <v>1311</v>
      </c>
      <c r="F2567" s="99"/>
      <c r="G2567" s="100">
        <v>1560</v>
      </c>
      <c r="H2567" s="100">
        <v>1560</v>
      </c>
      <c r="I2567" s="1" t="str">
        <f t="shared" ca="1" si="42"/>
        <v>прочее_газ</v>
      </c>
    </row>
    <row r="2568" spans="1:10" hidden="1" x14ac:dyDescent="0.2">
      <c r="A2568" s="98">
        <v>43739</v>
      </c>
      <c r="B2568" s="62" t="s">
        <v>1557</v>
      </c>
      <c r="C2568" s="62" t="s">
        <v>577</v>
      </c>
      <c r="D2568" s="62" t="s">
        <v>4</v>
      </c>
      <c r="E2568" s="62" t="s">
        <v>1311</v>
      </c>
      <c r="F2568" s="99"/>
      <c r="G2568" s="100">
        <v>1560</v>
      </c>
      <c r="H2568" s="100">
        <v>1560</v>
      </c>
      <c r="I2568" s="1" t="str">
        <f t="shared" ca="1" si="42"/>
        <v>прочее_газ</v>
      </c>
    </row>
    <row r="2569" spans="1:10" hidden="1" x14ac:dyDescent="0.2">
      <c r="A2569" s="98">
        <v>43734</v>
      </c>
      <c r="B2569" s="62" t="s">
        <v>2159</v>
      </c>
      <c r="C2569" s="62" t="s">
        <v>645</v>
      </c>
      <c r="D2569" s="62" t="s">
        <v>4</v>
      </c>
      <c r="E2569" s="62" t="s">
        <v>1313</v>
      </c>
      <c r="F2569" s="99"/>
      <c r="G2569" s="100">
        <v>1560</v>
      </c>
      <c r="H2569" s="100">
        <v>1560</v>
      </c>
      <c r="I2569" s="1" t="str">
        <f t="shared" ca="1" si="42"/>
        <v>прочее_газ</v>
      </c>
    </row>
    <row r="2570" spans="1:10" hidden="1" x14ac:dyDescent="0.2">
      <c r="A2570" s="98">
        <v>43739</v>
      </c>
      <c r="B2570" s="62" t="s">
        <v>1935</v>
      </c>
      <c r="C2570" s="62" t="s">
        <v>812</v>
      </c>
      <c r="D2570" s="62" t="s">
        <v>4</v>
      </c>
      <c r="E2570" s="62" t="s">
        <v>1313</v>
      </c>
      <c r="F2570" s="99"/>
      <c r="G2570" s="100">
        <v>1560</v>
      </c>
      <c r="H2570" s="100">
        <v>1560</v>
      </c>
      <c r="I2570" s="1" t="str">
        <f t="shared" ca="1" si="42"/>
        <v>прочее_газ</v>
      </c>
      <c r="J2570" s="18"/>
    </row>
    <row r="2571" spans="1:10" hidden="1" x14ac:dyDescent="0.2">
      <c r="A2571" s="98">
        <v>43732</v>
      </c>
      <c r="B2571" s="62" t="s">
        <v>2025</v>
      </c>
      <c r="C2571" s="62" t="s">
        <v>793</v>
      </c>
      <c r="D2571" s="62" t="s">
        <v>4</v>
      </c>
      <c r="E2571" s="62" t="s">
        <v>1313</v>
      </c>
      <c r="F2571" s="99"/>
      <c r="G2571" s="100">
        <v>1560</v>
      </c>
      <c r="H2571" s="100">
        <v>1560</v>
      </c>
      <c r="I2571" s="1" t="str">
        <f t="shared" ca="1" si="42"/>
        <v>прочее_газ</v>
      </c>
    </row>
    <row r="2572" spans="1:10" hidden="1" x14ac:dyDescent="0.2">
      <c r="A2572" s="98">
        <v>43781</v>
      </c>
      <c r="B2572" s="62" t="s">
        <v>1517</v>
      </c>
      <c r="C2572" s="62" t="s">
        <v>666</v>
      </c>
      <c r="D2572" s="62" t="s">
        <v>4</v>
      </c>
      <c r="E2572" s="62" t="s">
        <v>1311</v>
      </c>
      <c r="F2572" s="99"/>
      <c r="G2572" s="100">
        <v>1560</v>
      </c>
      <c r="H2572" s="100">
        <v>1560</v>
      </c>
      <c r="I2572" s="1" t="str">
        <f t="shared" ca="1" si="42"/>
        <v>прочее_газ</v>
      </c>
    </row>
    <row r="2573" spans="1:10" hidden="1" x14ac:dyDescent="0.2">
      <c r="A2573" s="98">
        <v>43746</v>
      </c>
      <c r="B2573" s="62" t="s">
        <v>2335</v>
      </c>
      <c r="C2573" s="62" t="s">
        <v>1000</v>
      </c>
      <c r="D2573" s="62" t="s">
        <v>4</v>
      </c>
      <c r="E2573" s="62" t="s">
        <v>1311</v>
      </c>
      <c r="F2573" s="99"/>
      <c r="G2573" s="100">
        <v>1560</v>
      </c>
      <c r="H2573" s="100">
        <v>1560</v>
      </c>
      <c r="I2573" s="1" t="str">
        <f t="shared" ca="1" si="42"/>
        <v>прочее_газ</v>
      </c>
    </row>
    <row r="2574" spans="1:10" hidden="1" x14ac:dyDescent="0.2">
      <c r="A2574" s="98">
        <v>43790</v>
      </c>
      <c r="B2574" s="62" t="s">
        <v>2056</v>
      </c>
      <c r="C2574" s="62" t="s">
        <v>691</v>
      </c>
      <c r="D2574" s="62" t="s">
        <v>4</v>
      </c>
      <c r="E2574" s="62" t="s">
        <v>1313</v>
      </c>
      <c r="F2574" s="99"/>
      <c r="G2574" s="100">
        <v>1560</v>
      </c>
      <c r="H2574" s="100">
        <v>1560</v>
      </c>
      <c r="I2574" s="1" t="str">
        <f t="shared" ca="1" si="42"/>
        <v>прочее_газ</v>
      </c>
    </row>
    <row r="2575" spans="1:10" hidden="1" x14ac:dyDescent="0.2">
      <c r="A2575" s="98">
        <v>43746</v>
      </c>
      <c r="B2575" s="62" t="s">
        <v>1958</v>
      </c>
      <c r="C2575" s="62" t="s">
        <v>950</v>
      </c>
      <c r="D2575" s="62" t="s">
        <v>4</v>
      </c>
      <c r="E2575" s="62" t="s">
        <v>1312</v>
      </c>
      <c r="F2575" s="99"/>
      <c r="G2575" s="100">
        <v>1560</v>
      </c>
      <c r="H2575" s="100">
        <v>1560</v>
      </c>
      <c r="I2575" s="1" t="str">
        <f t="shared" ca="1" si="42"/>
        <v>прочее_газ</v>
      </c>
    </row>
    <row r="2576" spans="1:10" hidden="1" x14ac:dyDescent="0.2">
      <c r="A2576" s="98">
        <v>43746</v>
      </c>
      <c r="B2576" s="62" t="s">
        <v>1704</v>
      </c>
      <c r="C2576" s="62" t="s">
        <v>568</v>
      </c>
      <c r="D2576" s="62" t="s">
        <v>4</v>
      </c>
      <c r="E2576" s="62" t="s">
        <v>1313</v>
      </c>
      <c r="F2576" s="99"/>
      <c r="G2576" s="100">
        <v>1560</v>
      </c>
      <c r="H2576" s="100">
        <v>1560</v>
      </c>
      <c r="I2576" s="1" t="str">
        <f t="shared" ca="1" si="42"/>
        <v>прочее_газ</v>
      </c>
    </row>
    <row r="2577" spans="1:10" hidden="1" x14ac:dyDescent="0.2">
      <c r="A2577" s="98">
        <v>43760</v>
      </c>
      <c r="B2577" s="62" t="s">
        <v>1575</v>
      </c>
      <c r="C2577" s="62" t="s">
        <v>578</v>
      </c>
      <c r="D2577" s="62" t="s">
        <v>4</v>
      </c>
      <c r="E2577" s="62" t="s">
        <v>1311</v>
      </c>
      <c r="F2577" s="99"/>
      <c r="G2577" s="100">
        <v>1560</v>
      </c>
      <c r="H2577" s="100">
        <v>1560</v>
      </c>
      <c r="I2577" s="1" t="str">
        <f t="shared" ca="1" si="42"/>
        <v>прочее_газ</v>
      </c>
    </row>
    <row r="2578" spans="1:10" hidden="1" x14ac:dyDescent="0.2">
      <c r="A2578" s="98">
        <v>43760</v>
      </c>
      <c r="B2578" s="62" t="s">
        <v>1484</v>
      </c>
      <c r="C2578" s="62" t="s">
        <v>578</v>
      </c>
      <c r="D2578" s="62" t="s">
        <v>4</v>
      </c>
      <c r="E2578" s="62" t="s">
        <v>1311</v>
      </c>
      <c r="F2578" s="99"/>
      <c r="G2578" s="100">
        <v>1560</v>
      </c>
      <c r="H2578" s="100">
        <v>1560</v>
      </c>
      <c r="I2578" s="1" t="str">
        <f t="shared" ca="1" si="42"/>
        <v>прочее_газ</v>
      </c>
    </row>
    <row r="2579" spans="1:10" hidden="1" x14ac:dyDescent="0.2">
      <c r="A2579" s="98">
        <v>43781</v>
      </c>
      <c r="B2579" s="62" t="s">
        <v>1847</v>
      </c>
      <c r="C2579" s="62" t="s">
        <v>697</v>
      </c>
      <c r="D2579" s="62" t="s">
        <v>4</v>
      </c>
      <c r="E2579" s="62" t="s">
        <v>1311</v>
      </c>
      <c r="F2579" s="99"/>
      <c r="G2579" s="100">
        <v>1560</v>
      </c>
      <c r="H2579" s="100">
        <v>1560</v>
      </c>
      <c r="I2579" s="1" t="str">
        <f t="shared" ca="1" si="42"/>
        <v>прочее_газ</v>
      </c>
    </row>
    <row r="2580" spans="1:10" hidden="1" x14ac:dyDescent="0.2">
      <c r="A2580" s="98">
        <v>43753</v>
      </c>
      <c r="B2580" s="62" t="s">
        <v>2057</v>
      </c>
      <c r="C2580" s="62" t="s">
        <v>844</v>
      </c>
      <c r="D2580" s="62" t="s">
        <v>4</v>
      </c>
      <c r="E2580" s="62" t="s">
        <v>1311</v>
      </c>
      <c r="F2580" s="99"/>
      <c r="G2580" s="100">
        <v>1560</v>
      </c>
      <c r="H2580" s="100">
        <v>1560</v>
      </c>
      <c r="I2580" s="1" t="str">
        <f t="shared" ca="1" si="42"/>
        <v>прочее_газ</v>
      </c>
    </row>
    <row r="2581" spans="1:10" hidden="1" x14ac:dyDescent="0.2">
      <c r="A2581" s="98">
        <v>43760</v>
      </c>
      <c r="B2581" s="62" t="s">
        <v>1491</v>
      </c>
      <c r="C2581" s="62" t="s">
        <v>578</v>
      </c>
      <c r="D2581" s="62" t="s">
        <v>4</v>
      </c>
      <c r="E2581" s="62" t="s">
        <v>1311</v>
      </c>
      <c r="F2581" s="99"/>
      <c r="G2581" s="100">
        <v>1560</v>
      </c>
      <c r="H2581" s="100">
        <v>1560</v>
      </c>
      <c r="I2581" s="1" t="str">
        <f t="shared" ca="1" si="42"/>
        <v>прочее_газ</v>
      </c>
    </row>
    <row r="2582" spans="1:10" hidden="1" x14ac:dyDescent="0.2">
      <c r="A2582" s="98">
        <v>43767</v>
      </c>
      <c r="B2582" s="62" t="s">
        <v>1631</v>
      </c>
      <c r="C2582" s="62" t="s">
        <v>685</v>
      </c>
      <c r="D2582" s="62" t="s">
        <v>4</v>
      </c>
      <c r="E2582" s="62" t="s">
        <v>1311</v>
      </c>
      <c r="F2582" s="99"/>
      <c r="G2582" s="100">
        <v>1560</v>
      </c>
      <c r="H2582" s="100">
        <v>1560</v>
      </c>
      <c r="I2582" s="1" t="str">
        <f t="shared" ca="1" si="42"/>
        <v>прочее_газ</v>
      </c>
    </row>
    <row r="2583" spans="1:10" hidden="1" x14ac:dyDescent="0.2">
      <c r="A2583" s="98">
        <v>43775</v>
      </c>
      <c r="B2583" s="62" t="s">
        <v>1591</v>
      </c>
      <c r="C2583" s="62" t="s">
        <v>603</v>
      </c>
      <c r="D2583" s="62" t="s">
        <v>4</v>
      </c>
      <c r="E2583" s="62" t="s">
        <v>1311</v>
      </c>
      <c r="F2583" s="99"/>
      <c r="G2583" s="100">
        <v>1560</v>
      </c>
      <c r="H2583" s="100">
        <v>1560</v>
      </c>
      <c r="I2583" s="1" t="str">
        <f t="shared" ca="1" si="42"/>
        <v>прочее_газ</v>
      </c>
    </row>
    <row r="2584" spans="1:10" hidden="1" x14ac:dyDescent="0.2">
      <c r="A2584" s="98">
        <v>43776</v>
      </c>
      <c r="B2584" s="62" t="s">
        <v>1563</v>
      </c>
      <c r="C2584" s="62" t="s">
        <v>938</v>
      </c>
      <c r="D2584" s="62" t="s">
        <v>4</v>
      </c>
      <c r="E2584" s="62" t="s">
        <v>1311</v>
      </c>
      <c r="F2584" s="99"/>
      <c r="G2584" s="100">
        <v>1560</v>
      </c>
      <c r="H2584" s="100">
        <v>1560</v>
      </c>
      <c r="I2584" s="1" t="str">
        <f t="shared" ca="1" si="42"/>
        <v>прочее_газ</v>
      </c>
    </row>
    <row r="2585" spans="1:10" hidden="1" x14ac:dyDescent="0.2">
      <c r="A2585" s="98">
        <v>43767</v>
      </c>
      <c r="B2585" s="62" t="s">
        <v>2285</v>
      </c>
      <c r="C2585" s="62" t="s">
        <v>921</v>
      </c>
      <c r="D2585" s="62" t="s">
        <v>4</v>
      </c>
      <c r="E2585" s="62" t="s">
        <v>1311</v>
      </c>
      <c r="F2585" s="99"/>
      <c r="G2585" s="100">
        <v>1560</v>
      </c>
      <c r="H2585" s="100">
        <v>1560</v>
      </c>
      <c r="I2585" s="1" t="str">
        <f t="shared" ca="1" si="42"/>
        <v>прочее_газ</v>
      </c>
    </row>
    <row r="2586" spans="1:10" hidden="1" x14ac:dyDescent="0.2">
      <c r="A2586" s="98">
        <v>43787</v>
      </c>
      <c r="B2586" s="62" t="s">
        <v>2324</v>
      </c>
      <c r="C2586" s="62" t="s">
        <v>785</v>
      </c>
      <c r="D2586" s="62" t="s">
        <v>4</v>
      </c>
      <c r="E2586" s="62" t="s">
        <v>1311</v>
      </c>
      <c r="F2586" s="99"/>
      <c r="G2586" s="100">
        <v>1560</v>
      </c>
      <c r="H2586" s="100">
        <v>1560</v>
      </c>
      <c r="I2586" s="1" t="str">
        <f t="shared" ca="1" si="42"/>
        <v>прочее_газ</v>
      </c>
      <c r="J2586" s="18"/>
    </row>
    <row r="2587" spans="1:10" hidden="1" x14ac:dyDescent="0.2">
      <c r="A2587" s="98">
        <v>43775</v>
      </c>
      <c r="B2587" s="62" t="s">
        <v>1957</v>
      </c>
      <c r="C2587" s="62" t="s">
        <v>784</v>
      </c>
      <c r="D2587" s="62" t="s">
        <v>4</v>
      </c>
      <c r="E2587" s="62" t="s">
        <v>1311</v>
      </c>
      <c r="F2587" s="99"/>
      <c r="G2587" s="100">
        <v>1560</v>
      </c>
      <c r="H2587" s="100">
        <v>1560</v>
      </c>
      <c r="I2587" s="1" t="str">
        <f t="shared" ca="1" si="42"/>
        <v>прочее_газ</v>
      </c>
      <c r="J2587" s="18"/>
    </row>
    <row r="2588" spans="1:10" hidden="1" x14ac:dyDescent="0.2">
      <c r="A2588" s="98">
        <v>43767</v>
      </c>
      <c r="B2588" s="62" t="s">
        <v>1946</v>
      </c>
      <c r="C2588" s="62" t="s">
        <v>689</v>
      </c>
      <c r="D2588" s="62" t="s">
        <v>4</v>
      </c>
      <c r="E2588" s="62" t="s">
        <v>1311</v>
      </c>
      <c r="F2588" s="99"/>
      <c r="G2588" s="100">
        <v>1560</v>
      </c>
      <c r="H2588" s="100">
        <v>1560</v>
      </c>
      <c r="I2588" s="1" t="str">
        <f t="shared" ca="1" si="42"/>
        <v>прочее_газ</v>
      </c>
    </row>
    <row r="2589" spans="1:10" hidden="1" x14ac:dyDescent="0.2">
      <c r="A2589" s="98">
        <v>43775</v>
      </c>
      <c r="B2589" s="62" t="s">
        <v>2042</v>
      </c>
      <c r="C2589" s="62" t="s">
        <v>682</v>
      </c>
      <c r="D2589" s="62" t="s">
        <v>4</v>
      </c>
      <c r="E2589" s="62" t="s">
        <v>1314</v>
      </c>
      <c r="F2589" s="99"/>
      <c r="G2589" s="100">
        <v>1560</v>
      </c>
      <c r="H2589" s="100">
        <v>1560</v>
      </c>
      <c r="I2589" s="1" t="str">
        <f t="shared" ca="1" si="42"/>
        <v>прочее_газ</v>
      </c>
    </row>
    <row r="2590" spans="1:10" hidden="1" x14ac:dyDescent="0.2">
      <c r="A2590" s="98">
        <v>43801</v>
      </c>
      <c r="B2590" s="62" t="s">
        <v>2205</v>
      </c>
      <c r="C2590" s="62" t="s">
        <v>703</v>
      </c>
      <c r="D2590" s="62" t="s">
        <v>4</v>
      </c>
      <c r="E2590" s="62" t="s">
        <v>1311</v>
      </c>
      <c r="F2590" s="99"/>
      <c r="G2590" s="100">
        <v>1560</v>
      </c>
      <c r="H2590" s="100">
        <v>1560</v>
      </c>
      <c r="I2590" s="1" t="str">
        <f t="shared" ca="1" si="42"/>
        <v>прочее_газ</v>
      </c>
    </row>
    <row r="2591" spans="1:10" hidden="1" x14ac:dyDescent="0.2">
      <c r="A2591" s="98">
        <v>43775</v>
      </c>
      <c r="B2591" s="62" t="s">
        <v>2287</v>
      </c>
      <c r="C2591" s="62" t="s">
        <v>904</v>
      </c>
      <c r="D2591" s="62" t="s">
        <v>4</v>
      </c>
      <c r="E2591" s="62" t="s">
        <v>1311</v>
      </c>
      <c r="F2591" s="99"/>
      <c r="G2591" s="100">
        <v>1560</v>
      </c>
      <c r="H2591" s="100">
        <v>1560</v>
      </c>
      <c r="I2591" s="1" t="str">
        <f t="shared" ca="1" si="42"/>
        <v>прочее_газ</v>
      </c>
    </row>
    <row r="2592" spans="1:10" hidden="1" x14ac:dyDescent="0.2">
      <c r="A2592" s="98">
        <v>43768</v>
      </c>
      <c r="B2592" s="62" t="s">
        <v>2053</v>
      </c>
      <c r="C2592" s="62" t="s">
        <v>977</v>
      </c>
      <c r="D2592" s="62" t="s">
        <v>4</v>
      </c>
      <c r="E2592" s="62" t="s">
        <v>1311</v>
      </c>
      <c r="F2592" s="99"/>
      <c r="G2592" s="100">
        <v>1560</v>
      </c>
      <c r="H2592" s="100">
        <v>1560</v>
      </c>
      <c r="I2592" s="1" t="str">
        <f t="shared" ca="1" si="42"/>
        <v>прочее_газ</v>
      </c>
    </row>
    <row r="2593" spans="1:9" hidden="1" x14ac:dyDescent="0.2">
      <c r="A2593" s="98">
        <v>43775</v>
      </c>
      <c r="B2593" s="62" t="s">
        <v>1950</v>
      </c>
      <c r="C2593" s="62" t="s">
        <v>951</v>
      </c>
      <c r="D2593" s="62" t="s">
        <v>4</v>
      </c>
      <c r="E2593" s="62" t="s">
        <v>1311</v>
      </c>
      <c r="F2593" s="99"/>
      <c r="G2593" s="100">
        <v>1560</v>
      </c>
      <c r="H2593" s="100">
        <v>1560</v>
      </c>
      <c r="I2593" s="1" t="str">
        <f t="shared" ca="1" si="42"/>
        <v>прочее_газ</v>
      </c>
    </row>
    <row r="2594" spans="1:9" hidden="1" x14ac:dyDescent="0.2">
      <c r="A2594" s="98">
        <v>43775</v>
      </c>
      <c r="B2594" s="62" t="s">
        <v>1601</v>
      </c>
      <c r="C2594" s="62" t="s">
        <v>890</v>
      </c>
      <c r="D2594" s="62" t="s">
        <v>4</v>
      </c>
      <c r="E2594" s="62" t="s">
        <v>1311</v>
      </c>
      <c r="F2594" s="99"/>
      <c r="G2594" s="100">
        <v>1560</v>
      </c>
      <c r="H2594" s="100">
        <v>1560</v>
      </c>
      <c r="I2594" s="1" t="str">
        <f t="shared" ca="1" si="42"/>
        <v>прочее_газ</v>
      </c>
    </row>
    <row r="2595" spans="1:9" hidden="1" x14ac:dyDescent="0.2">
      <c r="A2595" s="98">
        <v>43775</v>
      </c>
      <c r="B2595" s="62" t="s">
        <v>1579</v>
      </c>
      <c r="C2595" s="62" t="s">
        <v>695</v>
      </c>
      <c r="D2595" s="62" t="s">
        <v>4</v>
      </c>
      <c r="E2595" s="62" t="s">
        <v>1311</v>
      </c>
      <c r="F2595" s="99"/>
      <c r="G2595" s="100">
        <v>1560</v>
      </c>
      <c r="H2595" s="100">
        <v>1560</v>
      </c>
      <c r="I2595" s="1" t="str">
        <f t="shared" ca="1" si="42"/>
        <v>прочее_газ</v>
      </c>
    </row>
    <row r="2596" spans="1:9" hidden="1" x14ac:dyDescent="0.2">
      <c r="A2596" s="98">
        <v>43781</v>
      </c>
      <c r="B2596" s="62" t="s">
        <v>1993</v>
      </c>
      <c r="C2596" s="62" t="s">
        <v>844</v>
      </c>
      <c r="D2596" s="62" t="s">
        <v>4</v>
      </c>
      <c r="E2596" s="62" t="s">
        <v>1311</v>
      </c>
      <c r="F2596" s="99"/>
      <c r="G2596" s="100">
        <v>1560</v>
      </c>
      <c r="H2596" s="100">
        <v>1560</v>
      </c>
      <c r="I2596" s="1" t="str">
        <f t="shared" ca="1" si="42"/>
        <v>прочее_газ</v>
      </c>
    </row>
    <row r="2597" spans="1:9" hidden="1" x14ac:dyDescent="0.2">
      <c r="A2597" s="98">
        <v>43690</v>
      </c>
      <c r="B2597" s="62" t="s">
        <v>2089</v>
      </c>
      <c r="C2597" s="62" t="s">
        <v>578</v>
      </c>
      <c r="D2597" s="62" t="s">
        <v>4</v>
      </c>
      <c r="E2597" s="62" t="s">
        <v>1313</v>
      </c>
      <c r="F2597" s="99"/>
      <c r="G2597" s="100">
        <v>1560</v>
      </c>
      <c r="H2597" s="100">
        <v>1560</v>
      </c>
      <c r="I2597" s="1" t="str">
        <f t="shared" ca="1" si="42"/>
        <v>прочее_газ</v>
      </c>
    </row>
    <row r="2598" spans="1:9" hidden="1" x14ac:dyDescent="0.2">
      <c r="A2598" s="98">
        <v>43690</v>
      </c>
      <c r="B2598" s="62" t="s">
        <v>1969</v>
      </c>
      <c r="C2598" s="62" t="s">
        <v>667</v>
      </c>
      <c r="D2598" s="62" t="s">
        <v>4</v>
      </c>
      <c r="E2598" s="62" t="s">
        <v>1313</v>
      </c>
      <c r="F2598" s="99"/>
      <c r="G2598" s="100">
        <v>1560</v>
      </c>
      <c r="H2598" s="100">
        <v>1560</v>
      </c>
      <c r="I2598" s="1" t="str">
        <f t="shared" ca="1" si="42"/>
        <v>прочее_газ</v>
      </c>
    </row>
    <row r="2599" spans="1:9" hidden="1" x14ac:dyDescent="0.2">
      <c r="A2599" s="98">
        <v>43720</v>
      </c>
      <c r="B2599" s="62" t="s">
        <v>1599</v>
      </c>
      <c r="C2599" s="62" t="s">
        <v>606</v>
      </c>
      <c r="D2599" s="62" t="s">
        <v>4</v>
      </c>
      <c r="E2599" s="62" t="s">
        <v>1313</v>
      </c>
      <c r="F2599" s="99"/>
      <c r="G2599" s="100">
        <v>1560</v>
      </c>
      <c r="H2599" s="100">
        <v>1560</v>
      </c>
      <c r="I2599" s="1" t="str">
        <f t="shared" ca="1" si="42"/>
        <v>прочее_газ</v>
      </c>
    </row>
    <row r="2600" spans="1:9" hidden="1" x14ac:dyDescent="0.2">
      <c r="A2600" s="98">
        <v>43726</v>
      </c>
      <c r="B2600" s="62" t="s">
        <v>2044</v>
      </c>
      <c r="C2600" s="62" t="s">
        <v>860</v>
      </c>
      <c r="D2600" s="62" t="s">
        <v>4</v>
      </c>
      <c r="E2600" s="62" t="s">
        <v>1311</v>
      </c>
      <c r="F2600" s="99"/>
      <c r="G2600" s="100">
        <v>1560</v>
      </c>
      <c r="H2600" s="100">
        <v>1560</v>
      </c>
      <c r="I2600" s="1" t="str">
        <f t="shared" ca="1" si="42"/>
        <v>прочее_газ</v>
      </c>
    </row>
    <row r="2601" spans="1:9" hidden="1" x14ac:dyDescent="0.2">
      <c r="A2601" s="98">
        <v>43732</v>
      </c>
      <c r="B2601" s="62" t="s">
        <v>2104</v>
      </c>
      <c r="C2601" s="62" t="s">
        <v>931</v>
      </c>
      <c r="D2601" s="62" t="s">
        <v>4</v>
      </c>
      <c r="E2601" s="62" t="s">
        <v>1311</v>
      </c>
      <c r="F2601" s="99"/>
      <c r="G2601" s="100">
        <v>1560</v>
      </c>
      <c r="H2601" s="100">
        <v>1560</v>
      </c>
      <c r="I2601" s="1" t="str">
        <f t="shared" ca="1" si="42"/>
        <v>прочее_газ</v>
      </c>
    </row>
    <row r="2602" spans="1:9" hidden="1" x14ac:dyDescent="0.2">
      <c r="A2602" s="98">
        <v>43712</v>
      </c>
      <c r="B2602" s="62" t="s">
        <v>2009</v>
      </c>
      <c r="C2602" s="62" t="s">
        <v>577</v>
      </c>
      <c r="D2602" s="62" t="s">
        <v>4</v>
      </c>
      <c r="E2602" s="62" t="s">
        <v>1311</v>
      </c>
      <c r="F2602" s="99"/>
      <c r="G2602" s="100">
        <v>1560</v>
      </c>
      <c r="H2602" s="100">
        <v>1560</v>
      </c>
      <c r="I2602" s="1" t="str">
        <f t="shared" ca="1" si="42"/>
        <v>прочее_газ</v>
      </c>
    </row>
    <row r="2603" spans="1:9" hidden="1" x14ac:dyDescent="0.2">
      <c r="A2603" s="98">
        <v>43732</v>
      </c>
      <c r="B2603" s="62" t="s">
        <v>2199</v>
      </c>
      <c r="C2603" s="62" t="s">
        <v>904</v>
      </c>
      <c r="D2603" s="62" t="s">
        <v>4</v>
      </c>
      <c r="E2603" s="62" t="s">
        <v>1311</v>
      </c>
      <c r="F2603" s="99"/>
      <c r="G2603" s="100">
        <v>1560</v>
      </c>
      <c r="H2603" s="100">
        <v>1560</v>
      </c>
      <c r="I2603" s="1" t="str">
        <f t="shared" ca="1" si="42"/>
        <v>прочее_газ</v>
      </c>
    </row>
    <row r="2604" spans="1:9" hidden="1" x14ac:dyDescent="0.2">
      <c r="A2604" s="98">
        <v>43739</v>
      </c>
      <c r="B2604" s="62" t="s">
        <v>2229</v>
      </c>
      <c r="C2604" s="62" t="s">
        <v>636</v>
      </c>
      <c r="D2604" s="62" t="s">
        <v>4</v>
      </c>
      <c r="E2604" s="62" t="s">
        <v>1311</v>
      </c>
      <c r="F2604" s="99"/>
      <c r="G2604" s="100">
        <v>1560</v>
      </c>
      <c r="H2604" s="100">
        <v>1560</v>
      </c>
      <c r="I2604" s="1" t="str">
        <f t="shared" ca="1" si="42"/>
        <v>прочее_газ</v>
      </c>
    </row>
    <row r="2605" spans="1:9" hidden="1" x14ac:dyDescent="0.2">
      <c r="A2605" s="98">
        <v>43712</v>
      </c>
      <c r="B2605" s="62" t="s">
        <v>1936</v>
      </c>
      <c r="C2605" s="62" t="s">
        <v>812</v>
      </c>
      <c r="D2605" s="62" t="s">
        <v>4</v>
      </c>
      <c r="E2605" s="62" t="s">
        <v>1311</v>
      </c>
      <c r="F2605" s="99"/>
      <c r="G2605" s="100">
        <v>1560</v>
      </c>
      <c r="H2605" s="100">
        <v>1560</v>
      </c>
      <c r="I2605" s="1" t="str">
        <f t="shared" ca="1" si="42"/>
        <v>прочее_газ</v>
      </c>
    </row>
    <row r="2606" spans="1:9" hidden="1" x14ac:dyDescent="0.2">
      <c r="A2606" s="98">
        <v>43718</v>
      </c>
      <c r="B2606" s="62" t="s">
        <v>2326</v>
      </c>
      <c r="C2606" s="62" t="s">
        <v>1001</v>
      </c>
      <c r="D2606" s="62" t="s">
        <v>4</v>
      </c>
      <c r="E2606" s="62" t="s">
        <v>1313</v>
      </c>
      <c r="F2606" s="99"/>
      <c r="G2606" s="100">
        <v>1560</v>
      </c>
      <c r="H2606" s="100">
        <v>1560</v>
      </c>
      <c r="I2606" s="1" t="str">
        <f t="shared" ca="1" si="42"/>
        <v>прочее_газ</v>
      </c>
    </row>
    <row r="2607" spans="1:9" hidden="1" x14ac:dyDescent="0.2">
      <c r="A2607" s="98">
        <v>43720</v>
      </c>
      <c r="B2607" s="62" t="s">
        <v>1819</v>
      </c>
      <c r="C2607" s="62" t="s">
        <v>1011</v>
      </c>
      <c r="D2607" s="62" t="s">
        <v>4</v>
      </c>
      <c r="E2607" s="62" t="s">
        <v>1313</v>
      </c>
      <c r="F2607" s="99"/>
      <c r="G2607" s="100">
        <v>1560</v>
      </c>
      <c r="H2607" s="100">
        <v>1560</v>
      </c>
      <c r="I2607" s="1" t="str">
        <f t="shared" ca="1" si="42"/>
        <v>прочее_газ</v>
      </c>
    </row>
    <row r="2608" spans="1:9" hidden="1" x14ac:dyDescent="0.2">
      <c r="A2608" s="98">
        <v>43718</v>
      </c>
      <c r="B2608" s="62" t="s">
        <v>1655</v>
      </c>
      <c r="C2608" s="62" t="s">
        <v>793</v>
      </c>
      <c r="D2608" s="62" t="s">
        <v>4</v>
      </c>
      <c r="E2608" s="62" t="s">
        <v>1311</v>
      </c>
      <c r="F2608" s="99"/>
      <c r="G2608" s="100">
        <v>1560</v>
      </c>
      <c r="H2608" s="100">
        <v>1560</v>
      </c>
      <c r="I2608" s="1" t="str">
        <f t="shared" ca="1" si="42"/>
        <v>прочее_газ</v>
      </c>
    </row>
    <row r="2609" spans="1:10" hidden="1" x14ac:dyDescent="0.2">
      <c r="A2609" s="98">
        <v>43732</v>
      </c>
      <c r="B2609" s="62" t="s">
        <v>1653</v>
      </c>
      <c r="C2609" s="62" t="s">
        <v>565</v>
      </c>
      <c r="D2609" s="62" t="s">
        <v>4</v>
      </c>
      <c r="E2609" s="62" t="s">
        <v>1311</v>
      </c>
      <c r="F2609" s="99"/>
      <c r="G2609" s="100">
        <v>1560</v>
      </c>
      <c r="H2609" s="100">
        <v>1560</v>
      </c>
      <c r="I2609" s="1" t="str">
        <f t="shared" ca="1" si="42"/>
        <v>прочее_газ</v>
      </c>
    </row>
    <row r="2610" spans="1:10" hidden="1" x14ac:dyDescent="0.2">
      <c r="A2610" s="98">
        <v>43732</v>
      </c>
      <c r="B2610" s="62" t="s">
        <v>1671</v>
      </c>
      <c r="C2610" s="62" t="s">
        <v>641</v>
      </c>
      <c r="D2610" s="62" t="s">
        <v>4</v>
      </c>
      <c r="E2610" s="62" t="s">
        <v>1313</v>
      </c>
      <c r="F2610" s="99"/>
      <c r="G2610" s="100">
        <v>1560</v>
      </c>
      <c r="H2610" s="100">
        <v>1560</v>
      </c>
      <c r="I2610" s="1" t="str">
        <f t="shared" ca="1" si="42"/>
        <v>прочее_газ</v>
      </c>
    </row>
    <row r="2611" spans="1:10" hidden="1" x14ac:dyDescent="0.2">
      <c r="A2611" s="98">
        <v>43720</v>
      </c>
      <c r="B2611" s="62" t="s">
        <v>2249</v>
      </c>
      <c r="C2611" s="62" t="s">
        <v>651</v>
      </c>
      <c r="D2611" s="62" t="s">
        <v>4</v>
      </c>
      <c r="E2611" s="62" t="s">
        <v>1311</v>
      </c>
      <c r="F2611" s="99"/>
      <c r="G2611" s="100">
        <v>1560</v>
      </c>
      <c r="H2611" s="100">
        <v>1560</v>
      </c>
      <c r="I2611" s="1" t="str">
        <f t="shared" ca="1" si="42"/>
        <v>прочее_газ</v>
      </c>
      <c r="J2611" s="18"/>
    </row>
    <row r="2612" spans="1:10" hidden="1" x14ac:dyDescent="0.2">
      <c r="A2612" s="98">
        <v>43732</v>
      </c>
      <c r="B2612" s="62" t="s">
        <v>1630</v>
      </c>
      <c r="C2612" s="62" t="s">
        <v>836</v>
      </c>
      <c r="D2612" s="62" t="s">
        <v>4</v>
      </c>
      <c r="E2612" s="62" t="s">
        <v>1311</v>
      </c>
      <c r="F2612" s="99"/>
      <c r="G2612" s="100">
        <v>1560</v>
      </c>
      <c r="H2612" s="100">
        <v>1560</v>
      </c>
      <c r="I2612" s="1" t="str">
        <f t="shared" ca="1" si="42"/>
        <v>прочее_газ</v>
      </c>
    </row>
    <row r="2613" spans="1:10" hidden="1" x14ac:dyDescent="0.2">
      <c r="A2613" s="98">
        <v>43746</v>
      </c>
      <c r="B2613" s="62" t="s">
        <v>2141</v>
      </c>
      <c r="C2613" s="62" t="s">
        <v>859</v>
      </c>
      <c r="D2613" s="62" t="s">
        <v>4</v>
      </c>
      <c r="E2613" s="62" t="s">
        <v>1311</v>
      </c>
      <c r="F2613" s="99"/>
      <c r="G2613" s="100">
        <v>1560</v>
      </c>
      <c r="H2613" s="100">
        <v>1560</v>
      </c>
      <c r="I2613" s="1" t="str">
        <f t="shared" ca="1" si="42"/>
        <v>прочее_газ</v>
      </c>
    </row>
    <row r="2614" spans="1:10" hidden="1" x14ac:dyDescent="0.2">
      <c r="A2614" s="98">
        <v>43732</v>
      </c>
      <c r="B2614" s="62" t="s">
        <v>1707</v>
      </c>
      <c r="C2614" s="62" t="s">
        <v>578</v>
      </c>
      <c r="D2614" s="62" t="s">
        <v>4</v>
      </c>
      <c r="E2614" s="62" t="s">
        <v>1313</v>
      </c>
      <c r="F2614" s="99"/>
      <c r="G2614" s="100">
        <v>1560</v>
      </c>
      <c r="H2614" s="100">
        <v>1560</v>
      </c>
      <c r="I2614" s="1" t="str">
        <f t="shared" ca="1" si="42"/>
        <v>прочее_газ</v>
      </c>
    </row>
    <row r="2615" spans="1:10" hidden="1" x14ac:dyDescent="0.2">
      <c r="A2615" s="98">
        <v>43706</v>
      </c>
      <c r="B2615" s="62" t="s">
        <v>1650</v>
      </c>
      <c r="C2615" s="62" t="s">
        <v>676</v>
      </c>
      <c r="D2615" s="62" t="s">
        <v>4</v>
      </c>
      <c r="E2615" s="62" t="s">
        <v>1311</v>
      </c>
      <c r="F2615" s="99"/>
      <c r="G2615" s="100">
        <v>1560</v>
      </c>
      <c r="H2615" s="100">
        <v>1560</v>
      </c>
      <c r="I2615" s="1" t="str">
        <f t="shared" ca="1" si="42"/>
        <v>прочее_газ</v>
      </c>
    </row>
    <row r="2616" spans="1:10" hidden="1" x14ac:dyDescent="0.2">
      <c r="A2616" s="98">
        <v>43697</v>
      </c>
      <c r="B2616" s="62" t="s">
        <v>1909</v>
      </c>
      <c r="C2616" s="62" t="s">
        <v>930</v>
      </c>
      <c r="D2616" s="62" t="s">
        <v>4</v>
      </c>
      <c r="E2616" s="62" t="s">
        <v>1311</v>
      </c>
      <c r="F2616" s="99"/>
      <c r="G2616" s="100">
        <v>1560</v>
      </c>
      <c r="H2616" s="100">
        <v>1560</v>
      </c>
      <c r="I2616" s="1" t="str">
        <f t="shared" ca="1" si="42"/>
        <v>прочее_газ</v>
      </c>
    </row>
    <row r="2617" spans="1:10" hidden="1" x14ac:dyDescent="0.2">
      <c r="A2617" s="98">
        <v>43732</v>
      </c>
      <c r="B2617" s="62" t="s">
        <v>2088</v>
      </c>
      <c r="C2617" s="62" t="s">
        <v>734</v>
      </c>
      <c r="D2617" s="62" t="s">
        <v>4</v>
      </c>
      <c r="E2617" s="62" t="s">
        <v>1311</v>
      </c>
      <c r="F2617" s="99"/>
      <c r="G2617" s="100">
        <v>1560</v>
      </c>
      <c r="H2617" s="100">
        <v>1560</v>
      </c>
      <c r="I2617" s="1" t="str">
        <f t="shared" ca="1" si="42"/>
        <v>прочее_газ</v>
      </c>
    </row>
    <row r="2618" spans="1:10" hidden="1" x14ac:dyDescent="0.2">
      <c r="A2618" s="98">
        <v>43705</v>
      </c>
      <c r="B2618" s="62" t="s">
        <v>2080</v>
      </c>
      <c r="C2618" s="62" t="s">
        <v>996</v>
      </c>
      <c r="D2618" s="62" t="s">
        <v>4</v>
      </c>
      <c r="E2618" s="62" t="s">
        <v>1311</v>
      </c>
      <c r="F2618" s="99"/>
      <c r="G2618" s="100">
        <v>1560</v>
      </c>
      <c r="H2618" s="100">
        <v>1560</v>
      </c>
      <c r="I2618" s="1" t="str">
        <f t="shared" ca="1" si="42"/>
        <v>прочее_газ</v>
      </c>
    </row>
    <row r="2619" spans="1:10" hidden="1" x14ac:dyDescent="0.2">
      <c r="A2619" s="98">
        <v>43720</v>
      </c>
      <c r="B2619" s="62" t="s">
        <v>1613</v>
      </c>
      <c r="C2619" s="62" t="s">
        <v>937</v>
      </c>
      <c r="D2619" s="62" t="s">
        <v>4</v>
      </c>
      <c r="E2619" s="62" t="s">
        <v>1311</v>
      </c>
      <c r="F2619" s="99"/>
      <c r="G2619" s="100">
        <v>1560</v>
      </c>
      <c r="H2619" s="100">
        <v>1560</v>
      </c>
      <c r="I2619" s="1" t="str">
        <f t="shared" ca="1" si="42"/>
        <v>прочее_газ</v>
      </c>
    </row>
    <row r="2620" spans="1:10" hidden="1" x14ac:dyDescent="0.2">
      <c r="A2620" s="98">
        <v>43712</v>
      </c>
      <c r="B2620" s="62" t="s">
        <v>1651</v>
      </c>
      <c r="C2620" s="62" t="s">
        <v>1002</v>
      </c>
      <c r="D2620" s="62" t="s">
        <v>4</v>
      </c>
      <c r="E2620" s="62" t="s">
        <v>1311</v>
      </c>
      <c r="F2620" s="99"/>
      <c r="G2620" s="100">
        <v>1560</v>
      </c>
      <c r="H2620" s="100">
        <v>1560</v>
      </c>
      <c r="I2620" s="1" t="str">
        <f t="shared" ca="1" si="42"/>
        <v>прочее_газ</v>
      </c>
    </row>
    <row r="2621" spans="1:10" hidden="1" x14ac:dyDescent="0.2">
      <c r="A2621" s="98">
        <v>43706</v>
      </c>
      <c r="B2621" s="62" t="s">
        <v>1800</v>
      </c>
      <c r="C2621" s="62" t="s">
        <v>835</v>
      </c>
      <c r="D2621" s="62" t="s">
        <v>4</v>
      </c>
      <c r="E2621" s="62" t="s">
        <v>1311</v>
      </c>
      <c r="F2621" s="99"/>
      <c r="G2621" s="100">
        <v>1560</v>
      </c>
      <c r="H2621" s="100">
        <v>1560</v>
      </c>
      <c r="I2621" s="1" t="str">
        <f t="shared" ca="1" si="42"/>
        <v>прочее_газ</v>
      </c>
    </row>
    <row r="2622" spans="1:10" hidden="1" x14ac:dyDescent="0.2">
      <c r="A2622" s="98">
        <v>43718</v>
      </c>
      <c r="B2622" s="62" t="s">
        <v>2121</v>
      </c>
      <c r="C2622" s="62" t="s">
        <v>944</v>
      </c>
      <c r="D2622" s="62" t="s">
        <v>4</v>
      </c>
      <c r="E2622" s="62" t="s">
        <v>1311</v>
      </c>
      <c r="F2622" s="99"/>
      <c r="G2622" s="100">
        <v>1560</v>
      </c>
      <c r="H2622" s="100">
        <v>1560</v>
      </c>
      <c r="I2622" s="1" t="str">
        <f t="shared" ca="1" si="42"/>
        <v>прочее_газ</v>
      </c>
    </row>
    <row r="2623" spans="1:10" hidden="1" x14ac:dyDescent="0.2">
      <c r="A2623" s="98">
        <v>43705</v>
      </c>
      <c r="B2623" s="62" t="s">
        <v>1715</v>
      </c>
      <c r="C2623" s="62" t="s">
        <v>725</v>
      </c>
      <c r="D2623" s="62" t="s">
        <v>4</v>
      </c>
      <c r="E2623" s="62" t="s">
        <v>1311</v>
      </c>
      <c r="F2623" s="99"/>
      <c r="G2623" s="100">
        <v>1560</v>
      </c>
      <c r="H2623" s="100">
        <v>1560</v>
      </c>
      <c r="I2623" s="1" t="str">
        <f t="shared" ca="1" si="42"/>
        <v>прочее_газ</v>
      </c>
    </row>
    <row r="2624" spans="1:10" hidden="1" x14ac:dyDescent="0.2">
      <c r="A2624" s="98">
        <v>43705</v>
      </c>
      <c r="B2624" s="62" t="s">
        <v>2137</v>
      </c>
      <c r="C2624" s="62" t="s">
        <v>594</v>
      </c>
      <c r="D2624" s="62" t="s">
        <v>4</v>
      </c>
      <c r="E2624" s="62" t="s">
        <v>1311</v>
      </c>
      <c r="F2624" s="99"/>
      <c r="G2624" s="100">
        <v>1560</v>
      </c>
      <c r="H2624" s="100">
        <v>1560</v>
      </c>
      <c r="I2624" s="1" t="str">
        <f t="shared" ca="1" si="42"/>
        <v>прочее_газ</v>
      </c>
    </row>
    <row r="2625" spans="1:10" hidden="1" x14ac:dyDescent="0.2">
      <c r="A2625" s="98">
        <v>43712</v>
      </c>
      <c r="B2625" s="62" t="s">
        <v>2305</v>
      </c>
      <c r="C2625" s="62" t="s">
        <v>738</v>
      </c>
      <c r="D2625" s="62" t="s">
        <v>4</v>
      </c>
      <c r="E2625" s="62" t="s">
        <v>1311</v>
      </c>
      <c r="F2625" s="99"/>
      <c r="G2625" s="100">
        <v>1560</v>
      </c>
      <c r="H2625" s="100">
        <v>1560</v>
      </c>
      <c r="I2625" s="1" t="str">
        <f t="shared" ca="1" si="42"/>
        <v>прочее_газ</v>
      </c>
    </row>
    <row r="2626" spans="1:10" hidden="1" x14ac:dyDescent="0.2">
      <c r="A2626" s="98">
        <v>43739</v>
      </c>
      <c r="B2626" s="62" t="s">
        <v>1965</v>
      </c>
      <c r="C2626" s="62" t="s">
        <v>578</v>
      </c>
      <c r="D2626" s="62" t="s">
        <v>4</v>
      </c>
      <c r="E2626" s="62" t="s">
        <v>1311</v>
      </c>
      <c r="F2626" s="99"/>
      <c r="G2626" s="100">
        <v>1560</v>
      </c>
      <c r="H2626" s="100">
        <v>1560</v>
      </c>
      <c r="I2626" s="1" t="str">
        <f t="shared" ref="I2626:I2689" ca="1" si="43">IF(COUNTIF(INDIRECT(INDEX(моделиперечень,1)),D2626),INDEX(моделиперечень,1),
IF(COUNTIF(INDIRECT(INDEX(моделиперечень,2)),D2626),INDEX(моделиперечень,2),
IF(COUNTIF(INDIRECT(INDEX(моделиперечень,3)),D2626),INDEX(моделиперечень,3),
IF(COUNTIF(INDIRECT(INDEX(моделиперечень,4)),D2626),INDEX(моделиперечень,4),
IF(COUNTIF(INDIRECT(INDEX(моделиперечень,5)),D2626),INDEX(моделиперечень,5),
IF(COUNTIF(INDIRECT(INDEX(моделиперечень,6)),D2626),INDEX(моделиперечень,6),
IF(COUNTIF(INDIRECT(INDEX(моделиперечень,7)),D2626),INDEX(моделиперечень,7),
IF(COUNTIF(INDIRECT(INDEX(моделиперечень,8)),D2626),INDEX(моделиперечень,8),
IF(COUNTIF(INDIRECT(INDEX(моделиперечень,9)),D2626),INDEX(моделиперечень,9),
IF(COUNTIF(INDIRECT(INDEX(моделиперечень,10)),D2626),INDEX(моделиперечень,10),
IF(COUNTIF(INDIRECT(INDEX(моделиперечень,11)),D2626),INDEX(моделиперечень,11),
IF(COUNTIF(INDIRECT(INDEX(моделиперечень,12)),D2626),INDEX(моделиперечень,12),
IF(COUNTIF(INDIRECT(INDEX(моделиперечень,13)),D2626),INDEX(моделиперечень,13),
IF(COUNTIF(INDIRECT(INDEX(моделиперечень,14)),D2626),INDEX(моделиперечень,14),
IF(COUNTIF(INDIRECT(INDEX(моделиперечень,15)),D2626),INDEX(моделиперечень,15),
IF(COUNTIF(INDIRECT(INDEX(моделиперечень,16)),D2626),INDEX(моделиперечень,16),
IF(COUNTIF(INDIRECT(INDEX(моделиперечень,17)),D2626),INDEX(моделиперечень,17),
IF(COUNTIF(INDIRECT(INDEX(моделиперечень,18)),D2626),INDEX(моделиперечень,18),
IF(COUNTIF(INDIRECT(INDEX(моделиперечень,19)),D2626),INDEX(моделиперечень,19),
IF(COUNTIF(INDIRECT(INDEX(моделиперечень,20)),D2626),INDEX(моделиперечень,20),
IF(COUNTIF(INDIRECT(INDEX(моделиперечень,21)),D2626),INDEX(моделиперечень,21),
IF(COUNTIF(INDIRECT(INDEX(моделиперечень,22)),D2626),INDEX(моделиперечень,22),
IF(COUNTIF(INDIRECT(INDEX(моделиперечень,23)),D2626),INDEX(моделиперечень,23),
IF(COUNTIF(INDIRECT(INDEX(моделиперечень,24)),D2626),INDEX(моделиперечень,24),
IF(COUNTIF(INDIRECT(INDEX(моделиперечень,25)),D2626),INDEX(моделиперечень,25),
IF(COUNTIF(INDIRECT(INDEX(моделиперечень,26)),D2626),INDEX(моделиперечень,26),
IF(COUNTIF(INDIRECT(INDEX(моделиперечень_газ,1)),D2626),INDEX(моделиперечень_газ,1),
IF(COUNTIF(INDIRECT(INDEX(моделиперечень_газ,2)),D2626),INDEX(моделиперечень_газ,2),
IF(COUNTIF(INDIRECT(INDEX(моделиперечень_газ,3)),D2626),INDEX(моделиперечень_газ,3),
IF(COUNTIF(INDIRECT(INDEX(моделиперечень_газ,4)),D2626),INDEX(моделиперечень_газ,4),
IF(COUNTIF(INDIRECT(INDEX(моделиперечень_газ,5)),D2626),INDEX(моделиперечень_газ,5),
IF(COUNTIF(INDIRECT(INDEX(моделиперечень_газ,6)),D2626),INDEX(моделиперечень_газ,6),
IF(COUNTIF(INDIRECT(INDEX(моделиперечень_газ,7)),D2626),INDEX(моделиперечень_газ,7),
IF(COUNTIF(INDIRECT(INDEX(моделиперечень_газ,8)),D2626),INDEX(моделиперечень_газ,8),
IF(COUNTIF(INDIRECT(INDEX(моделиперечень_газ,9)),D2626),INDEX(моделиперечень_газ,9),
IF(COUNTIF(INDIRECT(INDEX(моделиперечень_газ,10)),D2626),INDEX(моделиперечень_газ,10),
IF(COUNTIF(INDIRECT(INDEX(моделиперечень_газ,11)),D2626),INDEX(моделиперечень_газ,11),
IF(COUNTIF(INDIRECT(INDEX(моделиперечень_газ,12)),D2626),INDEX(моделиперечень_газ,12),
IF(COUNTIF(INDIRECT(INDEX(моделиперечень_газ,13)),D2626),INDEX(моделиперечень_газ,13),
IF(COUNTIF(INDIRECT(INDEX(моделиперечень_газ,14)),D2626),INDEX(моделиперечень_газ,14),
IF(COUNTIF(INDIRECT(INDEX(моделиперечень_газ,15)),D2626),INDEX(моделиперечень_газ,15),
IF(COUNTIF(INDIRECT(INDEX(моделиперечень_газ,16)),D2626),INDEX(моделиперечень_газ,16),
IF(COUNTIF(INDIRECT(INDEX(моделиперечень_газ,17)),D2626),INDEX(моделиперечень_газ,17),
IF(COUNTIF(INDIRECT(INDEX(моделиперечень_газ,18)),D2626),INDEX(моделиперечень_газ,18),
IF(COUNTIF(INDIRECT(INDEX(моделиперечень_газ,19)),D2626),INDEX(моделиперечень_газ,19),
IF(COUNTIF(INDIRECT(INDEX(моделиперечень_газ,20)),D2626),INDEX(моделиперечень_газ,20),
IF(COUNTIF(INDIRECT(INDEX(моделиперечень_газ,21)),D2626),INDEX(моделиперечень_газ,21),
IF(COUNTIF(INDIRECT(INDEX(моделиперечень_газ,22)),D2626),INDEX(моделиперечень_газ,22),
IF(COUNTIF(INDIRECT(INDEX(моделиперечень_газ,23)),D2626),INDEX(моделиперечень_газ,23),
IF(COUNTIF(INDIRECT(INDEX(моделиперечень_газ,24)),D2626),INDEX(моделиперечень_газ,24),
IF(COUNTIF(INDIRECT(INDEX(моделиперечень_газ,25)),D2626),INDEX(моделиперечень_газ,25),
IF(COUNTIF(INDIRECT(INDEX(моделиперечень_газ,26)),D2626),INDEX(моделиперечень_газ,26),
IF(COUNTIF(INDIRECT(INDEX(моделиперечень_газ,27)),D2626),INDEX(моделиперечень_газ,27),
IF(COUNTIF(INDIRECT(INDEX(моделиперечень_газ,28)),D2626),INDEX(моделиперечень_газ,28),
IF(COUNTIF(INDIRECT(INDEX(моделиперечень_газ,29)),D2626),INDEX(моделиперечень_газ,29),
IF(COUNTIF(INDIRECT(INDEX(моделиперечень_газ,30)),D2626),INDEX(моделиперечень_газ,30),
IF(COUNTIF(INDIRECT(INDEX(моделиперечень_газ,31)),D2626),INDEX(моделиперечень_газ,31),
IF(COUNTIF(INDIRECT(INDEX(моделиперечень_газ,32)),D2626),INDEX(моделиперечень_газ,32),
IF(COUNTIF(INDIRECT(INDEX(моделиперечень_газ,33)),D2626),INDEX(моделиперечень_газ,33),
IF(COUNTIF(INDIRECT(INDEX(моделиперечень_газ,34)),D2626),INDEX(моделиперечень_газ,34),
IF(COUNTIF(INDIRECT(INDEX(моделиперечень_газ,35)),D2626),INDEX(моделиперечень_газ,35),
IF(COUNTIF(INDIRECT(INDEX(моделиперечень_газ,36)),D2626),INDEX(моделиперечень_газ,36),
"нет модели"))))))))))))))))))))))))))))))))))))))))))))))))))))))))))))))</f>
        <v>прочее_газ</v>
      </c>
    </row>
    <row r="2627" spans="1:10" hidden="1" x14ac:dyDescent="0.2">
      <c r="A2627" s="98">
        <v>43718</v>
      </c>
      <c r="B2627" s="62" t="s">
        <v>1723</v>
      </c>
      <c r="C2627" s="62" t="s">
        <v>942</v>
      </c>
      <c r="D2627" s="62" t="s">
        <v>4</v>
      </c>
      <c r="E2627" s="62" t="s">
        <v>1311</v>
      </c>
      <c r="F2627" s="99"/>
      <c r="G2627" s="100">
        <v>1560</v>
      </c>
      <c r="H2627" s="100">
        <v>1560</v>
      </c>
      <c r="I2627" s="1" t="str">
        <f t="shared" ca="1" si="43"/>
        <v>прочее_газ</v>
      </c>
    </row>
    <row r="2628" spans="1:10" hidden="1" x14ac:dyDescent="0.2">
      <c r="A2628" s="98">
        <v>43803</v>
      </c>
      <c r="B2628" s="62" t="s">
        <v>1560</v>
      </c>
      <c r="C2628" s="62" t="s">
        <v>937</v>
      </c>
      <c r="D2628" s="62" t="s">
        <v>4</v>
      </c>
      <c r="E2628" s="62" t="s">
        <v>1311</v>
      </c>
      <c r="F2628" s="99"/>
      <c r="G2628" s="100">
        <v>1560</v>
      </c>
      <c r="H2628" s="100">
        <v>1560</v>
      </c>
      <c r="I2628" s="1" t="str">
        <f t="shared" ca="1" si="43"/>
        <v>прочее_газ</v>
      </c>
    </row>
    <row r="2629" spans="1:10" hidden="1" x14ac:dyDescent="0.2">
      <c r="A2629" s="98">
        <v>43725</v>
      </c>
      <c r="B2629" s="62" t="s">
        <v>2045</v>
      </c>
      <c r="C2629" s="62" t="s">
        <v>605</v>
      </c>
      <c r="D2629" s="62" t="s">
        <v>4</v>
      </c>
      <c r="E2629" s="62" t="s">
        <v>1311</v>
      </c>
      <c r="F2629" s="99"/>
      <c r="G2629" s="100">
        <v>1560</v>
      </c>
      <c r="H2629" s="100">
        <v>1560</v>
      </c>
      <c r="I2629" s="1" t="str">
        <f t="shared" ca="1" si="43"/>
        <v>прочее_газ</v>
      </c>
    </row>
    <row r="2630" spans="1:10" hidden="1" x14ac:dyDescent="0.2">
      <c r="A2630" s="98">
        <v>43712</v>
      </c>
      <c r="B2630" s="62" t="s">
        <v>2029</v>
      </c>
      <c r="C2630" s="62" t="s">
        <v>843</v>
      </c>
      <c r="D2630" s="62" t="s">
        <v>4</v>
      </c>
      <c r="E2630" s="62" t="s">
        <v>1311</v>
      </c>
      <c r="F2630" s="99"/>
      <c r="G2630" s="100">
        <v>1560</v>
      </c>
      <c r="H2630" s="100">
        <v>1560</v>
      </c>
      <c r="I2630" s="1" t="str">
        <f t="shared" ca="1" si="43"/>
        <v>прочее_газ</v>
      </c>
      <c r="J2630" s="18"/>
    </row>
    <row r="2631" spans="1:10" hidden="1" x14ac:dyDescent="0.2">
      <c r="A2631" s="98">
        <v>43564</v>
      </c>
      <c r="B2631" s="62" t="s">
        <v>1761</v>
      </c>
      <c r="C2631" s="62" t="s">
        <v>848</v>
      </c>
      <c r="D2631" s="62" t="s">
        <v>4</v>
      </c>
      <c r="E2631" s="62" t="s">
        <v>1313</v>
      </c>
      <c r="F2631" s="99"/>
      <c r="G2631" s="100">
        <v>1534</v>
      </c>
      <c r="H2631" s="100">
        <v>1534</v>
      </c>
      <c r="I2631" s="1" t="str">
        <f t="shared" ca="1" si="43"/>
        <v>прочее_газ</v>
      </c>
    </row>
    <row r="2632" spans="1:10" hidden="1" x14ac:dyDescent="0.2">
      <c r="A2632" s="98">
        <v>43697</v>
      </c>
      <c r="B2632" s="62" t="s">
        <v>2244</v>
      </c>
      <c r="C2632" s="62" t="s">
        <v>997</v>
      </c>
      <c r="D2632" s="62" t="s">
        <v>12</v>
      </c>
      <c r="E2632" s="62" t="s">
        <v>1311</v>
      </c>
      <c r="F2632" s="101">
        <v>2</v>
      </c>
      <c r="G2632" s="100">
        <v>1512</v>
      </c>
      <c r="H2632" s="100">
        <v>1512</v>
      </c>
      <c r="I2632" s="1" t="str">
        <f t="shared" ca="1" si="43"/>
        <v>поверка_и_ремонт_газ</v>
      </c>
      <c r="J2632" s="18"/>
    </row>
    <row r="2633" spans="1:10" hidden="1" x14ac:dyDescent="0.2">
      <c r="A2633" s="98">
        <v>43637</v>
      </c>
      <c r="B2633" s="62" t="s">
        <v>2156</v>
      </c>
      <c r="C2633" s="62" t="s">
        <v>699</v>
      </c>
      <c r="D2633" s="62" t="s">
        <v>12</v>
      </c>
      <c r="E2633" s="62" t="s">
        <v>1311</v>
      </c>
      <c r="F2633" s="101">
        <v>5</v>
      </c>
      <c r="G2633" s="100">
        <v>1500</v>
      </c>
      <c r="H2633" s="100">
        <v>1500</v>
      </c>
      <c r="I2633" s="1" t="str">
        <f t="shared" ca="1" si="43"/>
        <v>поверка_и_ремонт_газ</v>
      </c>
    </row>
    <row r="2634" spans="1:10" hidden="1" x14ac:dyDescent="0.2">
      <c r="A2634" s="98">
        <v>43613</v>
      </c>
      <c r="B2634" s="62" t="s">
        <v>1831</v>
      </c>
      <c r="C2634" s="62" t="s">
        <v>769</v>
      </c>
      <c r="D2634" s="62" t="s">
        <v>12</v>
      </c>
      <c r="E2634" s="62" t="s">
        <v>1311</v>
      </c>
      <c r="F2634" s="101">
        <v>1</v>
      </c>
      <c r="G2634" s="100">
        <v>1500</v>
      </c>
      <c r="H2634" s="100">
        <v>1500</v>
      </c>
      <c r="I2634" s="1" t="str">
        <f t="shared" ca="1" si="43"/>
        <v>поверка_и_ремонт_газ</v>
      </c>
    </row>
    <row r="2635" spans="1:10" x14ac:dyDescent="0.2">
      <c r="A2635" s="98">
        <v>43892</v>
      </c>
      <c r="B2635" s="62" t="s">
        <v>2448</v>
      </c>
      <c r="C2635" s="62" t="s">
        <v>2449</v>
      </c>
      <c r="D2635" s="62" t="s">
        <v>72</v>
      </c>
      <c r="E2635" s="62" t="s">
        <v>1311</v>
      </c>
      <c r="F2635" s="101">
        <v>4</v>
      </c>
      <c r="G2635" s="100">
        <v>1440</v>
      </c>
      <c r="H2635" s="100">
        <v>1440</v>
      </c>
    </row>
    <row r="2636" spans="1:10" hidden="1" x14ac:dyDescent="0.2">
      <c r="A2636" s="98">
        <v>43501</v>
      </c>
      <c r="B2636" s="62" t="s">
        <v>1667</v>
      </c>
      <c r="C2636" s="62" t="s">
        <v>571</v>
      </c>
      <c r="D2636" s="62" t="s">
        <v>4</v>
      </c>
      <c r="E2636" s="62" t="s">
        <v>1311</v>
      </c>
      <c r="F2636" s="99"/>
      <c r="G2636" s="100">
        <v>1440</v>
      </c>
      <c r="H2636" s="100">
        <v>1440</v>
      </c>
      <c r="I2636" s="1" t="str">
        <f t="shared" ca="1" si="43"/>
        <v>прочее_газ</v>
      </c>
    </row>
    <row r="2637" spans="1:10" hidden="1" x14ac:dyDescent="0.2">
      <c r="A2637" s="98">
        <v>43480</v>
      </c>
      <c r="B2637" s="62" t="s">
        <v>2338</v>
      </c>
      <c r="C2637" s="62" t="s">
        <v>897</v>
      </c>
      <c r="D2637" s="62" t="s">
        <v>4</v>
      </c>
      <c r="E2637" s="62" t="s">
        <v>1311</v>
      </c>
      <c r="F2637" s="99"/>
      <c r="G2637" s="100">
        <v>1440</v>
      </c>
      <c r="H2637" s="100">
        <v>1440</v>
      </c>
      <c r="I2637" s="1" t="str">
        <f t="shared" ca="1" si="43"/>
        <v>прочее_газ</v>
      </c>
    </row>
    <row r="2638" spans="1:10" hidden="1" x14ac:dyDescent="0.2">
      <c r="A2638" s="98">
        <v>43487</v>
      </c>
      <c r="B2638" s="62" t="s">
        <v>2301</v>
      </c>
      <c r="C2638" s="62" t="s">
        <v>681</v>
      </c>
      <c r="D2638" s="62" t="s">
        <v>4</v>
      </c>
      <c r="E2638" s="62" t="s">
        <v>1311</v>
      </c>
      <c r="F2638" s="99"/>
      <c r="G2638" s="100">
        <v>1440</v>
      </c>
      <c r="H2638" s="100">
        <v>1440</v>
      </c>
      <c r="I2638" s="1" t="str">
        <f t="shared" ca="1" si="43"/>
        <v>прочее_газ</v>
      </c>
    </row>
    <row r="2639" spans="1:10" hidden="1" x14ac:dyDescent="0.2">
      <c r="A2639" s="98">
        <v>43487</v>
      </c>
      <c r="B2639" s="62" t="s">
        <v>1593</v>
      </c>
      <c r="C2639" s="62" t="s">
        <v>727</v>
      </c>
      <c r="D2639" s="62" t="s">
        <v>4</v>
      </c>
      <c r="E2639" s="62" t="s">
        <v>1313</v>
      </c>
      <c r="F2639" s="99"/>
      <c r="G2639" s="100">
        <v>1440</v>
      </c>
      <c r="H2639" s="100">
        <v>1440</v>
      </c>
      <c r="I2639" s="1" t="str">
        <f t="shared" ca="1" si="43"/>
        <v>прочее_газ</v>
      </c>
    </row>
    <row r="2640" spans="1:10" hidden="1" x14ac:dyDescent="0.2">
      <c r="A2640" s="98">
        <v>43522</v>
      </c>
      <c r="B2640" s="62" t="s">
        <v>1602</v>
      </c>
      <c r="C2640" s="62" t="s">
        <v>726</v>
      </c>
      <c r="D2640" s="62" t="s">
        <v>4</v>
      </c>
      <c r="E2640" s="62" t="s">
        <v>1311</v>
      </c>
      <c r="F2640" s="99"/>
      <c r="G2640" s="100">
        <v>1440</v>
      </c>
      <c r="H2640" s="100">
        <v>1440</v>
      </c>
      <c r="I2640" s="1" t="str">
        <f t="shared" ca="1" si="43"/>
        <v>прочее_газ</v>
      </c>
    </row>
    <row r="2641" spans="1:9" hidden="1" x14ac:dyDescent="0.2">
      <c r="A2641" s="98">
        <v>43487</v>
      </c>
      <c r="B2641" s="62" t="s">
        <v>2239</v>
      </c>
      <c r="C2641" s="62" t="s">
        <v>964</v>
      </c>
      <c r="D2641" s="62" t="s">
        <v>4</v>
      </c>
      <c r="E2641" s="62" t="s">
        <v>1313</v>
      </c>
      <c r="F2641" s="99"/>
      <c r="G2641" s="100">
        <v>1440</v>
      </c>
      <c r="H2641" s="100">
        <v>1440</v>
      </c>
      <c r="I2641" s="1" t="str">
        <f t="shared" ca="1" si="43"/>
        <v>прочее_газ</v>
      </c>
    </row>
    <row r="2642" spans="1:9" hidden="1" x14ac:dyDescent="0.2">
      <c r="A2642" s="98">
        <v>43487</v>
      </c>
      <c r="B2642" s="62" t="s">
        <v>1713</v>
      </c>
      <c r="C2642" s="62" t="s">
        <v>879</v>
      </c>
      <c r="D2642" s="62" t="s">
        <v>4</v>
      </c>
      <c r="E2642" s="62" t="s">
        <v>1313</v>
      </c>
      <c r="F2642" s="99"/>
      <c r="G2642" s="100">
        <v>1440</v>
      </c>
      <c r="H2642" s="100">
        <v>1440</v>
      </c>
      <c r="I2642" s="1" t="str">
        <f t="shared" ca="1" si="43"/>
        <v>прочее_газ</v>
      </c>
    </row>
    <row r="2643" spans="1:9" hidden="1" x14ac:dyDescent="0.2">
      <c r="A2643" s="98">
        <v>43494</v>
      </c>
      <c r="B2643" s="62" t="s">
        <v>1908</v>
      </c>
      <c r="C2643" s="62" t="s">
        <v>645</v>
      </c>
      <c r="D2643" s="62" t="s">
        <v>4</v>
      </c>
      <c r="E2643" s="62" t="s">
        <v>1311</v>
      </c>
      <c r="F2643" s="99"/>
      <c r="G2643" s="100">
        <v>1440</v>
      </c>
      <c r="H2643" s="100">
        <v>1440</v>
      </c>
      <c r="I2643" s="1" t="str">
        <f t="shared" ca="1" si="43"/>
        <v>прочее_газ</v>
      </c>
    </row>
    <row r="2644" spans="1:9" hidden="1" x14ac:dyDescent="0.2">
      <c r="A2644" s="98">
        <v>43739</v>
      </c>
      <c r="B2644" s="62" t="s">
        <v>2321</v>
      </c>
      <c r="C2644" s="62" t="s">
        <v>590</v>
      </c>
      <c r="D2644" s="62" t="s">
        <v>4</v>
      </c>
      <c r="E2644" s="62" t="s">
        <v>1313</v>
      </c>
      <c r="F2644" s="99"/>
      <c r="G2644" s="100">
        <v>1440</v>
      </c>
      <c r="H2644" s="100">
        <v>1440</v>
      </c>
      <c r="I2644" s="1" t="str">
        <f t="shared" ca="1" si="43"/>
        <v>прочее_газ</v>
      </c>
    </row>
    <row r="2645" spans="1:9" hidden="1" x14ac:dyDescent="0.2">
      <c r="A2645" s="98">
        <v>43621</v>
      </c>
      <c r="B2645" s="62" t="s">
        <v>1722</v>
      </c>
      <c r="C2645" s="62" t="s">
        <v>928</v>
      </c>
      <c r="D2645" s="62" t="s">
        <v>44</v>
      </c>
      <c r="E2645" s="62" t="s">
        <v>1311</v>
      </c>
      <c r="F2645" s="99"/>
      <c r="G2645" s="100">
        <v>1440</v>
      </c>
      <c r="H2645" s="100">
        <v>1440</v>
      </c>
      <c r="I2645" s="1" t="str">
        <f t="shared" ca="1" si="43"/>
        <v>нет модели</v>
      </c>
    </row>
    <row r="2646" spans="1:9" hidden="1" x14ac:dyDescent="0.2">
      <c r="A2646" s="98">
        <v>43654</v>
      </c>
      <c r="B2646" s="62" t="s">
        <v>2243</v>
      </c>
      <c r="C2646" s="62" t="s">
        <v>642</v>
      </c>
      <c r="D2646" s="62" t="s">
        <v>4</v>
      </c>
      <c r="E2646" s="62" t="s">
        <v>1311</v>
      </c>
      <c r="F2646" s="99"/>
      <c r="G2646" s="100">
        <v>1440</v>
      </c>
      <c r="H2646" s="100">
        <v>1440</v>
      </c>
      <c r="I2646" s="1" t="str">
        <f t="shared" ca="1" si="43"/>
        <v>прочее_газ</v>
      </c>
    </row>
    <row r="2647" spans="1:9" hidden="1" x14ac:dyDescent="0.2">
      <c r="A2647" s="98">
        <v>43522</v>
      </c>
      <c r="B2647" s="62" t="s">
        <v>2235</v>
      </c>
      <c r="C2647" s="62" t="s">
        <v>731</v>
      </c>
      <c r="D2647" s="62" t="s">
        <v>67</v>
      </c>
      <c r="E2647" s="62" t="s">
        <v>1313</v>
      </c>
      <c r="F2647" s="101">
        <v>3</v>
      </c>
      <c r="G2647" s="100">
        <v>1440</v>
      </c>
      <c r="H2647" s="100">
        <v>1440</v>
      </c>
      <c r="I2647" s="1" t="str">
        <f t="shared" ca="1" si="43"/>
        <v>Прочее</v>
      </c>
    </row>
    <row r="2648" spans="1:9" hidden="1" x14ac:dyDescent="0.2">
      <c r="A2648" s="98">
        <v>43809</v>
      </c>
      <c r="B2648" s="62" t="s">
        <v>2041</v>
      </c>
      <c r="C2648" s="62" t="s">
        <v>1111</v>
      </c>
      <c r="D2648" s="62" t="s">
        <v>67</v>
      </c>
      <c r="E2648" s="62" t="s">
        <v>1314</v>
      </c>
      <c r="F2648" s="101">
        <v>3</v>
      </c>
      <c r="G2648" s="100">
        <v>1440</v>
      </c>
      <c r="H2648" s="100">
        <v>1440</v>
      </c>
      <c r="I2648" s="1" t="str">
        <f t="shared" ca="1" si="43"/>
        <v>Прочее</v>
      </c>
    </row>
    <row r="2649" spans="1:9" hidden="1" x14ac:dyDescent="0.2">
      <c r="A2649" s="98">
        <v>43507</v>
      </c>
      <c r="B2649" s="62" t="s">
        <v>1721</v>
      </c>
      <c r="C2649" s="62" t="s">
        <v>834</v>
      </c>
      <c r="D2649" s="62" t="s">
        <v>4</v>
      </c>
      <c r="E2649" s="62" t="s">
        <v>1311</v>
      </c>
      <c r="F2649" s="99"/>
      <c r="G2649" s="100">
        <v>1416</v>
      </c>
      <c r="H2649" s="100">
        <v>1416</v>
      </c>
      <c r="I2649" s="1" t="str">
        <f t="shared" ca="1" si="43"/>
        <v>прочее_газ</v>
      </c>
    </row>
    <row r="2650" spans="1:9" hidden="1" x14ac:dyDescent="0.2">
      <c r="A2650" s="98">
        <v>43536</v>
      </c>
      <c r="B2650" s="62" t="s">
        <v>1483</v>
      </c>
      <c r="C2650" s="62" t="s">
        <v>661</v>
      </c>
      <c r="D2650" s="62" t="s">
        <v>4</v>
      </c>
      <c r="E2650" s="62" t="s">
        <v>1311</v>
      </c>
      <c r="F2650" s="99"/>
      <c r="G2650" s="100">
        <v>1416</v>
      </c>
      <c r="H2650" s="100">
        <v>1416</v>
      </c>
      <c r="I2650" s="1" t="str">
        <f t="shared" ca="1" si="43"/>
        <v>прочее_газ</v>
      </c>
    </row>
    <row r="2651" spans="1:9" hidden="1" x14ac:dyDescent="0.2">
      <c r="A2651" s="98">
        <v>43571</v>
      </c>
      <c r="B2651" s="62" t="s">
        <v>2036</v>
      </c>
      <c r="C2651" s="62" t="s">
        <v>973</v>
      </c>
      <c r="D2651" s="62" t="s">
        <v>4</v>
      </c>
      <c r="E2651" s="62" t="s">
        <v>1311</v>
      </c>
      <c r="F2651" s="99"/>
      <c r="G2651" s="100">
        <v>1416</v>
      </c>
      <c r="H2651" s="100">
        <v>1416</v>
      </c>
      <c r="I2651" s="1" t="str">
        <f t="shared" ca="1" si="43"/>
        <v>прочее_газ</v>
      </c>
    </row>
    <row r="2652" spans="1:9" hidden="1" x14ac:dyDescent="0.2">
      <c r="A2652" s="98">
        <v>43495</v>
      </c>
      <c r="B2652" s="62" t="s">
        <v>2289</v>
      </c>
      <c r="C2652" s="62" t="s">
        <v>921</v>
      </c>
      <c r="D2652" s="62" t="s">
        <v>12</v>
      </c>
      <c r="E2652" s="62" t="s">
        <v>1311</v>
      </c>
      <c r="F2652" s="101">
        <v>1</v>
      </c>
      <c r="G2652" s="100">
        <v>1386</v>
      </c>
      <c r="H2652" s="100">
        <v>1386</v>
      </c>
      <c r="I2652" s="1" t="str">
        <f t="shared" ca="1" si="43"/>
        <v>поверка_и_ремонт_газ</v>
      </c>
    </row>
    <row r="2653" spans="1:9" hidden="1" x14ac:dyDescent="0.2">
      <c r="A2653" s="98">
        <v>43536</v>
      </c>
      <c r="B2653" s="62" t="s">
        <v>2228</v>
      </c>
      <c r="C2653" s="62" t="s">
        <v>609</v>
      </c>
      <c r="D2653" s="62" t="s">
        <v>12</v>
      </c>
      <c r="E2653" s="62" t="s">
        <v>1311</v>
      </c>
      <c r="F2653" s="101">
        <v>1</v>
      </c>
      <c r="G2653" s="100">
        <v>1386</v>
      </c>
      <c r="H2653" s="100">
        <v>1386</v>
      </c>
      <c r="I2653" s="1" t="str">
        <f t="shared" ca="1" si="43"/>
        <v>поверка_и_ремонт_газ</v>
      </c>
    </row>
    <row r="2654" spans="1:9" hidden="1" x14ac:dyDescent="0.2">
      <c r="A2654" s="98">
        <v>43543</v>
      </c>
      <c r="B2654" s="62" t="s">
        <v>2280</v>
      </c>
      <c r="C2654" s="62" t="s">
        <v>921</v>
      </c>
      <c r="D2654" s="62" t="s">
        <v>12</v>
      </c>
      <c r="E2654" s="62" t="s">
        <v>1311</v>
      </c>
      <c r="F2654" s="101">
        <v>1</v>
      </c>
      <c r="G2654" s="100">
        <v>1386</v>
      </c>
      <c r="H2654" s="100">
        <v>1386</v>
      </c>
      <c r="I2654" s="1" t="str">
        <f t="shared" ca="1" si="43"/>
        <v>поверка_и_ремонт_газ</v>
      </c>
    </row>
    <row r="2655" spans="1:9" hidden="1" x14ac:dyDescent="0.2">
      <c r="A2655" s="98">
        <v>43536</v>
      </c>
      <c r="B2655" s="62" t="s">
        <v>2192</v>
      </c>
      <c r="C2655" s="62" t="s">
        <v>973</v>
      </c>
      <c r="D2655" s="62" t="s">
        <v>12</v>
      </c>
      <c r="E2655" s="62" t="s">
        <v>1311</v>
      </c>
      <c r="F2655" s="101">
        <v>1</v>
      </c>
      <c r="G2655" s="100">
        <v>1386</v>
      </c>
      <c r="H2655" s="100">
        <v>1386</v>
      </c>
      <c r="I2655" s="1" t="str">
        <f t="shared" ca="1" si="43"/>
        <v>поверка_и_ремонт_газ</v>
      </c>
    </row>
    <row r="2656" spans="1:9" hidden="1" x14ac:dyDescent="0.2">
      <c r="A2656" s="98">
        <v>43767</v>
      </c>
      <c r="B2656" s="62" t="s">
        <v>2285</v>
      </c>
      <c r="C2656" s="62" t="s">
        <v>921</v>
      </c>
      <c r="D2656" s="62" t="s">
        <v>12</v>
      </c>
      <c r="E2656" s="62" t="s">
        <v>1311</v>
      </c>
      <c r="F2656" s="101">
        <v>1</v>
      </c>
      <c r="G2656" s="100">
        <v>1386</v>
      </c>
      <c r="H2656" s="100">
        <v>1386</v>
      </c>
      <c r="I2656" s="1" t="str">
        <f t="shared" ca="1" si="43"/>
        <v>поверка_и_ремонт_газ</v>
      </c>
    </row>
    <row r="2657" spans="1:9" hidden="1" x14ac:dyDescent="0.2">
      <c r="A2657" s="98">
        <v>43788</v>
      </c>
      <c r="B2657" s="62" t="s">
        <v>2288</v>
      </c>
      <c r="C2657" s="62" t="s">
        <v>601</v>
      </c>
      <c r="D2657" s="62" t="s">
        <v>12</v>
      </c>
      <c r="E2657" s="62" t="s">
        <v>1311</v>
      </c>
      <c r="F2657" s="101">
        <v>1</v>
      </c>
      <c r="G2657" s="100">
        <v>1386</v>
      </c>
      <c r="H2657" s="100">
        <v>1386</v>
      </c>
      <c r="I2657" s="1" t="str">
        <f t="shared" ca="1" si="43"/>
        <v>поверка_и_ремонт_газ</v>
      </c>
    </row>
    <row r="2658" spans="1:9" hidden="1" x14ac:dyDescent="0.2">
      <c r="A2658" s="98">
        <v>43713</v>
      </c>
      <c r="B2658" s="62" t="s">
        <v>2331</v>
      </c>
      <c r="C2658" s="62" t="s">
        <v>812</v>
      </c>
      <c r="D2658" s="62" t="s">
        <v>493</v>
      </c>
      <c r="E2658" s="62" t="s">
        <v>1311</v>
      </c>
      <c r="F2658" s="101">
        <v>8</v>
      </c>
      <c r="G2658" s="100">
        <v>1344</v>
      </c>
      <c r="H2658" s="100">
        <v>1344</v>
      </c>
      <c r="I2658" s="1" t="str">
        <f t="shared" ca="1" si="43"/>
        <v>прочее_газ</v>
      </c>
    </row>
    <row r="2659" spans="1:9" hidden="1" x14ac:dyDescent="0.2">
      <c r="A2659" s="98">
        <v>43697</v>
      </c>
      <c r="B2659" s="62" t="s">
        <v>2337</v>
      </c>
      <c r="C2659" s="62" t="s">
        <v>578</v>
      </c>
      <c r="D2659" s="62" t="s">
        <v>354</v>
      </c>
      <c r="E2659" s="62" t="s">
        <v>1313</v>
      </c>
      <c r="F2659" s="101">
        <v>10</v>
      </c>
      <c r="G2659" s="100">
        <v>1320</v>
      </c>
      <c r="H2659" s="100">
        <v>1320</v>
      </c>
      <c r="I2659" s="1" t="str">
        <f t="shared" ca="1" si="43"/>
        <v>Прочее</v>
      </c>
    </row>
    <row r="2660" spans="1:9" hidden="1" x14ac:dyDescent="0.2">
      <c r="A2660" s="98">
        <v>43619</v>
      </c>
      <c r="B2660" s="62" t="s">
        <v>2339</v>
      </c>
      <c r="C2660" s="62" t="s">
        <v>796</v>
      </c>
      <c r="D2660" s="62" t="s">
        <v>2523</v>
      </c>
      <c r="E2660" s="62" t="s">
        <v>1313</v>
      </c>
      <c r="F2660" s="101">
        <v>6</v>
      </c>
      <c r="G2660" s="100">
        <v>1296</v>
      </c>
      <c r="H2660" s="100">
        <v>1296</v>
      </c>
      <c r="I2660" s="1" t="str">
        <f t="shared" ca="1" si="43"/>
        <v>нет модели</v>
      </c>
    </row>
    <row r="2661" spans="1:9" hidden="1" x14ac:dyDescent="0.2">
      <c r="A2661" s="98">
        <v>43697</v>
      </c>
      <c r="B2661" s="62" t="s">
        <v>2284</v>
      </c>
      <c r="C2661" s="62" t="s">
        <v>964</v>
      </c>
      <c r="D2661" s="62" t="s">
        <v>12</v>
      </c>
      <c r="E2661" s="62" t="s">
        <v>1311</v>
      </c>
      <c r="F2661" s="101">
        <v>1</v>
      </c>
      <c r="G2661" s="100">
        <v>1260</v>
      </c>
      <c r="H2661" s="100">
        <v>1260</v>
      </c>
      <c r="I2661" s="1" t="str">
        <f t="shared" ca="1" si="43"/>
        <v>поверка_и_ремонт_газ</v>
      </c>
    </row>
    <row r="2662" spans="1:9" hidden="1" x14ac:dyDescent="0.2">
      <c r="A2662" s="98">
        <v>43684</v>
      </c>
      <c r="B2662" s="62" t="s">
        <v>2315</v>
      </c>
      <c r="C2662" s="62" t="s">
        <v>615</v>
      </c>
      <c r="D2662" s="62" t="s">
        <v>12</v>
      </c>
      <c r="E2662" s="62" t="s">
        <v>1313</v>
      </c>
      <c r="F2662" s="101">
        <v>1</v>
      </c>
      <c r="G2662" s="100">
        <v>1260</v>
      </c>
      <c r="H2662" s="100">
        <v>1260</v>
      </c>
      <c r="I2662" s="1" t="str">
        <f t="shared" ca="1" si="43"/>
        <v>поверка_и_ремонт_газ</v>
      </c>
    </row>
    <row r="2663" spans="1:9" hidden="1" x14ac:dyDescent="0.2">
      <c r="A2663" s="98">
        <v>43718</v>
      </c>
      <c r="B2663" s="62" t="s">
        <v>2238</v>
      </c>
      <c r="C2663" s="62" t="s">
        <v>625</v>
      </c>
      <c r="D2663" s="62" t="s">
        <v>12</v>
      </c>
      <c r="E2663" s="62" t="s">
        <v>1311</v>
      </c>
      <c r="F2663" s="101">
        <v>1</v>
      </c>
      <c r="G2663" s="100">
        <v>1260</v>
      </c>
      <c r="H2663" s="100">
        <v>1260</v>
      </c>
      <c r="I2663" s="1" t="str">
        <f t="shared" ca="1" si="43"/>
        <v>поверка_и_ремонт_газ</v>
      </c>
    </row>
    <row r="2664" spans="1:9" hidden="1" x14ac:dyDescent="0.2">
      <c r="A2664" s="98">
        <v>43670</v>
      </c>
      <c r="B2664" s="62" t="s">
        <v>2278</v>
      </c>
      <c r="C2664" s="62" t="s">
        <v>921</v>
      </c>
      <c r="D2664" s="62" t="s">
        <v>12</v>
      </c>
      <c r="E2664" s="62" t="s">
        <v>1311</v>
      </c>
      <c r="F2664" s="101">
        <v>1</v>
      </c>
      <c r="G2664" s="100">
        <v>1260</v>
      </c>
      <c r="H2664" s="100">
        <v>1260</v>
      </c>
      <c r="I2664" s="1" t="str">
        <f t="shared" ca="1" si="43"/>
        <v>поверка_и_ремонт_газ</v>
      </c>
    </row>
    <row r="2665" spans="1:9" hidden="1" x14ac:dyDescent="0.2">
      <c r="A2665" s="98">
        <v>43627</v>
      </c>
      <c r="B2665" s="62" t="s">
        <v>2318</v>
      </c>
      <c r="C2665" s="62" t="s">
        <v>963</v>
      </c>
      <c r="D2665" s="62" t="s">
        <v>12</v>
      </c>
      <c r="E2665" s="62" t="s">
        <v>1311</v>
      </c>
      <c r="F2665" s="101">
        <v>1</v>
      </c>
      <c r="G2665" s="100">
        <v>1260</v>
      </c>
      <c r="H2665" s="100">
        <v>1260</v>
      </c>
      <c r="I2665" s="1" t="str">
        <f t="shared" ca="1" si="43"/>
        <v>поверка_и_ремонт_газ</v>
      </c>
    </row>
    <row r="2666" spans="1:9" hidden="1" x14ac:dyDescent="0.2">
      <c r="A2666" s="98">
        <v>43760</v>
      </c>
      <c r="B2666" s="62" t="s">
        <v>2314</v>
      </c>
      <c r="C2666" s="62" t="s">
        <v>615</v>
      </c>
      <c r="D2666" s="62" t="s">
        <v>12</v>
      </c>
      <c r="E2666" s="62" t="s">
        <v>1311</v>
      </c>
      <c r="F2666" s="101">
        <v>1</v>
      </c>
      <c r="G2666" s="100">
        <v>1260</v>
      </c>
      <c r="H2666" s="100">
        <v>1260</v>
      </c>
      <c r="I2666" s="1" t="str">
        <f t="shared" ca="1" si="43"/>
        <v>поверка_и_ремонт_газ</v>
      </c>
    </row>
    <row r="2667" spans="1:9" hidden="1" x14ac:dyDescent="0.2">
      <c r="A2667" s="98">
        <v>43571</v>
      </c>
      <c r="B2667" s="62" t="s">
        <v>2279</v>
      </c>
      <c r="C2667" s="62" t="s">
        <v>702</v>
      </c>
      <c r="D2667" s="62" t="s">
        <v>12</v>
      </c>
      <c r="E2667" s="62" t="s">
        <v>1311</v>
      </c>
      <c r="F2667" s="101">
        <v>1</v>
      </c>
      <c r="G2667" s="100">
        <v>1260</v>
      </c>
      <c r="H2667" s="100">
        <v>1260</v>
      </c>
      <c r="I2667" s="1" t="str">
        <f t="shared" ca="1" si="43"/>
        <v>поверка_и_ремонт_газ</v>
      </c>
    </row>
    <row r="2668" spans="1:9" hidden="1" x14ac:dyDescent="0.2">
      <c r="A2668" s="98">
        <v>43564</v>
      </c>
      <c r="B2668" s="62" t="s">
        <v>2297</v>
      </c>
      <c r="C2668" s="62" t="s">
        <v>768</v>
      </c>
      <c r="D2668" s="62" t="s">
        <v>12</v>
      </c>
      <c r="E2668" s="62" t="s">
        <v>1311</v>
      </c>
      <c r="F2668" s="101">
        <v>1</v>
      </c>
      <c r="G2668" s="100">
        <v>1260</v>
      </c>
      <c r="H2668" s="100">
        <v>1260</v>
      </c>
      <c r="I2668" s="1" t="str">
        <f t="shared" ca="1" si="43"/>
        <v>поверка_и_ремонт_газ</v>
      </c>
    </row>
    <row r="2669" spans="1:9" hidden="1" x14ac:dyDescent="0.2">
      <c r="A2669" s="98">
        <v>43613</v>
      </c>
      <c r="B2669" s="62" t="s">
        <v>2316</v>
      </c>
      <c r="C2669" s="62" t="s">
        <v>591</v>
      </c>
      <c r="D2669" s="62" t="s">
        <v>12</v>
      </c>
      <c r="E2669" s="62" t="s">
        <v>1311</v>
      </c>
      <c r="F2669" s="101">
        <v>1</v>
      </c>
      <c r="G2669" s="100">
        <v>1260</v>
      </c>
      <c r="H2669" s="100">
        <v>1260</v>
      </c>
      <c r="I2669" s="1" t="str">
        <f t="shared" ca="1" si="43"/>
        <v>поверка_и_ремонт_газ</v>
      </c>
    </row>
    <row r="2670" spans="1:9" hidden="1" x14ac:dyDescent="0.2">
      <c r="A2670" s="98">
        <v>43578</v>
      </c>
      <c r="B2670" s="62" t="s">
        <v>2317</v>
      </c>
      <c r="C2670" s="62" t="s">
        <v>768</v>
      </c>
      <c r="D2670" s="62" t="s">
        <v>12</v>
      </c>
      <c r="E2670" s="62" t="s">
        <v>1311</v>
      </c>
      <c r="F2670" s="101">
        <v>1</v>
      </c>
      <c r="G2670" s="100">
        <v>1260</v>
      </c>
      <c r="H2670" s="100">
        <v>1260</v>
      </c>
      <c r="I2670" s="1" t="str">
        <f t="shared" ca="1" si="43"/>
        <v>поверка_и_ремонт_газ</v>
      </c>
    </row>
    <row r="2671" spans="1:9" hidden="1" x14ac:dyDescent="0.2">
      <c r="A2671" s="98">
        <v>43613</v>
      </c>
      <c r="B2671" s="62" t="s">
        <v>2276</v>
      </c>
      <c r="C2671" s="62" t="s">
        <v>673</v>
      </c>
      <c r="D2671" s="62" t="s">
        <v>12</v>
      </c>
      <c r="E2671" s="62" t="s">
        <v>1311</v>
      </c>
      <c r="F2671" s="101">
        <v>1</v>
      </c>
      <c r="G2671" s="100">
        <v>1260</v>
      </c>
      <c r="H2671" s="100">
        <v>1260</v>
      </c>
      <c r="I2671" s="1" t="str">
        <f t="shared" ca="1" si="43"/>
        <v>поверка_и_ремонт_газ</v>
      </c>
    </row>
    <row r="2672" spans="1:9" hidden="1" x14ac:dyDescent="0.2">
      <c r="A2672" s="98">
        <v>43584</v>
      </c>
      <c r="B2672" s="62" t="s">
        <v>2277</v>
      </c>
      <c r="C2672" s="62" t="s">
        <v>578</v>
      </c>
      <c r="D2672" s="62" t="s">
        <v>12</v>
      </c>
      <c r="E2672" s="62" t="s">
        <v>1311</v>
      </c>
      <c r="F2672" s="101">
        <v>1</v>
      </c>
      <c r="G2672" s="100">
        <v>1134</v>
      </c>
      <c r="H2672" s="100">
        <v>1260</v>
      </c>
      <c r="I2672" s="1" t="str">
        <f t="shared" ca="1" si="43"/>
        <v>поверка_и_ремонт_газ</v>
      </c>
    </row>
    <row r="2673" spans="1:9" x14ac:dyDescent="0.2">
      <c r="A2673" s="98">
        <v>43892</v>
      </c>
      <c r="B2673" s="62" t="s">
        <v>2453</v>
      </c>
      <c r="C2673" s="62" t="s">
        <v>2454</v>
      </c>
      <c r="D2673" s="62" t="s">
        <v>72</v>
      </c>
      <c r="E2673" s="62" t="s">
        <v>1311</v>
      </c>
      <c r="F2673" s="101">
        <v>3</v>
      </c>
      <c r="G2673" s="100">
        <v>1260</v>
      </c>
      <c r="H2673" s="100">
        <v>1260</v>
      </c>
    </row>
    <row r="2674" spans="1:9" hidden="1" x14ac:dyDescent="0.2">
      <c r="A2674" s="98">
        <v>43732</v>
      </c>
      <c r="B2674" s="62" t="s">
        <v>1794</v>
      </c>
      <c r="C2674" s="62" t="s">
        <v>934</v>
      </c>
      <c r="D2674" s="62" t="s">
        <v>12</v>
      </c>
      <c r="E2674" s="62" t="s">
        <v>1311</v>
      </c>
      <c r="F2674" s="101">
        <v>4</v>
      </c>
      <c r="G2674" s="100">
        <v>1200</v>
      </c>
      <c r="H2674" s="100">
        <v>1200</v>
      </c>
      <c r="I2674" s="1" t="str">
        <f t="shared" ca="1" si="43"/>
        <v>поверка_и_ремонт_газ</v>
      </c>
    </row>
    <row r="2675" spans="1:9" hidden="1" x14ac:dyDescent="0.2">
      <c r="A2675" s="98">
        <v>43705</v>
      </c>
      <c r="B2675" s="62" t="s">
        <v>1566</v>
      </c>
      <c r="C2675" s="62" t="s">
        <v>564</v>
      </c>
      <c r="D2675" s="62" t="s">
        <v>488</v>
      </c>
      <c r="E2675" s="62" t="s">
        <v>1311</v>
      </c>
      <c r="F2675" s="101">
        <v>1</v>
      </c>
      <c r="G2675" s="100">
        <v>1200</v>
      </c>
      <c r="H2675" s="100">
        <v>1200</v>
      </c>
      <c r="I2675" s="1" t="str">
        <f t="shared" ca="1" si="43"/>
        <v>нет модели</v>
      </c>
    </row>
    <row r="2676" spans="1:9" hidden="1" x14ac:dyDescent="0.2">
      <c r="A2676" s="98">
        <v>43564</v>
      </c>
      <c r="B2676" s="62" t="s">
        <v>2245</v>
      </c>
      <c r="C2676" s="62" t="s">
        <v>842</v>
      </c>
      <c r="D2676" s="62" t="s">
        <v>236</v>
      </c>
      <c r="E2676" s="62" t="s">
        <v>1311</v>
      </c>
      <c r="F2676" s="101">
        <v>20</v>
      </c>
      <c r="G2676" s="100">
        <v>1200</v>
      </c>
      <c r="H2676" s="100">
        <v>1200</v>
      </c>
      <c r="I2676" s="1" t="str">
        <f t="shared" ca="1" si="43"/>
        <v>Прочее</v>
      </c>
    </row>
    <row r="2677" spans="1:9" hidden="1" x14ac:dyDescent="0.2">
      <c r="A2677" s="98">
        <v>43508</v>
      </c>
      <c r="B2677" s="62" t="s">
        <v>2231</v>
      </c>
      <c r="C2677" s="62" t="s">
        <v>672</v>
      </c>
      <c r="D2677" s="62" t="s">
        <v>44</v>
      </c>
      <c r="E2677" s="62" t="s">
        <v>1311</v>
      </c>
      <c r="F2677" s="99"/>
      <c r="G2677" s="100">
        <v>1200</v>
      </c>
      <c r="H2677" s="100">
        <v>1200</v>
      </c>
      <c r="I2677" s="1" t="str">
        <f t="shared" ca="1" si="43"/>
        <v>нет модели</v>
      </c>
    </row>
    <row r="2678" spans="1:9" x14ac:dyDescent="0.2">
      <c r="A2678" s="98">
        <v>43913</v>
      </c>
      <c r="B2678" s="62" t="s">
        <v>2511</v>
      </c>
      <c r="C2678" s="62" t="s">
        <v>2512</v>
      </c>
      <c r="D2678" s="62" t="s">
        <v>4</v>
      </c>
      <c r="E2678" s="62" t="s">
        <v>1318</v>
      </c>
      <c r="F2678" s="99"/>
      <c r="G2678" s="100">
        <v>1200</v>
      </c>
      <c r="H2678" s="100">
        <v>1200</v>
      </c>
    </row>
    <row r="2679" spans="1:9" hidden="1" x14ac:dyDescent="0.2">
      <c r="A2679" s="98">
        <v>43556</v>
      </c>
      <c r="B2679" s="62" t="s">
        <v>1441</v>
      </c>
      <c r="C2679" s="62" t="s">
        <v>920</v>
      </c>
      <c r="D2679" s="62" t="s">
        <v>51</v>
      </c>
      <c r="E2679" s="62" t="s">
        <v>1313</v>
      </c>
      <c r="F2679" s="101">
        <v>1</v>
      </c>
      <c r="G2679" s="100">
        <v>1200</v>
      </c>
      <c r="H2679" s="100">
        <v>1200</v>
      </c>
      <c r="I2679" s="1" t="str">
        <f t="shared" ca="1" si="43"/>
        <v>прочее_газ</v>
      </c>
    </row>
    <row r="2680" spans="1:9" hidden="1" x14ac:dyDescent="0.2">
      <c r="A2680" s="98">
        <v>43502</v>
      </c>
      <c r="B2680" s="62" t="s">
        <v>1883</v>
      </c>
      <c r="C2680" s="62" t="s">
        <v>680</v>
      </c>
      <c r="D2680" s="62" t="s">
        <v>51</v>
      </c>
      <c r="E2680" s="62" t="s">
        <v>1313</v>
      </c>
      <c r="F2680" s="101">
        <v>1</v>
      </c>
      <c r="G2680" s="100">
        <v>1200</v>
      </c>
      <c r="H2680" s="100">
        <v>1200</v>
      </c>
      <c r="I2680" s="1" t="str">
        <f t="shared" ca="1" si="43"/>
        <v>прочее_газ</v>
      </c>
    </row>
    <row r="2681" spans="1:9" x14ac:dyDescent="0.2">
      <c r="A2681" s="98">
        <v>43915</v>
      </c>
      <c r="B2681" s="62" t="s">
        <v>2543</v>
      </c>
      <c r="C2681" s="62" t="s">
        <v>2544</v>
      </c>
      <c r="D2681" s="62" t="s">
        <v>68</v>
      </c>
      <c r="E2681" s="62" t="s">
        <v>1311</v>
      </c>
      <c r="F2681" s="101">
        <v>2</v>
      </c>
      <c r="G2681" s="100">
        <v>1188</v>
      </c>
      <c r="H2681" s="100">
        <v>1188</v>
      </c>
    </row>
    <row r="2682" spans="1:9" hidden="1" x14ac:dyDescent="0.2">
      <c r="A2682" s="98">
        <v>43634</v>
      </c>
      <c r="B2682" s="62" t="s">
        <v>2333</v>
      </c>
      <c r="C2682" s="62" t="s">
        <v>946</v>
      </c>
      <c r="D2682" s="62" t="s">
        <v>373</v>
      </c>
      <c r="E2682" s="62" t="s">
        <v>1313</v>
      </c>
      <c r="F2682" s="101">
        <v>1</v>
      </c>
      <c r="G2682" s="100">
        <v>1176</v>
      </c>
      <c r="H2682" s="100">
        <v>1176</v>
      </c>
      <c r="I2682" s="1" t="str">
        <f t="shared" ca="1" si="43"/>
        <v>прочее_газ</v>
      </c>
    </row>
    <row r="2683" spans="1:9" hidden="1" x14ac:dyDescent="0.2">
      <c r="A2683" s="98">
        <v>43775</v>
      </c>
      <c r="B2683" s="62" t="s">
        <v>1601</v>
      </c>
      <c r="C2683" s="62" t="s">
        <v>890</v>
      </c>
      <c r="D2683" s="62" t="s">
        <v>2523</v>
      </c>
      <c r="E2683" s="62" t="s">
        <v>1311</v>
      </c>
      <c r="F2683" s="101">
        <v>6</v>
      </c>
      <c r="G2683" s="100">
        <v>1152</v>
      </c>
      <c r="H2683" s="100">
        <v>1152</v>
      </c>
      <c r="I2683" s="1" t="str">
        <f t="shared" ca="1" si="43"/>
        <v>нет модели</v>
      </c>
    </row>
    <row r="2684" spans="1:9" hidden="1" x14ac:dyDescent="0.2">
      <c r="A2684" s="98">
        <v>43865</v>
      </c>
      <c r="B2684" s="62" t="s">
        <v>2111</v>
      </c>
      <c r="C2684" s="62" t="s">
        <v>1374</v>
      </c>
      <c r="D2684" s="62" t="s">
        <v>354</v>
      </c>
      <c r="E2684" s="62" t="s">
        <v>1318</v>
      </c>
      <c r="F2684" s="101">
        <v>6</v>
      </c>
      <c r="G2684" s="100">
        <v>1152</v>
      </c>
      <c r="H2684" s="100">
        <v>1152</v>
      </c>
      <c r="I2684" s="1" t="str">
        <f t="shared" ca="1" si="43"/>
        <v>Прочее</v>
      </c>
    </row>
    <row r="2685" spans="1:9" hidden="1" x14ac:dyDescent="0.2">
      <c r="A2685" s="98">
        <v>43886</v>
      </c>
      <c r="B2685" s="62" t="s">
        <v>2396</v>
      </c>
      <c r="C2685" s="62" t="s">
        <v>2390</v>
      </c>
      <c r="D2685" s="62" t="s">
        <v>1065</v>
      </c>
      <c r="E2685" s="62" t="s">
        <v>1318</v>
      </c>
      <c r="F2685" s="101">
        <v>1</v>
      </c>
      <c r="G2685" s="100">
        <v>1119.8599999999999</v>
      </c>
      <c r="H2685" s="100">
        <v>1122</v>
      </c>
      <c r="I2685" s="1" t="str">
        <f t="shared" ca="1" si="43"/>
        <v>нет модели</v>
      </c>
    </row>
    <row r="2686" spans="1:9" hidden="1" x14ac:dyDescent="0.2">
      <c r="A2686" s="98">
        <v>43775</v>
      </c>
      <c r="B2686" s="62" t="s">
        <v>2042</v>
      </c>
      <c r="C2686" s="62" t="s">
        <v>682</v>
      </c>
      <c r="D2686" s="62" t="s">
        <v>68</v>
      </c>
      <c r="E2686" s="62" t="s">
        <v>1314</v>
      </c>
      <c r="F2686" s="101">
        <v>2</v>
      </c>
      <c r="G2686" s="100">
        <v>1080</v>
      </c>
      <c r="H2686" s="100">
        <v>1080</v>
      </c>
      <c r="I2686" s="1" t="str">
        <f t="shared" ca="1" si="43"/>
        <v>прочее_газ</v>
      </c>
    </row>
    <row r="2687" spans="1:9" hidden="1" x14ac:dyDescent="0.2">
      <c r="A2687" s="98">
        <v>43726</v>
      </c>
      <c r="B2687" s="62" t="s">
        <v>2044</v>
      </c>
      <c r="C2687" s="62" t="s">
        <v>860</v>
      </c>
      <c r="D2687" s="62" t="s">
        <v>68</v>
      </c>
      <c r="E2687" s="62" t="s">
        <v>1311</v>
      </c>
      <c r="F2687" s="101">
        <v>2</v>
      </c>
      <c r="G2687" s="100">
        <v>1080</v>
      </c>
      <c r="H2687" s="100">
        <v>1080</v>
      </c>
      <c r="I2687" s="1" t="str">
        <f t="shared" ca="1" si="43"/>
        <v>прочее_газ</v>
      </c>
    </row>
    <row r="2688" spans="1:9" hidden="1" x14ac:dyDescent="0.2">
      <c r="A2688" s="98">
        <v>43725</v>
      </c>
      <c r="B2688" s="62" t="s">
        <v>2045</v>
      </c>
      <c r="C2688" s="62" t="s">
        <v>605</v>
      </c>
      <c r="D2688" s="62" t="s">
        <v>68</v>
      </c>
      <c r="E2688" s="62" t="s">
        <v>1311</v>
      </c>
      <c r="F2688" s="101">
        <v>2</v>
      </c>
      <c r="G2688" s="100">
        <v>1080</v>
      </c>
      <c r="H2688" s="100">
        <v>1080</v>
      </c>
      <c r="I2688" s="1" t="str">
        <f t="shared" ca="1" si="43"/>
        <v>прочее_газ</v>
      </c>
    </row>
    <row r="2689" spans="1:9" hidden="1" x14ac:dyDescent="0.2">
      <c r="A2689" s="98">
        <v>43662</v>
      </c>
      <c r="B2689" s="62" t="s">
        <v>2269</v>
      </c>
      <c r="C2689" s="62" t="s">
        <v>646</v>
      </c>
      <c r="D2689" s="62" t="s">
        <v>68</v>
      </c>
      <c r="E2689" s="62" t="s">
        <v>1313</v>
      </c>
      <c r="F2689" s="101">
        <v>2</v>
      </c>
      <c r="G2689" s="100">
        <v>1080</v>
      </c>
      <c r="H2689" s="100">
        <v>1080</v>
      </c>
      <c r="I2689" s="1" t="str">
        <f t="shared" ca="1" si="43"/>
        <v>прочее_газ</v>
      </c>
    </row>
    <row r="2690" spans="1:9" hidden="1" x14ac:dyDescent="0.2">
      <c r="A2690" s="98">
        <v>43816</v>
      </c>
      <c r="B2690" s="62" t="s">
        <v>2176</v>
      </c>
      <c r="C2690" s="62" t="s">
        <v>756</v>
      </c>
      <c r="D2690" s="62" t="s">
        <v>2523</v>
      </c>
      <c r="E2690" s="62" t="s">
        <v>1314</v>
      </c>
      <c r="F2690" s="101">
        <v>5</v>
      </c>
      <c r="G2690" s="100">
        <v>1080</v>
      </c>
      <c r="H2690" s="100">
        <v>1080</v>
      </c>
      <c r="I2690" s="1" t="str">
        <f t="shared" ref="I2690:I2753" ca="1" si="44">IF(COUNTIF(INDIRECT(INDEX(моделиперечень,1)),D2690),INDEX(моделиперечень,1),
IF(COUNTIF(INDIRECT(INDEX(моделиперечень,2)),D2690),INDEX(моделиперечень,2),
IF(COUNTIF(INDIRECT(INDEX(моделиперечень,3)),D2690),INDEX(моделиперечень,3),
IF(COUNTIF(INDIRECT(INDEX(моделиперечень,4)),D2690),INDEX(моделиперечень,4),
IF(COUNTIF(INDIRECT(INDEX(моделиперечень,5)),D2690),INDEX(моделиперечень,5),
IF(COUNTIF(INDIRECT(INDEX(моделиперечень,6)),D2690),INDEX(моделиперечень,6),
IF(COUNTIF(INDIRECT(INDEX(моделиперечень,7)),D2690),INDEX(моделиперечень,7),
IF(COUNTIF(INDIRECT(INDEX(моделиперечень,8)),D2690),INDEX(моделиперечень,8),
IF(COUNTIF(INDIRECT(INDEX(моделиперечень,9)),D2690),INDEX(моделиперечень,9),
IF(COUNTIF(INDIRECT(INDEX(моделиперечень,10)),D2690),INDEX(моделиперечень,10),
IF(COUNTIF(INDIRECT(INDEX(моделиперечень,11)),D2690),INDEX(моделиперечень,11),
IF(COUNTIF(INDIRECT(INDEX(моделиперечень,12)),D2690),INDEX(моделиперечень,12),
IF(COUNTIF(INDIRECT(INDEX(моделиперечень,13)),D2690),INDEX(моделиперечень,13),
IF(COUNTIF(INDIRECT(INDEX(моделиперечень,14)),D2690),INDEX(моделиперечень,14),
IF(COUNTIF(INDIRECT(INDEX(моделиперечень,15)),D2690),INDEX(моделиперечень,15),
IF(COUNTIF(INDIRECT(INDEX(моделиперечень,16)),D2690),INDEX(моделиперечень,16),
IF(COUNTIF(INDIRECT(INDEX(моделиперечень,17)),D2690),INDEX(моделиперечень,17),
IF(COUNTIF(INDIRECT(INDEX(моделиперечень,18)),D2690),INDEX(моделиперечень,18),
IF(COUNTIF(INDIRECT(INDEX(моделиперечень,19)),D2690),INDEX(моделиперечень,19),
IF(COUNTIF(INDIRECT(INDEX(моделиперечень,20)),D2690),INDEX(моделиперечень,20),
IF(COUNTIF(INDIRECT(INDEX(моделиперечень,21)),D2690),INDEX(моделиперечень,21),
IF(COUNTIF(INDIRECT(INDEX(моделиперечень,22)),D2690),INDEX(моделиперечень,22),
IF(COUNTIF(INDIRECT(INDEX(моделиперечень,23)),D2690),INDEX(моделиперечень,23),
IF(COUNTIF(INDIRECT(INDEX(моделиперечень,24)),D2690),INDEX(моделиперечень,24),
IF(COUNTIF(INDIRECT(INDEX(моделиперечень,25)),D2690),INDEX(моделиперечень,25),
IF(COUNTIF(INDIRECT(INDEX(моделиперечень,26)),D2690),INDEX(моделиперечень,26),
IF(COUNTIF(INDIRECT(INDEX(моделиперечень_газ,1)),D2690),INDEX(моделиперечень_газ,1),
IF(COUNTIF(INDIRECT(INDEX(моделиперечень_газ,2)),D2690),INDEX(моделиперечень_газ,2),
IF(COUNTIF(INDIRECT(INDEX(моделиперечень_газ,3)),D2690),INDEX(моделиперечень_газ,3),
IF(COUNTIF(INDIRECT(INDEX(моделиперечень_газ,4)),D2690),INDEX(моделиперечень_газ,4),
IF(COUNTIF(INDIRECT(INDEX(моделиперечень_газ,5)),D2690),INDEX(моделиперечень_газ,5),
IF(COUNTIF(INDIRECT(INDEX(моделиперечень_газ,6)),D2690),INDEX(моделиперечень_газ,6),
IF(COUNTIF(INDIRECT(INDEX(моделиперечень_газ,7)),D2690),INDEX(моделиперечень_газ,7),
IF(COUNTIF(INDIRECT(INDEX(моделиперечень_газ,8)),D2690),INDEX(моделиперечень_газ,8),
IF(COUNTIF(INDIRECT(INDEX(моделиперечень_газ,9)),D2690),INDEX(моделиперечень_газ,9),
IF(COUNTIF(INDIRECT(INDEX(моделиперечень_газ,10)),D2690),INDEX(моделиперечень_газ,10),
IF(COUNTIF(INDIRECT(INDEX(моделиперечень_газ,11)),D2690),INDEX(моделиперечень_газ,11),
IF(COUNTIF(INDIRECT(INDEX(моделиперечень_газ,12)),D2690),INDEX(моделиперечень_газ,12),
IF(COUNTIF(INDIRECT(INDEX(моделиперечень_газ,13)),D2690),INDEX(моделиперечень_газ,13),
IF(COUNTIF(INDIRECT(INDEX(моделиперечень_газ,14)),D2690),INDEX(моделиперечень_газ,14),
IF(COUNTIF(INDIRECT(INDEX(моделиперечень_газ,15)),D2690),INDEX(моделиперечень_газ,15),
IF(COUNTIF(INDIRECT(INDEX(моделиперечень_газ,16)),D2690),INDEX(моделиперечень_газ,16),
IF(COUNTIF(INDIRECT(INDEX(моделиперечень_газ,17)),D2690),INDEX(моделиперечень_газ,17),
IF(COUNTIF(INDIRECT(INDEX(моделиперечень_газ,18)),D2690),INDEX(моделиперечень_газ,18),
IF(COUNTIF(INDIRECT(INDEX(моделиперечень_газ,19)),D2690),INDEX(моделиперечень_газ,19),
IF(COUNTIF(INDIRECT(INDEX(моделиперечень_газ,20)),D2690),INDEX(моделиперечень_газ,20),
IF(COUNTIF(INDIRECT(INDEX(моделиперечень_газ,21)),D2690),INDEX(моделиперечень_газ,21),
IF(COUNTIF(INDIRECT(INDEX(моделиперечень_газ,22)),D2690),INDEX(моделиперечень_газ,22),
IF(COUNTIF(INDIRECT(INDEX(моделиперечень_газ,23)),D2690),INDEX(моделиперечень_газ,23),
IF(COUNTIF(INDIRECT(INDEX(моделиперечень_газ,24)),D2690),INDEX(моделиперечень_газ,24),
IF(COUNTIF(INDIRECT(INDEX(моделиперечень_газ,25)),D2690),INDEX(моделиперечень_газ,25),
IF(COUNTIF(INDIRECT(INDEX(моделиперечень_газ,26)),D2690),INDEX(моделиперечень_газ,26),
IF(COUNTIF(INDIRECT(INDEX(моделиперечень_газ,27)),D2690),INDEX(моделиперечень_газ,27),
IF(COUNTIF(INDIRECT(INDEX(моделиперечень_газ,28)),D2690),INDEX(моделиперечень_газ,28),
IF(COUNTIF(INDIRECT(INDEX(моделиперечень_газ,29)),D2690),INDEX(моделиперечень_газ,29),
IF(COUNTIF(INDIRECT(INDEX(моделиперечень_газ,30)),D2690),INDEX(моделиперечень_газ,30),
IF(COUNTIF(INDIRECT(INDEX(моделиперечень_газ,31)),D2690),INDEX(моделиперечень_газ,31),
IF(COUNTIF(INDIRECT(INDEX(моделиперечень_газ,32)),D2690),INDEX(моделиперечень_газ,32),
IF(COUNTIF(INDIRECT(INDEX(моделиперечень_газ,33)),D2690),INDEX(моделиперечень_газ,33),
IF(COUNTIF(INDIRECT(INDEX(моделиперечень_газ,34)),D2690),INDEX(моделиперечень_газ,34),
IF(COUNTIF(INDIRECT(INDEX(моделиперечень_газ,35)),D2690),INDEX(моделиперечень_газ,35),
IF(COUNTIF(INDIRECT(INDEX(моделиперечень_газ,36)),D2690),INDEX(моделиперечень_газ,36),
"нет модели"))))))))))))))))))))))))))))))))))))))))))))))))))))))))))))))</f>
        <v>нет модели</v>
      </c>
    </row>
    <row r="2691" spans="1:9" hidden="1" x14ac:dyDescent="0.2">
      <c r="A2691" s="98">
        <v>43752</v>
      </c>
      <c r="B2691" s="62" t="s">
        <v>2340</v>
      </c>
      <c r="C2691" s="62" t="s">
        <v>694</v>
      </c>
      <c r="D2691" s="62" t="s">
        <v>2523</v>
      </c>
      <c r="E2691" s="62" t="s">
        <v>1313</v>
      </c>
      <c r="F2691" s="101">
        <v>5</v>
      </c>
      <c r="G2691" s="100">
        <v>1080</v>
      </c>
      <c r="H2691" s="100">
        <v>1080</v>
      </c>
      <c r="I2691" s="1" t="str">
        <f t="shared" ca="1" si="44"/>
        <v>нет модели</v>
      </c>
    </row>
    <row r="2692" spans="1:9" x14ac:dyDescent="0.2">
      <c r="A2692" s="98">
        <v>43915</v>
      </c>
      <c r="B2692" s="62" t="s">
        <v>2543</v>
      </c>
      <c r="C2692" s="62" t="s">
        <v>2544</v>
      </c>
      <c r="D2692" s="62" t="s">
        <v>67</v>
      </c>
      <c r="E2692" s="62" t="s">
        <v>1311</v>
      </c>
      <c r="F2692" s="101">
        <v>2</v>
      </c>
      <c r="G2692" s="100">
        <v>1056</v>
      </c>
      <c r="H2692" s="100">
        <v>1056</v>
      </c>
    </row>
    <row r="2693" spans="1:9" hidden="1" x14ac:dyDescent="0.2">
      <c r="A2693" s="98">
        <v>43810</v>
      </c>
      <c r="B2693" s="62" t="s">
        <v>2166</v>
      </c>
      <c r="C2693" s="62" t="s">
        <v>1140</v>
      </c>
      <c r="D2693" s="62" t="s">
        <v>1065</v>
      </c>
      <c r="E2693" s="62" t="s">
        <v>1314</v>
      </c>
      <c r="F2693" s="101">
        <v>1</v>
      </c>
      <c r="G2693" s="100">
        <v>1020</v>
      </c>
      <c r="H2693" s="100">
        <v>1020</v>
      </c>
      <c r="I2693" s="1" t="str">
        <f t="shared" ca="1" si="44"/>
        <v>нет модели</v>
      </c>
    </row>
    <row r="2694" spans="1:9" hidden="1" x14ac:dyDescent="0.2">
      <c r="A2694" s="98">
        <v>43668</v>
      </c>
      <c r="B2694" s="62" t="s">
        <v>2341</v>
      </c>
      <c r="C2694" s="62" t="s">
        <v>736</v>
      </c>
      <c r="D2694" s="62" t="s">
        <v>256</v>
      </c>
      <c r="E2694" s="62" t="s">
        <v>1312</v>
      </c>
      <c r="F2694" s="101">
        <v>1</v>
      </c>
      <c r="G2694" s="100">
        <v>1000</v>
      </c>
      <c r="H2694" s="100">
        <v>1000</v>
      </c>
      <c r="I2694" s="1" t="str">
        <f t="shared" ca="1" si="44"/>
        <v>прочее_газ</v>
      </c>
    </row>
    <row r="2695" spans="1:9" hidden="1" x14ac:dyDescent="0.2">
      <c r="A2695" s="98">
        <v>43584</v>
      </c>
      <c r="B2695" s="62" t="s">
        <v>2342</v>
      </c>
      <c r="C2695" s="62" t="s">
        <v>749</v>
      </c>
      <c r="D2695" s="62" t="s">
        <v>256</v>
      </c>
      <c r="E2695" s="62" t="s">
        <v>1311</v>
      </c>
      <c r="F2695" s="101">
        <v>1</v>
      </c>
      <c r="G2695" s="138">
        <v>960</v>
      </c>
      <c r="H2695" s="138">
        <v>960</v>
      </c>
      <c r="I2695" s="1" t="str">
        <f t="shared" ca="1" si="44"/>
        <v>прочее_газ</v>
      </c>
    </row>
    <row r="2696" spans="1:9" hidden="1" x14ac:dyDescent="0.2">
      <c r="A2696" s="98">
        <v>43668</v>
      </c>
      <c r="B2696" s="62" t="s">
        <v>2343</v>
      </c>
      <c r="C2696" s="62" t="s">
        <v>634</v>
      </c>
      <c r="D2696" s="62" t="s">
        <v>73</v>
      </c>
      <c r="E2696" s="62" t="s">
        <v>1311</v>
      </c>
      <c r="F2696" s="101">
        <v>1</v>
      </c>
      <c r="G2696" s="138">
        <v>960</v>
      </c>
      <c r="H2696" s="138">
        <v>960</v>
      </c>
      <c r="I2696" s="1" t="str">
        <f t="shared" ca="1" si="44"/>
        <v>прочее_газ</v>
      </c>
    </row>
    <row r="2697" spans="1:9" hidden="1" x14ac:dyDescent="0.2">
      <c r="A2697" s="98">
        <v>43481</v>
      </c>
      <c r="B2697" s="62" t="s">
        <v>2345</v>
      </c>
      <c r="C2697" s="62" t="s">
        <v>749</v>
      </c>
      <c r="D2697" s="62" t="s">
        <v>73</v>
      </c>
      <c r="E2697" s="62" t="s">
        <v>1311</v>
      </c>
      <c r="F2697" s="101">
        <v>1</v>
      </c>
      <c r="G2697" s="138">
        <v>960</v>
      </c>
      <c r="H2697" s="138">
        <v>960</v>
      </c>
      <c r="I2697" s="1" t="str">
        <f t="shared" ca="1" si="44"/>
        <v>прочее_газ</v>
      </c>
    </row>
    <row r="2698" spans="1:9" hidden="1" x14ac:dyDescent="0.2">
      <c r="A2698" s="98">
        <v>43516</v>
      </c>
      <c r="B2698" s="62" t="s">
        <v>2344</v>
      </c>
      <c r="C2698" s="62" t="s">
        <v>749</v>
      </c>
      <c r="D2698" s="62" t="s">
        <v>73</v>
      </c>
      <c r="E2698" s="62" t="s">
        <v>1311</v>
      </c>
      <c r="F2698" s="101">
        <v>1</v>
      </c>
      <c r="G2698" s="138">
        <v>960</v>
      </c>
      <c r="H2698" s="138">
        <v>960</v>
      </c>
      <c r="I2698" s="1" t="str">
        <f t="shared" ca="1" si="44"/>
        <v>прочее_газ</v>
      </c>
    </row>
    <row r="2699" spans="1:9" hidden="1" x14ac:dyDescent="0.2">
      <c r="A2699" s="98">
        <v>43606</v>
      </c>
      <c r="B2699" s="62" t="s">
        <v>1618</v>
      </c>
      <c r="C2699" s="62" t="s">
        <v>572</v>
      </c>
      <c r="D2699" s="62" t="s">
        <v>73</v>
      </c>
      <c r="E2699" s="62" t="s">
        <v>1311</v>
      </c>
      <c r="F2699" s="101">
        <v>1</v>
      </c>
      <c r="G2699" s="138">
        <v>960</v>
      </c>
      <c r="H2699" s="138">
        <v>960</v>
      </c>
      <c r="I2699" s="1" t="str">
        <f t="shared" ca="1" si="44"/>
        <v>прочее_газ</v>
      </c>
    </row>
    <row r="2700" spans="1:9" hidden="1" x14ac:dyDescent="0.2">
      <c r="A2700" s="98">
        <v>43871</v>
      </c>
      <c r="B2700" s="62" t="s">
        <v>1477</v>
      </c>
      <c r="C2700" s="62" t="s">
        <v>1362</v>
      </c>
      <c r="D2700" s="62" t="s">
        <v>1379</v>
      </c>
      <c r="E2700" s="62" t="s">
        <v>1312</v>
      </c>
      <c r="F2700" s="101">
        <v>10</v>
      </c>
      <c r="G2700" s="138">
        <v>960</v>
      </c>
      <c r="H2700" s="138">
        <v>960</v>
      </c>
      <c r="I2700" s="1" t="str">
        <f t="shared" ca="1" si="44"/>
        <v>прочее_газ</v>
      </c>
    </row>
    <row r="2701" spans="1:9" hidden="1" x14ac:dyDescent="0.2">
      <c r="A2701" s="98">
        <v>43502</v>
      </c>
      <c r="B2701" s="62" t="s">
        <v>1971</v>
      </c>
      <c r="C2701" s="62" t="s">
        <v>819</v>
      </c>
      <c r="D2701" s="62" t="s">
        <v>44</v>
      </c>
      <c r="E2701" s="62" t="s">
        <v>1311</v>
      </c>
      <c r="F2701" s="99"/>
      <c r="G2701" s="138">
        <v>960</v>
      </c>
      <c r="H2701" s="138">
        <v>960</v>
      </c>
      <c r="I2701" s="1" t="str">
        <f t="shared" ca="1" si="44"/>
        <v>нет модели</v>
      </c>
    </row>
    <row r="2702" spans="1:9" hidden="1" x14ac:dyDescent="0.2">
      <c r="A2702" s="98">
        <v>43502</v>
      </c>
      <c r="B2702" s="62" t="s">
        <v>1982</v>
      </c>
      <c r="C2702" s="62" t="s">
        <v>804</v>
      </c>
      <c r="D2702" s="62" t="s">
        <v>44</v>
      </c>
      <c r="E2702" s="62" t="s">
        <v>1311</v>
      </c>
      <c r="F2702" s="99"/>
      <c r="G2702" s="138">
        <v>960</v>
      </c>
      <c r="H2702" s="138">
        <v>960</v>
      </c>
      <c r="I2702" s="1" t="str">
        <f t="shared" ca="1" si="44"/>
        <v>нет модели</v>
      </c>
    </row>
    <row r="2703" spans="1:9" hidden="1" x14ac:dyDescent="0.2">
      <c r="A2703" s="98">
        <v>43678</v>
      </c>
      <c r="B2703" s="62" t="s">
        <v>2307</v>
      </c>
      <c r="C2703" s="62" t="s">
        <v>757</v>
      </c>
      <c r="D2703" s="62" t="s">
        <v>46</v>
      </c>
      <c r="E2703" s="62" t="s">
        <v>1311</v>
      </c>
      <c r="F2703" s="99"/>
      <c r="G2703" s="138">
        <v>960</v>
      </c>
      <c r="H2703" s="138">
        <v>960</v>
      </c>
      <c r="I2703" s="1" t="str">
        <f t="shared" ca="1" si="44"/>
        <v>поверка_и_ремонт_газ</v>
      </c>
    </row>
    <row r="2704" spans="1:9" hidden="1" x14ac:dyDescent="0.2">
      <c r="A2704" s="98">
        <v>43662</v>
      </c>
      <c r="B2704" s="62" t="s">
        <v>2269</v>
      </c>
      <c r="C2704" s="62" t="s">
        <v>646</v>
      </c>
      <c r="D2704" s="62" t="s">
        <v>67</v>
      </c>
      <c r="E2704" s="62" t="s">
        <v>1313</v>
      </c>
      <c r="F2704" s="101">
        <v>2</v>
      </c>
      <c r="G2704" s="138">
        <v>960</v>
      </c>
      <c r="H2704" s="138">
        <v>960</v>
      </c>
      <c r="I2704" s="1" t="str">
        <f t="shared" ca="1" si="44"/>
        <v>Прочее</v>
      </c>
    </row>
    <row r="2705" spans="1:9" hidden="1" x14ac:dyDescent="0.2">
      <c r="A2705" s="98">
        <v>43725</v>
      </c>
      <c r="B2705" s="62" t="s">
        <v>2045</v>
      </c>
      <c r="C2705" s="62" t="s">
        <v>605</v>
      </c>
      <c r="D2705" s="62" t="s">
        <v>67</v>
      </c>
      <c r="E2705" s="62" t="s">
        <v>1311</v>
      </c>
      <c r="F2705" s="101">
        <v>2</v>
      </c>
      <c r="G2705" s="138">
        <v>960</v>
      </c>
      <c r="H2705" s="138">
        <v>960</v>
      </c>
      <c r="I2705" s="1" t="str">
        <f t="shared" ca="1" si="44"/>
        <v>Прочее</v>
      </c>
    </row>
    <row r="2706" spans="1:9" hidden="1" x14ac:dyDescent="0.2">
      <c r="A2706" s="98">
        <v>43726</v>
      </c>
      <c r="B2706" s="62" t="s">
        <v>2044</v>
      </c>
      <c r="C2706" s="62" t="s">
        <v>860</v>
      </c>
      <c r="D2706" s="62" t="s">
        <v>67</v>
      </c>
      <c r="E2706" s="62" t="s">
        <v>1311</v>
      </c>
      <c r="F2706" s="101">
        <v>2</v>
      </c>
      <c r="G2706" s="138">
        <v>960</v>
      </c>
      <c r="H2706" s="138">
        <v>960</v>
      </c>
      <c r="I2706" s="1" t="str">
        <f t="shared" ca="1" si="44"/>
        <v>Прочее</v>
      </c>
    </row>
    <row r="2707" spans="1:9" hidden="1" x14ac:dyDescent="0.2">
      <c r="A2707" s="98">
        <v>43775</v>
      </c>
      <c r="B2707" s="62" t="s">
        <v>2042</v>
      </c>
      <c r="C2707" s="62" t="s">
        <v>682</v>
      </c>
      <c r="D2707" s="62" t="s">
        <v>67</v>
      </c>
      <c r="E2707" s="62" t="s">
        <v>1314</v>
      </c>
      <c r="F2707" s="101">
        <v>2</v>
      </c>
      <c r="G2707" s="138">
        <v>960</v>
      </c>
      <c r="H2707" s="138">
        <v>960</v>
      </c>
      <c r="I2707" s="1" t="str">
        <f t="shared" ca="1" si="44"/>
        <v>Прочее</v>
      </c>
    </row>
    <row r="2708" spans="1:9" hidden="1" x14ac:dyDescent="0.2">
      <c r="A2708" s="98">
        <v>43670</v>
      </c>
      <c r="B2708" s="62" t="s">
        <v>2112</v>
      </c>
      <c r="C2708" s="62" t="s">
        <v>749</v>
      </c>
      <c r="D2708" s="62" t="s">
        <v>257</v>
      </c>
      <c r="E2708" s="62" t="s">
        <v>1311</v>
      </c>
      <c r="F2708" s="101">
        <v>1</v>
      </c>
      <c r="G2708" s="138">
        <v>960</v>
      </c>
      <c r="H2708" s="138">
        <v>960</v>
      </c>
      <c r="I2708" s="1" t="str">
        <f t="shared" ca="1" si="44"/>
        <v>прочее_газ</v>
      </c>
    </row>
    <row r="2709" spans="1:9" hidden="1" x14ac:dyDescent="0.2">
      <c r="A2709" s="98">
        <v>43584</v>
      </c>
      <c r="B2709" s="62" t="s">
        <v>2342</v>
      </c>
      <c r="C2709" s="62" t="s">
        <v>749</v>
      </c>
      <c r="D2709" s="62" t="s">
        <v>257</v>
      </c>
      <c r="E2709" s="62" t="s">
        <v>1311</v>
      </c>
      <c r="F2709" s="101">
        <v>1</v>
      </c>
      <c r="G2709" s="138">
        <v>960</v>
      </c>
      <c r="H2709" s="138">
        <v>960</v>
      </c>
      <c r="I2709" s="1" t="str">
        <f t="shared" ca="1" si="44"/>
        <v>прочее_газ</v>
      </c>
    </row>
    <row r="2710" spans="1:9" hidden="1" x14ac:dyDescent="0.2">
      <c r="A2710" s="98">
        <v>43634</v>
      </c>
      <c r="B2710" s="62" t="s">
        <v>2346</v>
      </c>
      <c r="C2710" s="62" t="s">
        <v>938</v>
      </c>
      <c r="D2710" s="62" t="s">
        <v>2523</v>
      </c>
      <c r="E2710" s="62" t="s">
        <v>1313</v>
      </c>
      <c r="F2710" s="101">
        <v>4</v>
      </c>
      <c r="G2710" s="138">
        <v>936</v>
      </c>
      <c r="H2710" s="138">
        <v>936</v>
      </c>
      <c r="I2710" s="1" t="str">
        <f t="shared" ca="1" si="44"/>
        <v>нет модели</v>
      </c>
    </row>
    <row r="2711" spans="1:9" hidden="1" x14ac:dyDescent="0.2">
      <c r="A2711" s="98">
        <v>43741</v>
      </c>
      <c r="B2711" s="62" t="s">
        <v>2106</v>
      </c>
      <c r="C2711" s="62" t="s">
        <v>593</v>
      </c>
      <c r="D2711" s="62" t="s">
        <v>68</v>
      </c>
      <c r="E2711" s="62" t="s">
        <v>1313</v>
      </c>
      <c r="F2711" s="101">
        <v>2</v>
      </c>
      <c r="G2711" s="138">
        <v>900</v>
      </c>
      <c r="H2711" s="138">
        <v>900</v>
      </c>
      <c r="I2711" s="1" t="str">
        <f t="shared" ca="1" si="44"/>
        <v>прочее_газ</v>
      </c>
    </row>
    <row r="2712" spans="1:9" hidden="1" x14ac:dyDescent="0.2">
      <c r="A2712" s="98">
        <v>43529</v>
      </c>
      <c r="B2712" s="62" t="s">
        <v>2330</v>
      </c>
      <c r="C2712" s="62" t="s">
        <v>581</v>
      </c>
      <c r="D2712" s="62" t="s">
        <v>13</v>
      </c>
      <c r="E2712" s="62" t="s">
        <v>1311</v>
      </c>
      <c r="F2712" s="99"/>
      <c r="G2712" s="138">
        <v>868.8</v>
      </c>
      <c r="H2712" s="138">
        <v>868.8</v>
      </c>
      <c r="I2712" s="1" t="str">
        <f t="shared" ca="1" si="44"/>
        <v>поверка_и_ремонт_газ</v>
      </c>
    </row>
    <row r="2713" spans="1:9" hidden="1" x14ac:dyDescent="0.2">
      <c r="A2713" s="98">
        <v>43677</v>
      </c>
      <c r="B2713" s="62" t="s">
        <v>2347</v>
      </c>
      <c r="C2713" s="62" t="s">
        <v>939</v>
      </c>
      <c r="D2713" s="62" t="s">
        <v>2523</v>
      </c>
      <c r="E2713" s="62" t="s">
        <v>1313</v>
      </c>
      <c r="F2713" s="101">
        <v>4</v>
      </c>
      <c r="G2713" s="138">
        <v>864</v>
      </c>
      <c r="H2713" s="138">
        <v>864</v>
      </c>
      <c r="I2713" s="1" t="str">
        <f t="shared" ca="1" si="44"/>
        <v>нет модели</v>
      </c>
    </row>
    <row r="2714" spans="1:9" hidden="1" x14ac:dyDescent="0.2">
      <c r="A2714" s="98">
        <v>43733</v>
      </c>
      <c r="B2714" s="62" t="s">
        <v>2076</v>
      </c>
      <c r="C2714" s="62" t="s">
        <v>638</v>
      </c>
      <c r="D2714" s="62" t="s">
        <v>2523</v>
      </c>
      <c r="E2714" s="62" t="s">
        <v>1313</v>
      </c>
      <c r="F2714" s="101">
        <v>4</v>
      </c>
      <c r="G2714" s="138">
        <v>864</v>
      </c>
      <c r="H2714" s="138">
        <v>864</v>
      </c>
      <c r="I2714" s="1" t="str">
        <f t="shared" ca="1" si="44"/>
        <v>нет модели</v>
      </c>
    </row>
    <row r="2715" spans="1:9" hidden="1" x14ac:dyDescent="0.2">
      <c r="A2715" s="98">
        <v>43746</v>
      </c>
      <c r="B2715" s="62" t="s">
        <v>2335</v>
      </c>
      <c r="C2715" s="62" t="s">
        <v>1000</v>
      </c>
      <c r="D2715" s="62" t="s">
        <v>506</v>
      </c>
      <c r="E2715" s="62" t="s">
        <v>1311</v>
      </c>
      <c r="F2715" s="101">
        <v>2</v>
      </c>
      <c r="G2715" s="138">
        <v>864</v>
      </c>
      <c r="H2715" s="138">
        <v>864</v>
      </c>
      <c r="I2715" s="1" t="str">
        <f t="shared" ca="1" si="44"/>
        <v>нет модели</v>
      </c>
    </row>
    <row r="2716" spans="1:9" hidden="1" x14ac:dyDescent="0.2">
      <c r="A2716" s="98">
        <v>43847</v>
      </c>
      <c r="B2716" s="62" t="s">
        <v>1497</v>
      </c>
      <c r="C2716" s="62" t="s">
        <v>1269</v>
      </c>
      <c r="D2716" s="62" t="s">
        <v>1296</v>
      </c>
      <c r="E2716" s="62"/>
      <c r="F2716" s="101">
        <v>9</v>
      </c>
      <c r="G2716" s="138">
        <v>852.66</v>
      </c>
      <c r="H2716" s="138">
        <v>852.66</v>
      </c>
      <c r="I2716" s="1" t="str">
        <f t="shared" ca="1" si="44"/>
        <v>нет модели</v>
      </c>
    </row>
    <row r="2717" spans="1:9" x14ac:dyDescent="0.2">
      <c r="A2717" s="98">
        <v>43915</v>
      </c>
      <c r="B2717" s="62" t="s">
        <v>2539</v>
      </c>
      <c r="C2717" s="62" t="s">
        <v>2540</v>
      </c>
      <c r="D2717" s="62" t="s">
        <v>2549</v>
      </c>
      <c r="E2717" s="62" t="s">
        <v>1311</v>
      </c>
      <c r="F2717" s="101">
        <v>1</v>
      </c>
      <c r="G2717" s="138">
        <v>840</v>
      </c>
      <c r="H2717" s="138">
        <v>840</v>
      </c>
    </row>
    <row r="2718" spans="1:9" x14ac:dyDescent="0.2">
      <c r="A2718" s="98">
        <v>43892</v>
      </c>
      <c r="B2718" s="62" t="s">
        <v>2462</v>
      </c>
      <c r="C2718" s="62" t="s">
        <v>962</v>
      </c>
      <c r="D2718" s="62" t="s">
        <v>72</v>
      </c>
      <c r="E2718" s="62" t="s">
        <v>1311</v>
      </c>
      <c r="F2718" s="101">
        <v>2</v>
      </c>
      <c r="G2718" s="138">
        <v>840</v>
      </c>
      <c r="H2718" s="138">
        <v>840</v>
      </c>
    </row>
    <row r="2719" spans="1:9" hidden="1" x14ac:dyDescent="0.2">
      <c r="A2719" s="98">
        <v>43741</v>
      </c>
      <c r="B2719" s="62" t="s">
        <v>2106</v>
      </c>
      <c r="C2719" s="62" t="s">
        <v>593</v>
      </c>
      <c r="D2719" s="62" t="s">
        <v>67</v>
      </c>
      <c r="E2719" s="62" t="s">
        <v>1313</v>
      </c>
      <c r="F2719" s="101">
        <v>2</v>
      </c>
      <c r="G2719" s="138">
        <v>800</v>
      </c>
      <c r="H2719" s="138">
        <v>800</v>
      </c>
      <c r="I2719" s="1" t="str">
        <f t="shared" ca="1" si="44"/>
        <v>Прочее</v>
      </c>
    </row>
    <row r="2720" spans="1:9" hidden="1" x14ac:dyDescent="0.2">
      <c r="A2720" s="98">
        <v>43669</v>
      </c>
      <c r="B2720" s="62" t="s">
        <v>1717</v>
      </c>
      <c r="C2720" s="62" t="s">
        <v>661</v>
      </c>
      <c r="D2720" s="62" t="s">
        <v>2523</v>
      </c>
      <c r="E2720" s="62" t="s">
        <v>1311</v>
      </c>
      <c r="F2720" s="101">
        <v>4</v>
      </c>
      <c r="G2720" s="138">
        <v>768</v>
      </c>
      <c r="H2720" s="138">
        <v>768</v>
      </c>
      <c r="I2720" s="1" t="str">
        <f t="shared" ca="1" si="44"/>
        <v>нет модели</v>
      </c>
    </row>
    <row r="2721" spans="1:9" hidden="1" x14ac:dyDescent="0.2">
      <c r="A2721" s="98">
        <v>43732</v>
      </c>
      <c r="B2721" s="62" t="s">
        <v>2336</v>
      </c>
      <c r="C2721" s="62" t="s">
        <v>861</v>
      </c>
      <c r="D2721" s="62" t="s">
        <v>2523</v>
      </c>
      <c r="E2721" s="62" t="s">
        <v>1311</v>
      </c>
      <c r="F2721" s="101">
        <v>4</v>
      </c>
      <c r="G2721" s="138">
        <v>768</v>
      </c>
      <c r="H2721" s="138">
        <v>768</v>
      </c>
      <c r="I2721" s="1" t="str">
        <f t="shared" ca="1" si="44"/>
        <v>нет модели</v>
      </c>
    </row>
    <row r="2722" spans="1:9" hidden="1" x14ac:dyDescent="0.2">
      <c r="A2722" s="98">
        <v>43495</v>
      </c>
      <c r="B2722" s="62" t="s">
        <v>1460</v>
      </c>
      <c r="C2722" s="62" t="s">
        <v>877</v>
      </c>
      <c r="D2722" s="62" t="s">
        <v>95</v>
      </c>
      <c r="E2722" s="62" t="s">
        <v>1312</v>
      </c>
      <c r="F2722" s="101">
        <v>20</v>
      </c>
      <c r="G2722" s="138">
        <v>744</v>
      </c>
      <c r="H2722" s="138">
        <v>744</v>
      </c>
      <c r="I2722" s="1" t="str">
        <f t="shared" ca="1" si="44"/>
        <v>нет модели</v>
      </c>
    </row>
    <row r="2723" spans="1:9" hidden="1" x14ac:dyDescent="0.2">
      <c r="A2723" s="98">
        <v>43495</v>
      </c>
      <c r="B2723" s="62" t="s">
        <v>1460</v>
      </c>
      <c r="C2723" s="62" t="s">
        <v>877</v>
      </c>
      <c r="D2723" s="62" t="s">
        <v>94</v>
      </c>
      <c r="E2723" s="62" t="s">
        <v>1312</v>
      </c>
      <c r="F2723" s="101">
        <v>20</v>
      </c>
      <c r="G2723" s="138">
        <v>744</v>
      </c>
      <c r="H2723" s="138">
        <v>744</v>
      </c>
      <c r="I2723" s="1" t="str">
        <f t="shared" ca="1" si="44"/>
        <v>нет модели</v>
      </c>
    </row>
    <row r="2724" spans="1:9" hidden="1" x14ac:dyDescent="0.2">
      <c r="A2724" s="98">
        <v>43573</v>
      </c>
      <c r="B2724" s="62" t="s">
        <v>2348</v>
      </c>
      <c r="C2724" s="62" t="s">
        <v>767</v>
      </c>
      <c r="D2724" s="62" t="s">
        <v>280</v>
      </c>
      <c r="E2724" s="62" t="s">
        <v>1311</v>
      </c>
      <c r="F2724" s="101">
        <v>1</v>
      </c>
      <c r="G2724" s="138">
        <v>720</v>
      </c>
      <c r="H2724" s="138">
        <v>720</v>
      </c>
      <c r="I2724" s="1" t="str">
        <f t="shared" ca="1" si="44"/>
        <v>Прочее</v>
      </c>
    </row>
    <row r="2725" spans="1:9" hidden="1" x14ac:dyDescent="0.2">
      <c r="A2725" s="98">
        <v>43522</v>
      </c>
      <c r="B2725" s="62" t="s">
        <v>2282</v>
      </c>
      <c r="C2725" s="62" t="s">
        <v>840</v>
      </c>
      <c r="D2725" s="62" t="s">
        <v>72</v>
      </c>
      <c r="E2725" s="62" t="s">
        <v>1311</v>
      </c>
      <c r="F2725" s="101">
        <v>2</v>
      </c>
      <c r="G2725" s="138">
        <v>720</v>
      </c>
      <c r="H2725" s="138">
        <v>720</v>
      </c>
      <c r="I2725" s="1" t="str">
        <f t="shared" ca="1" si="44"/>
        <v>поверка_и_ремонт_газ</v>
      </c>
    </row>
    <row r="2726" spans="1:9" hidden="1" x14ac:dyDescent="0.2">
      <c r="A2726" s="98">
        <v>43648</v>
      </c>
      <c r="B2726" s="62" t="s">
        <v>2283</v>
      </c>
      <c r="C2726" s="62" t="s">
        <v>893</v>
      </c>
      <c r="D2726" s="62" t="s">
        <v>72</v>
      </c>
      <c r="E2726" s="62" t="s">
        <v>1311</v>
      </c>
      <c r="F2726" s="101">
        <v>2</v>
      </c>
      <c r="G2726" s="138">
        <v>720</v>
      </c>
      <c r="H2726" s="138">
        <v>720</v>
      </c>
      <c r="I2726" s="1" t="str">
        <f t="shared" ca="1" si="44"/>
        <v>поверка_и_ремонт_газ</v>
      </c>
    </row>
    <row r="2727" spans="1:9" x14ac:dyDescent="0.2">
      <c r="A2727" s="98">
        <v>43892</v>
      </c>
      <c r="B2727" s="62" t="s">
        <v>2462</v>
      </c>
      <c r="C2727" s="62" t="s">
        <v>962</v>
      </c>
      <c r="D2727" s="62" t="s">
        <v>12</v>
      </c>
      <c r="E2727" s="62" t="s">
        <v>1311</v>
      </c>
      <c r="F2727" s="101">
        <v>2</v>
      </c>
      <c r="G2727" s="138">
        <v>720</v>
      </c>
      <c r="H2727" s="138">
        <v>720</v>
      </c>
    </row>
    <row r="2728" spans="1:9" hidden="1" x14ac:dyDescent="0.2">
      <c r="A2728" s="98">
        <v>43564</v>
      </c>
      <c r="B2728" s="62" t="s">
        <v>1783</v>
      </c>
      <c r="C2728" s="62" t="s">
        <v>827</v>
      </c>
      <c r="D2728" s="62" t="s">
        <v>23</v>
      </c>
      <c r="E2728" s="62" t="s">
        <v>1313</v>
      </c>
      <c r="F2728" s="99"/>
      <c r="G2728" s="138">
        <v>660</v>
      </c>
      <c r="H2728" s="138">
        <v>660</v>
      </c>
      <c r="I2728" s="1" t="str">
        <f t="shared" ca="1" si="44"/>
        <v>поверка_и_ремонт_газ</v>
      </c>
    </row>
    <row r="2729" spans="1:9" hidden="1" x14ac:dyDescent="0.2">
      <c r="A2729" s="98">
        <v>43620</v>
      </c>
      <c r="B2729" s="62" t="s">
        <v>2349</v>
      </c>
      <c r="C2729" s="62" t="s">
        <v>643</v>
      </c>
      <c r="D2729" s="62" t="s">
        <v>2523</v>
      </c>
      <c r="E2729" s="62" t="s">
        <v>1313</v>
      </c>
      <c r="F2729" s="101">
        <v>3</v>
      </c>
      <c r="G2729" s="138">
        <v>648</v>
      </c>
      <c r="H2729" s="138">
        <v>648</v>
      </c>
      <c r="I2729" s="1" t="str">
        <f t="shared" ca="1" si="44"/>
        <v>нет модели</v>
      </c>
    </row>
    <row r="2730" spans="1:9" hidden="1" x14ac:dyDescent="0.2">
      <c r="A2730" s="98">
        <v>43847</v>
      </c>
      <c r="B2730" s="62" t="s">
        <v>1497</v>
      </c>
      <c r="C2730" s="62" t="s">
        <v>1269</v>
      </c>
      <c r="D2730" s="62" t="s">
        <v>1272</v>
      </c>
      <c r="E2730" s="62"/>
      <c r="F2730" s="101">
        <v>2</v>
      </c>
      <c r="G2730" s="138">
        <v>638.5</v>
      </c>
      <c r="H2730" s="138">
        <v>638.5</v>
      </c>
      <c r="I2730" s="1" t="str">
        <f t="shared" ca="1" si="44"/>
        <v>нет модели</v>
      </c>
    </row>
    <row r="2731" spans="1:9" hidden="1" x14ac:dyDescent="0.2">
      <c r="A2731" s="98">
        <v>43847</v>
      </c>
      <c r="B2731" s="62" t="s">
        <v>1497</v>
      </c>
      <c r="C2731" s="62" t="s">
        <v>1269</v>
      </c>
      <c r="D2731" s="62" t="s">
        <v>1286</v>
      </c>
      <c r="E2731" s="62"/>
      <c r="F2731" s="101">
        <v>2</v>
      </c>
      <c r="G2731" s="138">
        <v>627.19000000000005</v>
      </c>
      <c r="H2731" s="138">
        <v>627.19000000000005</v>
      </c>
      <c r="I2731" s="1" t="str">
        <f t="shared" ca="1" si="44"/>
        <v>нет модели</v>
      </c>
    </row>
    <row r="2732" spans="1:9" hidden="1" x14ac:dyDescent="0.2">
      <c r="A2732" s="98">
        <v>43847</v>
      </c>
      <c r="B2732" s="62" t="s">
        <v>1497</v>
      </c>
      <c r="C2732" s="62" t="s">
        <v>1269</v>
      </c>
      <c r="D2732" s="62" t="s">
        <v>1284</v>
      </c>
      <c r="E2732" s="62"/>
      <c r="F2732" s="101">
        <v>32</v>
      </c>
      <c r="G2732" s="138">
        <v>604.79999999999995</v>
      </c>
      <c r="H2732" s="138">
        <v>604.79999999999995</v>
      </c>
      <c r="I2732" s="1" t="str">
        <f t="shared" ca="1" si="44"/>
        <v>нет модели</v>
      </c>
    </row>
    <row r="2733" spans="1:9" hidden="1" x14ac:dyDescent="0.2">
      <c r="A2733" s="98">
        <v>43634</v>
      </c>
      <c r="B2733" s="62" t="s">
        <v>2327</v>
      </c>
      <c r="C2733" s="62" t="s">
        <v>755</v>
      </c>
      <c r="D2733" s="62" t="s">
        <v>4</v>
      </c>
      <c r="E2733" s="62" t="s">
        <v>1313</v>
      </c>
      <c r="F2733" s="99"/>
      <c r="G2733" s="138">
        <v>600</v>
      </c>
      <c r="H2733" s="138">
        <v>600</v>
      </c>
      <c r="I2733" s="1" t="str">
        <f t="shared" ca="1" si="44"/>
        <v>прочее_газ</v>
      </c>
    </row>
    <row r="2734" spans="1:9" hidden="1" x14ac:dyDescent="0.2">
      <c r="A2734" s="98">
        <v>43753</v>
      </c>
      <c r="B2734" s="62" t="s">
        <v>2096</v>
      </c>
      <c r="C2734" s="62" t="s">
        <v>967</v>
      </c>
      <c r="D2734" s="62" t="s">
        <v>4</v>
      </c>
      <c r="E2734" s="62" t="s">
        <v>1313</v>
      </c>
      <c r="F2734" s="99"/>
      <c r="G2734" s="138">
        <v>600</v>
      </c>
      <c r="H2734" s="138">
        <v>600</v>
      </c>
      <c r="I2734" s="1" t="str">
        <f t="shared" ca="1" si="44"/>
        <v>прочее_газ</v>
      </c>
    </row>
    <row r="2735" spans="1:9" hidden="1" x14ac:dyDescent="0.2">
      <c r="A2735" s="98">
        <v>43753</v>
      </c>
      <c r="B2735" s="62" t="s">
        <v>2097</v>
      </c>
      <c r="C2735" s="62" t="s">
        <v>967</v>
      </c>
      <c r="D2735" s="62" t="s">
        <v>4</v>
      </c>
      <c r="E2735" s="62" t="s">
        <v>1313</v>
      </c>
      <c r="F2735" s="99"/>
      <c r="G2735" s="138">
        <v>600</v>
      </c>
      <c r="H2735" s="138">
        <v>600</v>
      </c>
      <c r="I2735" s="1" t="str">
        <f t="shared" ca="1" si="44"/>
        <v>прочее_газ</v>
      </c>
    </row>
    <row r="2736" spans="1:9" hidden="1" x14ac:dyDescent="0.2">
      <c r="A2736" s="98">
        <v>43759</v>
      </c>
      <c r="B2736" s="62" t="s">
        <v>1751</v>
      </c>
      <c r="C2736" s="62" t="s">
        <v>777</v>
      </c>
      <c r="D2736" s="62" t="s">
        <v>54</v>
      </c>
      <c r="E2736" s="62" t="s">
        <v>1311</v>
      </c>
      <c r="F2736" s="99"/>
      <c r="G2736" s="138">
        <v>600</v>
      </c>
      <c r="H2736" s="138">
        <v>600</v>
      </c>
      <c r="I2736" s="1" t="str">
        <f t="shared" ca="1" si="44"/>
        <v>поверка_и_ремонт_газ</v>
      </c>
    </row>
    <row r="2737" spans="1:9" hidden="1" x14ac:dyDescent="0.2">
      <c r="A2737" s="98">
        <v>43767</v>
      </c>
      <c r="B2737" s="62" t="s">
        <v>2095</v>
      </c>
      <c r="C2737" s="62" t="s">
        <v>967</v>
      </c>
      <c r="D2737" s="62" t="s">
        <v>4</v>
      </c>
      <c r="E2737" s="62" t="s">
        <v>1311</v>
      </c>
      <c r="F2737" s="99"/>
      <c r="G2737" s="138">
        <v>600</v>
      </c>
      <c r="H2737" s="138">
        <v>600</v>
      </c>
      <c r="I2737" s="1" t="str">
        <f t="shared" ca="1" si="44"/>
        <v>прочее_газ</v>
      </c>
    </row>
    <row r="2738" spans="1:9" hidden="1" x14ac:dyDescent="0.2">
      <c r="A2738" s="98">
        <v>43759</v>
      </c>
      <c r="B2738" s="62" t="s">
        <v>1751</v>
      </c>
      <c r="C2738" s="62" t="s">
        <v>777</v>
      </c>
      <c r="D2738" s="62" t="s">
        <v>46</v>
      </c>
      <c r="E2738" s="62" t="s">
        <v>1311</v>
      </c>
      <c r="F2738" s="99"/>
      <c r="G2738" s="138">
        <v>600</v>
      </c>
      <c r="H2738" s="138">
        <v>600</v>
      </c>
      <c r="I2738" s="1" t="str">
        <f t="shared" ca="1" si="44"/>
        <v>поверка_и_ремонт_газ</v>
      </c>
    </row>
    <row r="2739" spans="1:9" hidden="1" x14ac:dyDescent="0.2">
      <c r="A2739" s="98">
        <v>43648</v>
      </c>
      <c r="B2739" s="62" t="s">
        <v>2283</v>
      </c>
      <c r="C2739" s="62" t="s">
        <v>893</v>
      </c>
      <c r="D2739" s="62" t="s">
        <v>12</v>
      </c>
      <c r="E2739" s="62" t="s">
        <v>1311</v>
      </c>
      <c r="F2739" s="101">
        <v>2</v>
      </c>
      <c r="G2739" s="138">
        <v>600</v>
      </c>
      <c r="H2739" s="138">
        <v>600</v>
      </c>
      <c r="I2739" s="1" t="str">
        <f t="shared" ca="1" si="44"/>
        <v>поверка_и_ремонт_газ</v>
      </c>
    </row>
    <row r="2740" spans="1:9" hidden="1" x14ac:dyDescent="0.2">
      <c r="A2740" s="98">
        <v>43522</v>
      </c>
      <c r="B2740" s="62" t="s">
        <v>2282</v>
      </c>
      <c r="C2740" s="62" t="s">
        <v>840</v>
      </c>
      <c r="D2740" s="62" t="s">
        <v>12</v>
      </c>
      <c r="E2740" s="62" t="s">
        <v>1311</v>
      </c>
      <c r="F2740" s="101">
        <v>2</v>
      </c>
      <c r="G2740" s="138">
        <v>600</v>
      </c>
      <c r="H2740" s="138">
        <v>600</v>
      </c>
      <c r="I2740" s="1" t="str">
        <f t="shared" ca="1" si="44"/>
        <v>поверка_и_ремонт_газ</v>
      </c>
    </row>
    <row r="2741" spans="1:9" hidden="1" x14ac:dyDescent="0.2">
      <c r="A2741" s="98">
        <v>43858</v>
      </c>
      <c r="B2741" s="62" t="s">
        <v>2253</v>
      </c>
      <c r="C2741" s="62" t="s">
        <v>1111</v>
      </c>
      <c r="D2741" s="62" t="s">
        <v>68</v>
      </c>
      <c r="E2741" s="62" t="s">
        <v>1311</v>
      </c>
      <c r="F2741" s="101">
        <v>1</v>
      </c>
      <c r="G2741" s="138">
        <v>594</v>
      </c>
      <c r="H2741" s="138">
        <v>594</v>
      </c>
      <c r="I2741" s="1" t="str">
        <f t="shared" ca="1" si="44"/>
        <v>прочее_газ</v>
      </c>
    </row>
    <row r="2742" spans="1:9" hidden="1" x14ac:dyDescent="0.2">
      <c r="A2742" s="98">
        <v>43558</v>
      </c>
      <c r="B2742" s="62" t="s">
        <v>2225</v>
      </c>
      <c r="C2742" s="62" t="s">
        <v>580</v>
      </c>
      <c r="D2742" s="62" t="s">
        <v>2523</v>
      </c>
      <c r="E2742" s="62" t="s">
        <v>1311</v>
      </c>
      <c r="F2742" s="101">
        <v>3</v>
      </c>
      <c r="G2742" s="138">
        <v>576</v>
      </c>
      <c r="H2742" s="138">
        <v>576</v>
      </c>
      <c r="I2742" s="1" t="str">
        <f t="shared" ca="1" si="44"/>
        <v>нет модели</v>
      </c>
    </row>
    <row r="2743" spans="1:9" hidden="1" x14ac:dyDescent="0.2">
      <c r="A2743" s="98">
        <v>43858</v>
      </c>
      <c r="B2743" s="62" t="s">
        <v>2253</v>
      </c>
      <c r="C2743" s="62" t="s">
        <v>1111</v>
      </c>
      <c r="D2743" s="62" t="s">
        <v>67</v>
      </c>
      <c r="E2743" s="62" t="s">
        <v>1311</v>
      </c>
      <c r="F2743" s="101">
        <v>1</v>
      </c>
      <c r="G2743" s="138">
        <v>528</v>
      </c>
      <c r="H2743" s="138">
        <v>528</v>
      </c>
      <c r="I2743" s="1" t="str">
        <f t="shared" ca="1" si="44"/>
        <v>Прочее</v>
      </c>
    </row>
    <row r="2744" spans="1:9" x14ac:dyDescent="0.2">
      <c r="A2744" s="98">
        <v>43903</v>
      </c>
      <c r="B2744" s="62" t="s">
        <v>2470</v>
      </c>
      <c r="C2744" s="62" t="s">
        <v>690</v>
      </c>
      <c r="D2744" s="62" t="s">
        <v>2491</v>
      </c>
      <c r="E2744" s="62" t="s">
        <v>1312</v>
      </c>
      <c r="F2744" s="101">
        <v>1</v>
      </c>
      <c r="G2744" s="138">
        <v>500</v>
      </c>
      <c r="H2744" s="138">
        <v>500</v>
      </c>
    </row>
    <row r="2745" spans="1:9" hidden="1" x14ac:dyDescent="0.2">
      <c r="A2745" s="98">
        <v>43847</v>
      </c>
      <c r="B2745" s="62" t="s">
        <v>1497</v>
      </c>
      <c r="C2745" s="62" t="s">
        <v>1269</v>
      </c>
      <c r="D2745" s="62" t="s">
        <v>1291</v>
      </c>
      <c r="E2745" s="62"/>
      <c r="F2745" s="101">
        <v>4</v>
      </c>
      <c r="G2745" s="138">
        <v>486.72</v>
      </c>
      <c r="H2745" s="138">
        <v>486.72</v>
      </c>
      <c r="I2745" s="1" t="str">
        <f t="shared" ca="1" si="44"/>
        <v>нет модели</v>
      </c>
    </row>
    <row r="2746" spans="1:9" hidden="1" x14ac:dyDescent="0.2">
      <c r="A2746" s="98">
        <v>43713</v>
      </c>
      <c r="B2746" s="62" t="s">
        <v>2331</v>
      </c>
      <c r="C2746" s="62" t="s">
        <v>812</v>
      </c>
      <c r="D2746" s="62" t="s">
        <v>314</v>
      </c>
      <c r="E2746" s="62" t="s">
        <v>1311</v>
      </c>
      <c r="F2746" s="101">
        <v>4</v>
      </c>
      <c r="G2746" s="138">
        <v>480</v>
      </c>
      <c r="H2746" s="138">
        <v>480</v>
      </c>
      <c r="I2746" s="1" t="str">
        <f t="shared" ca="1" si="44"/>
        <v>Прочее</v>
      </c>
    </row>
    <row r="2747" spans="1:9" hidden="1" x14ac:dyDescent="0.2">
      <c r="A2747" s="98">
        <v>43564</v>
      </c>
      <c r="B2747" s="62" t="s">
        <v>2245</v>
      </c>
      <c r="C2747" s="62" t="s">
        <v>842</v>
      </c>
      <c r="D2747" s="62" t="s">
        <v>235</v>
      </c>
      <c r="E2747" s="62" t="s">
        <v>1311</v>
      </c>
      <c r="F2747" s="101">
        <v>8</v>
      </c>
      <c r="G2747" s="138">
        <v>480</v>
      </c>
      <c r="H2747" s="138">
        <v>480</v>
      </c>
      <c r="I2747" s="1" t="str">
        <f t="shared" ca="1" si="44"/>
        <v>Прочее</v>
      </c>
    </row>
    <row r="2748" spans="1:9" hidden="1" x14ac:dyDescent="0.2">
      <c r="A2748" s="98">
        <v>43606</v>
      </c>
      <c r="B2748" s="62" t="s">
        <v>1618</v>
      </c>
      <c r="C2748" s="62" t="s">
        <v>572</v>
      </c>
      <c r="D2748" s="62" t="s">
        <v>2523</v>
      </c>
      <c r="E2748" s="62" t="s">
        <v>1311</v>
      </c>
      <c r="F2748" s="101">
        <v>4</v>
      </c>
      <c r="G2748" s="138">
        <v>480</v>
      </c>
      <c r="H2748" s="138">
        <v>480</v>
      </c>
      <c r="I2748" s="1" t="str">
        <f t="shared" ca="1" si="44"/>
        <v>нет модели</v>
      </c>
    </row>
    <row r="2749" spans="1:9" hidden="1" x14ac:dyDescent="0.2">
      <c r="A2749" s="98">
        <v>43620</v>
      </c>
      <c r="B2749" s="62" t="s">
        <v>2120</v>
      </c>
      <c r="C2749" s="62" t="s">
        <v>926</v>
      </c>
      <c r="D2749" s="62" t="s">
        <v>2523</v>
      </c>
      <c r="E2749" s="62" t="s">
        <v>1313</v>
      </c>
      <c r="F2749" s="101">
        <v>2</v>
      </c>
      <c r="G2749" s="138">
        <v>432</v>
      </c>
      <c r="H2749" s="138">
        <v>432</v>
      </c>
      <c r="I2749" s="1" t="str">
        <f t="shared" ca="1" si="44"/>
        <v>нет модели</v>
      </c>
    </row>
    <row r="2750" spans="1:9" hidden="1" x14ac:dyDescent="0.2">
      <c r="A2750" s="98">
        <v>43847</v>
      </c>
      <c r="B2750" s="62" t="s">
        <v>1497</v>
      </c>
      <c r="C2750" s="62" t="s">
        <v>1269</v>
      </c>
      <c r="D2750" s="62" t="s">
        <v>1297</v>
      </c>
      <c r="E2750" s="62"/>
      <c r="F2750" s="101">
        <v>4</v>
      </c>
      <c r="G2750" s="138">
        <v>425.66</v>
      </c>
      <c r="H2750" s="138">
        <v>425.66</v>
      </c>
      <c r="I2750" s="1" t="str">
        <f t="shared" ca="1" si="44"/>
        <v>нет модели</v>
      </c>
    </row>
    <row r="2751" spans="1:9" x14ac:dyDescent="0.2">
      <c r="A2751" s="98">
        <v>43892</v>
      </c>
      <c r="B2751" s="62" t="s">
        <v>2459</v>
      </c>
      <c r="C2751" s="62" t="s">
        <v>609</v>
      </c>
      <c r="D2751" s="62" t="s">
        <v>72</v>
      </c>
      <c r="E2751" s="62" t="s">
        <v>1311</v>
      </c>
      <c r="F2751" s="101">
        <v>1</v>
      </c>
      <c r="G2751" s="138">
        <v>420</v>
      </c>
      <c r="H2751" s="138">
        <v>420</v>
      </c>
    </row>
    <row r="2752" spans="1:9" x14ac:dyDescent="0.2">
      <c r="A2752" s="98">
        <v>43892</v>
      </c>
      <c r="B2752" s="62" t="s">
        <v>2422</v>
      </c>
      <c r="C2752" s="62" t="s">
        <v>761</v>
      </c>
      <c r="D2752" s="62" t="s">
        <v>72</v>
      </c>
      <c r="E2752" s="62" t="s">
        <v>1311</v>
      </c>
      <c r="F2752" s="101">
        <v>1</v>
      </c>
      <c r="G2752" s="138">
        <v>420</v>
      </c>
      <c r="H2752" s="138">
        <v>420</v>
      </c>
    </row>
    <row r="2753" spans="1:9" hidden="1" x14ac:dyDescent="0.2">
      <c r="A2753" s="98">
        <v>43847</v>
      </c>
      <c r="B2753" s="62" t="s">
        <v>1497</v>
      </c>
      <c r="C2753" s="62" t="s">
        <v>1269</v>
      </c>
      <c r="D2753" s="62" t="s">
        <v>1294</v>
      </c>
      <c r="E2753" s="62"/>
      <c r="F2753" s="101">
        <v>2</v>
      </c>
      <c r="G2753" s="138">
        <v>399.62</v>
      </c>
      <c r="H2753" s="138">
        <v>399.62</v>
      </c>
      <c r="I2753" s="1" t="str">
        <f t="shared" ca="1" si="44"/>
        <v>нет модели</v>
      </c>
    </row>
    <row r="2754" spans="1:9" hidden="1" x14ac:dyDescent="0.2">
      <c r="A2754" s="98">
        <v>43847</v>
      </c>
      <c r="B2754" s="62" t="s">
        <v>1497</v>
      </c>
      <c r="C2754" s="62" t="s">
        <v>1269</v>
      </c>
      <c r="D2754" s="62" t="s">
        <v>1295</v>
      </c>
      <c r="E2754" s="62"/>
      <c r="F2754" s="101">
        <v>2</v>
      </c>
      <c r="G2754" s="138">
        <v>399.62</v>
      </c>
      <c r="H2754" s="138">
        <v>399.62</v>
      </c>
      <c r="I2754" s="1" t="str">
        <f t="shared" ref="I2754:I2805" ca="1" si="45">IF(COUNTIF(INDIRECT(INDEX(моделиперечень,1)),D2754),INDEX(моделиперечень,1),
IF(COUNTIF(INDIRECT(INDEX(моделиперечень,2)),D2754),INDEX(моделиперечень,2),
IF(COUNTIF(INDIRECT(INDEX(моделиперечень,3)),D2754),INDEX(моделиперечень,3),
IF(COUNTIF(INDIRECT(INDEX(моделиперечень,4)),D2754),INDEX(моделиперечень,4),
IF(COUNTIF(INDIRECT(INDEX(моделиперечень,5)),D2754),INDEX(моделиперечень,5),
IF(COUNTIF(INDIRECT(INDEX(моделиперечень,6)),D2754),INDEX(моделиперечень,6),
IF(COUNTIF(INDIRECT(INDEX(моделиперечень,7)),D2754),INDEX(моделиперечень,7),
IF(COUNTIF(INDIRECT(INDEX(моделиперечень,8)),D2754),INDEX(моделиперечень,8),
IF(COUNTIF(INDIRECT(INDEX(моделиперечень,9)),D2754),INDEX(моделиперечень,9),
IF(COUNTIF(INDIRECT(INDEX(моделиперечень,10)),D2754),INDEX(моделиперечень,10),
IF(COUNTIF(INDIRECT(INDEX(моделиперечень,11)),D2754),INDEX(моделиперечень,11),
IF(COUNTIF(INDIRECT(INDEX(моделиперечень,12)),D2754),INDEX(моделиперечень,12),
IF(COUNTIF(INDIRECT(INDEX(моделиперечень,13)),D2754),INDEX(моделиперечень,13),
IF(COUNTIF(INDIRECT(INDEX(моделиперечень,14)),D2754),INDEX(моделиперечень,14),
IF(COUNTIF(INDIRECT(INDEX(моделиперечень,15)),D2754),INDEX(моделиперечень,15),
IF(COUNTIF(INDIRECT(INDEX(моделиперечень,16)),D2754),INDEX(моделиперечень,16),
IF(COUNTIF(INDIRECT(INDEX(моделиперечень,17)),D2754),INDEX(моделиперечень,17),
IF(COUNTIF(INDIRECT(INDEX(моделиперечень,18)),D2754),INDEX(моделиперечень,18),
IF(COUNTIF(INDIRECT(INDEX(моделиперечень,19)),D2754),INDEX(моделиперечень,19),
IF(COUNTIF(INDIRECT(INDEX(моделиперечень,20)),D2754),INDEX(моделиперечень,20),
IF(COUNTIF(INDIRECT(INDEX(моделиперечень,21)),D2754),INDEX(моделиперечень,21),
IF(COUNTIF(INDIRECT(INDEX(моделиперечень,22)),D2754),INDEX(моделиперечень,22),
IF(COUNTIF(INDIRECT(INDEX(моделиперечень,23)),D2754),INDEX(моделиперечень,23),
IF(COUNTIF(INDIRECT(INDEX(моделиперечень,24)),D2754),INDEX(моделиперечень,24),
IF(COUNTIF(INDIRECT(INDEX(моделиперечень,25)),D2754),INDEX(моделиперечень,25),
IF(COUNTIF(INDIRECT(INDEX(моделиперечень,26)),D2754),INDEX(моделиперечень,26),
IF(COUNTIF(INDIRECT(INDEX(моделиперечень_газ,1)),D2754),INDEX(моделиперечень_газ,1),
IF(COUNTIF(INDIRECT(INDEX(моделиперечень_газ,2)),D2754),INDEX(моделиперечень_газ,2),
IF(COUNTIF(INDIRECT(INDEX(моделиперечень_газ,3)),D2754),INDEX(моделиперечень_газ,3),
IF(COUNTIF(INDIRECT(INDEX(моделиперечень_газ,4)),D2754),INDEX(моделиперечень_газ,4),
IF(COUNTIF(INDIRECT(INDEX(моделиперечень_газ,5)),D2754),INDEX(моделиперечень_газ,5),
IF(COUNTIF(INDIRECT(INDEX(моделиперечень_газ,6)),D2754),INDEX(моделиперечень_газ,6),
IF(COUNTIF(INDIRECT(INDEX(моделиперечень_газ,7)),D2754),INDEX(моделиперечень_газ,7),
IF(COUNTIF(INDIRECT(INDEX(моделиперечень_газ,8)),D2754),INDEX(моделиперечень_газ,8),
IF(COUNTIF(INDIRECT(INDEX(моделиперечень_газ,9)),D2754),INDEX(моделиперечень_газ,9),
IF(COUNTIF(INDIRECT(INDEX(моделиперечень_газ,10)),D2754),INDEX(моделиперечень_газ,10),
IF(COUNTIF(INDIRECT(INDEX(моделиперечень_газ,11)),D2754),INDEX(моделиперечень_газ,11),
IF(COUNTIF(INDIRECT(INDEX(моделиперечень_газ,12)),D2754),INDEX(моделиперечень_газ,12),
IF(COUNTIF(INDIRECT(INDEX(моделиперечень_газ,13)),D2754),INDEX(моделиперечень_газ,13),
IF(COUNTIF(INDIRECT(INDEX(моделиперечень_газ,14)),D2754),INDEX(моделиперечень_газ,14),
IF(COUNTIF(INDIRECT(INDEX(моделиперечень_газ,15)),D2754),INDEX(моделиперечень_газ,15),
IF(COUNTIF(INDIRECT(INDEX(моделиперечень_газ,16)),D2754),INDEX(моделиперечень_газ,16),
IF(COUNTIF(INDIRECT(INDEX(моделиперечень_газ,17)),D2754),INDEX(моделиперечень_газ,17),
IF(COUNTIF(INDIRECT(INDEX(моделиперечень_газ,18)),D2754),INDEX(моделиперечень_газ,18),
IF(COUNTIF(INDIRECT(INDEX(моделиперечень_газ,19)),D2754),INDEX(моделиперечень_газ,19),
IF(COUNTIF(INDIRECT(INDEX(моделиперечень_газ,20)),D2754),INDEX(моделиперечень_газ,20),
IF(COUNTIF(INDIRECT(INDEX(моделиперечень_газ,21)),D2754),INDEX(моделиперечень_газ,21),
IF(COUNTIF(INDIRECT(INDEX(моделиперечень_газ,22)),D2754),INDEX(моделиперечень_газ,22),
IF(COUNTIF(INDIRECT(INDEX(моделиперечень_газ,23)),D2754),INDEX(моделиперечень_газ,23),
IF(COUNTIF(INDIRECT(INDEX(моделиперечень_газ,24)),D2754),INDEX(моделиперечень_газ,24),
IF(COUNTIF(INDIRECT(INDEX(моделиперечень_газ,25)),D2754),INDEX(моделиперечень_газ,25),
IF(COUNTIF(INDIRECT(INDEX(моделиперечень_газ,26)),D2754),INDEX(моделиперечень_газ,26),
IF(COUNTIF(INDIRECT(INDEX(моделиперечень_газ,27)),D2754),INDEX(моделиперечень_газ,27),
IF(COUNTIF(INDIRECT(INDEX(моделиперечень_газ,28)),D2754),INDEX(моделиперечень_газ,28),
IF(COUNTIF(INDIRECT(INDEX(моделиперечень_газ,29)),D2754),INDEX(моделиперечень_газ,29),
IF(COUNTIF(INDIRECT(INDEX(моделиперечень_газ,30)),D2754),INDEX(моделиперечень_газ,30),
IF(COUNTIF(INDIRECT(INDEX(моделиперечень_газ,31)),D2754),INDEX(моделиперечень_газ,31),
IF(COUNTIF(INDIRECT(INDEX(моделиперечень_газ,32)),D2754),INDEX(моделиперечень_газ,32),
IF(COUNTIF(INDIRECT(INDEX(моделиперечень_газ,33)),D2754),INDEX(моделиперечень_газ,33),
IF(COUNTIF(INDIRECT(INDEX(моделиперечень_газ,34)),D2754),INDEX(моделиперечень_газ,34),
IF(COUNTIF(INDIRECT(INDEX(моделиперечень_газ,35)),D2754),INDEX(моделиперечень_газ,35),
IF(COUNTIF(INDIRECT(INDEX(моделиперечень_газ,36)),D2754),INDEX(моделиперечень_газ,36),
"нет модели"))))))))))))))))))))))))))))))))))))))))))))))))))))))))))))))</f>
        <v>нет модели</v>
      </c>
    </row>
    <row r="2755" spans="1:9" hidden="1" x14ac:dyDescent="0.2">
      <c r="A2755" s="98">
        <v>43825</v>
      </c>
      <c r="B2755" s="62" t="s">
        <v>2100</v>
      </c>
      <c r="C2755" s="62" t="s">
        <v>933</v>
      </c>
      <c r="D2755" s="62" t="s">
        <v>2523</v>
      </c>
      <c r="E2755" s="62" t="s">
        <v>1311</v>
      </c>
      <c r="F2755" s="101">
        <v>2</v>
      </c>
      <c r="G2755" s="138">
        <v>384</v>
      </c>
      <c r="H2755" s="138">
        <v>384</v>
      </c>
      <c r="I2755" s="1" t="str">
        <f t="shared" ca="1" si="45"/>
        <v>нет модели</v>
      </c>
    </row>
    <row r="2756" spans="1:9" x14ac:dyDescent="0.2">
      <c r="A2756" s="98">
        <v>43892</v>
      </c>
      <c r="B2756" s="62" t="s">
        <v>2460</v>
      </c>
      <c r="C2756" s="62" t="s">
        <v>2461</v>
      </c>
      <c r="D2756" s="62" t="s">
        <v>2523</v>
      </c>
      <c r="E2756" s="62" t="s">
        <v>1318</v>
      </c>
      <c r="F2756" s="101">
        <v>2</v>
      </c>
      <c r="G2756" s="138">
        <v>384</v>
      </c>
      <c r="H2756" s="138">
        <v>384</v>
      </c>
    </row>
    <row r="2757" spans="1:9" hidden="1" x14ac:dyDescent="0.2">
      <c r="A2757" s="98">
        <v>43847</v>
      </c>
      <c r="B2757" s="62" t="s">
        <v>1497</v>
      </c>
      <c r="C2757" s="62" t="s">
        <v>1269</v>
      </c>
      <c r="D2757" s="62" t="s">
        <v>1279</v>
      </c>
      <c r="E2757" s="62"/>
      <c r="F2757" s="101">
        <v>1</v>
      </c>
      <c r="G2757" s="138">
        <v>378</v>
      </c>
      <c r="H2757" s="138">
        <v>378</v>
      </c>
      <c r="I2757" s="1" t="str">
        <f t="shared" ca="1" si="45"/>
        <v>нет модели</v>
      </c>
    </row>
    <row r="2758" spans="1:9" hidden="1" x14ac:dyDescent="0.2">
      <c r="A2758" s="98">
        <v>43816</v>
      </c>
      <c r="B2758" s="62" t="s">
        <v>2176</v>
      </c>
      <c r="C2758" s="62" t="s">
        <v>756</v>
      </c>
      <c r="D2758" s="62" t="s">
        <v>354</v>
      </c>
      <c r="E2758" s="62" t="s">
        <v>1314</v>
      </c>
      <c r="F2758" s="101">
        <v>5</v>
      </c>
      <c r="G2758" s="138">
        <v>360</v>
      </c>
      <c r="H2758" s="138">
        <v>360</v>
      </c>
      <c r="I2758" s="1" t="str">
        <f t="shared" ca="1" si="45"/>
        <v>Прочее</v>
      </c>
    </row>
    <row r="2759" spans="1:9" hidden="1" x14ac:dyDescent="0.2">
      <c r="A2759" s="98">
        <v>43670</v>
      </c>
      <c r="B2759" s="62" t="s">
        <v>2278</v>
      </c>
      <c r="C2759" s="62" t="s">
        <v>921</v>
      </c>
      <c r="D2759" s="62" t="s">
        <v>72</v>
      </c>
      <c r="E2759" s="62" t="s">
        <v>1311</v>
      </c>
      <c r="F2759" s="101">
        <v>1</v>
      </c>
      <c r="G2759" s="138">
        <v>360</v>
      </c>
      <c r="H2759" s="138">
        <v>360</v>
      </c>
      <c r="I2759" s="1" t="str">
        <f t="shared" ca="1" si="45"/>
        <v>поверка_и_ремонт_газ</v>
      </c>
    </row>
    <row r="2760" spans="1:9" hidden="1" x14ac:dyDescent="0.2">
      <c r="A2760" s="98">
        <v>43767</v>
      </c>
      <c r="B2760" s="62" t="s">
        <v>2285</v>
      </c>
      <c r="C2760" s="62" t="s">
        <v>921</v>
      </c>
      <c r="D2760" s="62" t="s">
        <v>72</v>
      </c>
      <c r="E2760" s="62" t="s">
        <v>1311</v>
      </c>
      <c r="F2760" s="101">
        <v>1</v>
      </c>
      <c r="G2760" s="138">
        <v>360</v>
      </c>
      <c r="H2760" s="138">
        <v>360</v>
      </c>
      <c r="I2760" s="1" t="str">
        <f t="shared" ca="1" si="45"/>
        <v>поверка_и_ремонт_газ</v>
      </c>
    </row>
    <row r="2761" spans="1:9" hidden="1" x14ac:dyDescent="0.2">
      <c r="A2761" s="98">
        <v>43782</v>
      </c>
      <c r="B2761" s="62" t="s">
        <v>2296</v>
      </c>
      <c r="C2761" s="62" t="s">
        <v>638</v>
      </c>
      <c r="D2761" s="62" t="s">
        <v>72</v>
      </c>
      <c r="E2761" s="62" t="s">
        <v>1311</v>
      </c>
      <c r="F2761" s="101">
        <v>1</v>
      </c>
      <c r="G2761" s="138">
        <v>360</v>
      </c>
      <c r="H2761" s="138">
        <v>360</v>
      </c>
      <c r="I2761" s="1" t="str">
        <f t="shared" ca="1" si="45"/>
        <v>поверка_и_ремонт_газ</v>
      </c>
    </row>
    <row r="2762" spans="1:9" hidden="1" x14ac:dyDescent="0.2">
      <c r="A2762" s="98">
        <v>43606</v>
      </c>
      <c r="B2762" s="62" t="s">
        <v>1855</v>
      </c>
      <c r="C2762" s="62" t="s">
        <v>777</v>
      </c>
      <c r="D2762" s="62" t="s">
        <v>72</v>
      </c>
      <c r="E2762" s="62" t="s">
        <v>1311</v>
      </c>
      <c r="F2762" s="101">
        <v>1</v>
      </c>
      <c r="G2762" s="138">
        <v>360</v>
      </c>
      <c r="H2762" s="138">
        <v>360</v>
      </c>
      <c r="I2762" s="1" t="str">
        <f t="shared" ca="1" si="45"/>
        <v>поверка_и_ремонт_газ</v>
      </c>
    </row>
    <row r="2763" spans="1:9" hidden="1" x14ac:dyDescent="0.2">
      <c r="A2763" s="98">
        <v>43584</v>
      </c>
      <c r="B2763" s="62" t="s">
        <v>2277</v>
      </c>
      <c r="C2763" s="62" t="s">
        <v>578</v>
      </c>
      <c r="D2763" s="62" t="s">
        <v>72</v>
      </c>
      <c r="E2763" s="62" t="s">
        <v>1311</v>
      </c>
      <c r="F2763" s="101">
        <v>1</v>
      </c>
      <c r="G2763" s="138">
        <v>324</v>
      </c>
      <c r="H2763" s="138">
        <v>360</v>
      </c>
      <c r="I2763" s="1" t="str">
        <f t="shared" ca="1" si="45"/>
        <v>поверка_и_ремонт_газ</v>
      </c>
    </row>
    <row r="2764" spans="1:9" hidden="1" x14ac:dyDescent="0.2">
      <c r="A2764" s="98">
        <v>43480</v>
      </c>
      <c r="B2764" s="62" t="s">
        <v>2338</v>
      </c>
      <c r="C2764" s="62" t="s">
        <v>897</v>
      </c>
      <c r="D2764" s="62" t="s">
        <v>72</v>
      </c>
      <c r="E2764" s="62" t="s">
        <v>1311</v>
      </c>
      <c r="F2764" s="101">
        <v>1</v>
      </c>
      <c r="G2764" s="138">
        <v>360</v>
      </c>
      <c r="H2764" s="138">
        <v>360</v>
      </c>
      <c r="I2764" s="1" t="str">
        <f t="shared" ca="1" si="45"/>
        <v>поверка_и_ремонт_газ</v>
      </c>
    </row>
    <row r="2765" spans="1:9" hidden="1" x14ac:dyDescent="0.2">
      <c r="A2765" s="98">
        <v>43489</v>
      </c>
      <c r="B2765" s="62" t="s">
        <v>2267</v>
      </c>
      <c r="C2765" s="62" t="s">
        <v>761</v>
      </c>
      <c r="D2765" s="62" t="s">
        <v>72</v>
      </c>
      <c r="E2765" s="62" t="s">
        <v>1311</v>
      </c>
      <c r="F2765" s="101">
        <v>1</v>
      </c>
      <c r="G2765" s="138">
        <v>360</v>
      </c>
      <c r="H2765" s="138">
        <v>360</v>
      </c>
      <c r="I2765" s="1" t="str">
        <f t="shared" ca="1" si="45"/>
        <v>поверка_и_ремонт_газ</v>
      </c>
    </row>
    <row r="2766" spans="1:9" x14ac:dyDescent="0.2">
      <c r="A2766" s="98">
        <v>43892</v>
      </c>
      <c r="B2766" s="62" t="s">
        <v>2422</v>
      </c>
      <c r="C2766" s="62" t="s">
        <v>761</v>
      </c>
      <c r="D2766" s="62" t="s">
        <v>12</v>
      </c>
      <c r="E2766" s="62" t="s">
        <v>1311</v>
      </c>
      <c r="F2766" s="101">
        <v>1</v>
      </c>
      <c r="G2766" s="138">
        <v>360</v>
      </c>
      <c r="H2766" s="138">
        <v>360</v>
      </c>
    </row>
    <row r="2767" spans="1:9" hidden="1" x14ac:dyDescent="0.2">
      <c r="A2767" s="98">
        <v>43847</v>
      </c>
      <c r="B2767" s="62" t="s">
        <v>1497</v>
      </c>
      <c r="C2767" s="62" t="s">
        <v>1269</v>
      </c>
      <c r="D2767" s="62" t="s">
        <v>1275</v>
      </c>
      <c r="E2767" s="62"/>
      <c r="F2767" s="101">
        <v>1</v>
      </c>
      <c r="G2767" s="138">
        <v>322</v>
      </c>
      <c r="H2767" s="138">
        <v>322</v>
      </c>
      <c r="I2767" s="1" t="str">
        <f t="shared" ca="1" si="45"/>
        <v>нет модели</v>
      </c>
    </row>
    <row r="2768" spans="1:9" hidden="1" x14ac:dyDescent="0.2">
      <c r="A2768" s="98">
        <v>43847</v>
      </c>
      <c r="B2768" s="62" t="s">
        <v>1497</v>
      </c>
      <c r="C2768" s="62" t="s">
        <v>1269</v>
      </c>
      <c r="D2768" s="62" t="s">
        <v>1276</v>
      </c>
      <c r="E2768" s="62"/>
      <c r="F2768" s="101">
        <v>1</v>
      </c>
      <c r="G2768" s="138">
        <v>308</v>
      </c>
      <c r="H2768" s="138">
        <v>308</v>
      </c>
      <c r="I2768" s="1" t="str">
        <f t="shared" ca="1" si="45"/>
        <v>нет модели</v>
      </c>
    </row>
    <row r="2769" spans="1:9" hidden="1" x14ac:dyDescent="0.2">
      <c r="A2769" s="98">
        <v>43847</v>
      </c>
      <c r="B2769" s="62" t="s">
        <v>1497</v>
      </c>
      <c r="C2769" s="62" t="s">
        <v>1269</v>
      </c>
      <c r="D2769" s="62" t="s">
        <v>1298</v>
      </c>
      <c r="E2769" s="62"/>
      <c r="F2769" s="101">
        <v>6</v>
      </c>
      <c r="G2769" s="138">
        <v>303.7</v>
      </c>
      <c r="H2769" s="138">
        <v>303.7</v>
      </c>
      <c r="I2769" s="1" t="str">
        <f t="shared" ca="1" si="45"/>
        <v>нет модели</v>
      </c>
    </row>
    <row r="2770" spans="1:9" hidden="1" x14ac:dyDescent="0.2">
      <c r="A2770" s="98">
        <v>43654</v>
      </c>
      <c r="B2770" s="62" t="s">
        <v>2242</v>
      </c>
      <c r="C2770" s="62" t="s">
        <v>805</v>
      </c>
      <c r="D2770" s="62" t="s">
        <v>12</v>
      </c>
      <c r="E2770" s="62" t="s">
        <v>1311</v>
      </c>
      <c r="F2770" s="101">
        <v>1</v>
      </c>
      <c r="G2770" s="138">
        <v>300</v>
      </c>
      <c r="H2770" s="138">
        <v>300</v>
      </c>
      <c r="I2770" s="1" t="str">
        <f t="shared" ca="1" si="45"/>
        <v>поверка_и_ремонт_газ</v>
      </c>
    </row>
    <row r="2771" spans="1:9" hidden="1" x14ac:dyDescent="0.2">
      <c r="A2771" s="98">
        <v>43573</v>
      </c>
      <c r="B2771" s="62" t="s">
        <v>2281</v>
      </c>
      <c r="C2771" s="62" t="s">
        <v>908</v>
      </c>
      <c r="D2771" s="62" t="s">
        <v>12</v>
      </c>
      <c r="E2771" s="62" t="s">
        <v>1311</v>
      </c>
      <c r="F2771" s="101">
        <v>1</v>
      </c>
      <c r="G2771" s="138">
        <v>300</v>
      </c>
      <c r="H2771" s="138">
        <v>300</v>
      </c>
      <c r="I2771" s="1" t="str">
        <f t="shared" ca="1" si="45"/>
        <v>поверка_и_ремонт_газ</v>
      </c>
    </row>
    <row r="2772" spans="1:9" hidden="1" x14ac:dyDescent="0.2">
      <c r="A2772" s="98">
        <v>43489</v>
      </c>
      <c r="B2772" s="62" t="s">
        <v>2267</v>
      </c>
      <c r="C2772" s="62" t="s">
        <v>761</v>
      </c>
      <c r="D2772" s="62" t="s">
        <v>12</v>
      </c>
      <c r="E2772" s="62" t="s">
        <v>1311</v>
      </c>
      <c r="F2772" s="101">
        <v>1</v>
      </c>
      <c r="G2772" s="138">
        <v>300</v>
      </c>
      <c r="H2772" s="138">
        <v>300</v>
      </c>
      <c r="I2772" s="1" t="str">
        <f t="shared" ca="1" si="45"/>
        <v>поверка_и_ремонт_газ</v>
      </c>
    </row>
    <row r="2773" spans="1:9" hidden="1" x14ac:dyDescent="0.2">
      <c r="A2773" s="98">
        <v>43564</v>
      </c>
      <c r="B2773" s="62" t="s">
        <v>2319</v>
      </c>
      <c r="C2773" s="62" t="s">
        <v>673</v>
      </c>
      <c r="D2773" s="62" t="s">
        <v>12</v>
      </c>
      <c r="E2773" s="62" t="s">
        <v>1311</v>
      </c>
      <c r="F2773" s="101">
        <v>1</v>
      </c>
      <c r="G2773" s="138">
        <v>300</v>
      </c>
      <c r="H2773" s="138">
        <v>300</v>
      </c>
      <c r="I2773" s="1" t="str">
        <f t="shared" ca="1" si="45"/>
        <v>поверка_и_ремонт_газ</v>
      </c>
    </row>
    <row r="2774" spans="1:9" hidden="1" x14ac:dyDescent="0.2">
      <c r="A2774" s="98">
        <v>43480</v>
      </c>
      <c r="B2774" s="62" t="s">
        <v>2338</v>
      </c>
      <c r="C2774" s="62" t="s">
        <v>897</v>
      </c>
      <c r="D2774" s="62" t="s">
        <v>12</v>
      </c>
      <c r="E2774" s="62" t="s">
        <v>1311</v>
      </c>
      <c r="F2774" s="101">
        <v>1</v>
      </c>
      <c r="G2774" s="138">
        <v>300</v>
      </c>
      <c r="H2774" s="138">
        <v>300</v>
      </c>
      <c r="I2774" s="1" t="str">
        <f t="shared" ca="1" si="45"/>
        <v>поверка_и_ремонт_газ</v>
      </c>
    </row>
    <row r="2775" spans="1:9" hidden="1" x14ac:dyDescent="0.2">
      <c r="A2775" s="98">
        <v>43782</v>
      </c>
      <c r="B2775" s="62" t="s">
        <v>2296</v>
      </c>
      <c r="C2775" s="62" t="s">
        <v>638</v>
      </c>
      <c r="D2775" s="62" t="s">
        <v>12</v>
      </c>
      <c r="E2775" s="62" t="s">
        <v>1311</v>
      </c>
      <c r="F2775" s="101">
        <v>1</v>
      </c>
      <c r="G2775" s="138">
        <v>300</v>
      </c>
      <c r="H2775" s="138">
        <v>300</v>
      </c>
      <c r="I2775" s="1" t="str">
        <f t="shared" ca="1" si="45"/>
        <v>поверка_и_ремонт_газ</v>
      </c>
    </row>
    <row r="2776" spans="1:9" hidden="1" x14ac:dyDescent="0.2">
      <c r="A2776" s="98">
        <v>43634</v>
      </c>
      <c r="B2776" s="62" t="s">
        <v>2346</v>
      </c>
      <c r="C2776" s="62" t="s">
        <v>938</v>
      </c>
      <c r="D2776" s="62" t="s">
        <v>236</v>
      </c>
      <c r="E2776" s="62" t="s">
        <v>1313</v>
      </c>
      <c r="F2776" s="101">
        <v>4</v>
      </c>
      <c r="G2776" s="138">
        <v>288</v>
      </c>
      <c r="H2776" s="138">
        <v>288</v>
      </c>
      <c r="I2776" s="1" t="str">
        <f t="shared" ca="1" si="45"/>
        <v>Прочее</v>
      </c>
    </row>
    <row r="2777" spans="1:9" hidden="1" x14ac:dyDescent="0.2">
      <c r="A2777" s="98">
        <v>43847</v>
      </c>
      <c r="B2777" s="62" t="s">
        <v>1497</v>
      </c>
      <c r="C2777" s="62" t="s">
        <v>1269</v>
      </c>
      <c r="D2777" s="62" t="s">
        <v>1277</v>
      </c>
      <c r="E2777" s="62"/>
      <c r="F2777" s="101">
        <v>1</v>
      </c>
      <c r="G2777" s="138">
        <v>238</v>
      </c>
      <c r="H2777" s="138">
        <v>238</v>
      </c>
      <c r="I2777" s="1" t="str">
        <f t="shared" ca="1" si="45"/>
        <v>нет модели</v>
      </c>
    </row>
    <row r="2778" spans="1:9" hidden="1" x14ac:dyDescent="0.2">
      <c r="A2778" s="98">
        <v>43847</v>
      </c>
      <c r="B2778" s="62" t="s">
        <v>1497</v>
      </c>
      <c r="C2778" s="62" t="s">
        <v>1269</v>
      </c>
      <c r="D2778" s="62" t="s">
        <v>1273</v>
      </c>
      <c r="E2778" s="62"/>
      <c r="F2778" s="101">
        <v>1</v>
      </c>
      <c r="G2778" s="138">
        <v>238</v>
      </c>
      <c r="H2778" s="138">
        <v>238</v>
      </c>
      <c r="I2778" s="1" t="str">
        <f t="shared" ca="1" si="45"/>
        <v>нет модели</v>
      </c>
    </row>
    <row r="2779" spans="1:9" hidden="1" x14ac:dyDescent="0.2">
      <c r="A2779" s="98">
        <v>43847</v>
      </c>
      <c r="B2779" s="62" t="s">
        <v>1497</v>
      </c>
      <c r="C2779" s="62" t="s">
        <v>1269</v>
      </c>
      <c r="D2779" s="62" t="s">
        <v>1274</v>
      </c>
      <c r="E2779" s="62"/>
      <c r="F2779" s="101">
        <v>1</v>
      </c>
      <c r="G2779" s="138">
        <v>217.25</v>
      </c>
      <c r="H2779" s="138">
        <v>217.25</v>
      </c>
      <c r="I2779" s="1" t="str">
        <f t="shared" ca="1" si="45"/>
        <v>нет модели</v>
      </c>
    </row>
    <row r="2780" spans="1:9" hidden="1" x14ac:dyDescent="0.2">
      <c r="A2780" s="98">
        <v>43847</v>
      </c>
      <c r="B2780" s="62" t="s">
        <v>1497</v>
      </c>
      <c r="C2780" s="62" t="s">
        <v>1269</v>
      </c>
      <c r="D2780" s="62" t="s">
        <v>1289</v>
      </c>
      <c r="E2780" s="62"/>
      <c r="F2780" s="101">
        <v>4</v>
      </c>
      <c r="G2780" s="138">
        <v>206.54</v>
      </c>
      <c r="H2780" s="138">
        <v>206.54</v>
      </c>
      <c r="I2780" s="1" t="str">
        <f t="shared" ca="1" si="45"/>
        <v>нет модели</v>
      </c>
    </row>
    <row r="2781" spans="1:9" hidden="1" x14ac:dyDescent="0.2">
      <c r="A2781" s="98">
        <v>43847</v>
      </c>
      <c r="B2781" s="62" t="s">
        <v>1497</v>
      </c>
      <c r="C2781" s="62" t="s">
        <v>1269</v>
      </c>
      <c r="D2781" s="62" t="s">
        <v>1290</v>
      </c>
      <c r="E2781" s="62"/>
      <c r="F2781" s="101">
        <v>4</v>
      </c>
      <c r="G2781" s="138">
        <v>206.54</v>
      </c>
      <c r="H2781" s="138">
        <v>206.54</v>
      </c>
      <c r="I2781" s="1" t="str">
        <f t="shared" ca="1" si="45"/>
        <v>нет модели</v>
      </c>
    </row>
    <row r="2782" spans="1:9" hidden="1" x14ac:dyDescent="0.2">
      <c r="A2782" s="98">
        <v>43733</v>
      </c>
      <c r="B2782" s="62" t="s">
        <v>2076</v>
      </c>
      <c r="C2782" s="62" t="s">
        <v>638</v>
      </c>
      <c r="D2782" s="62" t="s">
        <v>236</v>
      </c>
      <c r="E2782" s="62" t="s">
        <v>1313</v>
      </c>
      <c r="F2782" s="101">
        <v>4</v>
      </c>
      <c r="G2782" s="138">
        <v>192</v>
      </c>
      <c r="H2782" s="138">
        <v>192</v>
      </c>
      <c r="I2782" s="1" t="str">
        <f t="shared" ca="1" si="45"/>
        <v>Прочее</v>
      </c>
    </row>
    <row r="2783" spans="1:9" hidden="1" x14ac:dyDescent="0.2">
      <c r="A2783" s="98">
        <v>43733</v>
      </c>
      <c r="B2783" s="62" t="s">
        <v>2076</v>
      </c>
      <c r="C2783" s="62" t="s">
        <v>638</v>
      </c>
      <c r="D2783" s="62" t="s">
        <v>313</v>
      </c>
      <c r="E2783" s="62" t="s">
        <v>1313</v>
      </c>
      <c r="F2783" s="101">
        <v>4</v>
      </c>
      <c r="G2783" s="138">
        <v>192</v>
      </c>
      <c r="H2783" s="138">
        <v>192</v>
      </c>
      <c r="I2783" s="1" t="str">
        <f t="shared" ca="1" si="45"/>
        <v>Прочее</v>
      </c>
    </row>
    <row r="2784" spans="1:9" hidden="1" x14ac:dyDescent="0.2">
      <c r="A2784" s="98">
        <v>43823</v>
      </c>
      <c r="B2784" s="62" t="s">
        <v>2237</v>
      </c>
      <c r="C2784" s="62" t="s">
        <v>1107</v>
      </c>
      <c r="D2784" s="62" t="s">
        <v>1108</v>
      </c>
      <c r="E2784" s="62" t="s">
        <v>1311</v>
      </c>
      <c r="F2784" s="101">
        <v>3</v>
      </c>
      <c r="G2784" s="138">
        <v>180</v>
      </c>
      <c r="H2784" s="138">
        <v>180</v>
      </c>
      <c r="I2784" s="1" t="str">
        <f t="shared" ca="1" si="45"/>
        <v>нет модели</v>
      </c>
    </row>
    <row r="2785" spans="1:9" hidden="1" x14ac:dyDescent="0.2">
      <c r="A2785" s="98">
        <v>43620</v>
      </c>
      <c r="B2785" s="62" t="s">
        <v>2349</v>
      </c>
      <c r="C2785" s="62" t="s">
        <v>643</v>
      </c>
      <c r="D2785" s="62" t="s">
        <v>354</v>
      </c>
      <c r="E2785" s="62" t="s">
        <v>1313</v>
      </c>
      <c r="F2785" s="101">
        <v>3</v>
      </c>
      <c r="G2785" s="138">
        <v>180</v>
      </c>
      <c r="H2785" s="138">
        <v>180</v>
      </c>
      <c r="I2785" s="1" t="str">
        <f t="shared" ca="1" si="45"/>
        <v>Прочее</v>
      </c>
    </row>
    <row r="2786" spans="1:9" hidden="1" x14ac:dyDescent="0.2">
      <c r="A2786" s="98">
        <v>43847</v>
      </c>
      <c r="B2786" s="62" t="s">
        <v>1497</v>
      </c>
      <c r="C2786" s="62" t="s">
        <v>1269</v>
      </c>
      <c r="D2786" s="62" t="s">
        <v>1285</v>
      </c>
      <c r="E2786" s="62"/>
      <c r="F2786" s="101">
        <v>16</v>
      </c>
      <c r="G2786" s="138">
        <v>145.54</v>
      </c>
      <c r="H2786" s="138">
        <v>145.54</v>
      </c>
      <c r="I2786" s="1" t="str">
        <f t="shared" ca="1" si="45"/>
        <v>нет модели</v>
      </c>
    </row>
    <row r="2787" spans="1:9" hidden="1" x14ac:dyDescent="0.2">
      <c r="A2787" s="98">
        <v>43516</v>
      </c>
      <c r="B2787" s="62" t="s">
        <v>2298</v>
      </c>
      <c r="C2787" s="62" t="s">
        <v>749</v>
      </c>
      <c r="D2787" s="62" t="s">
        <v>72</v>
      </c>
      <c r="E2787" s="62" t="s">
        <v>1311</v>
      </c>
      <c r="F2787" s="101">
        <v>4</v>
      </c>
      <c r="G2787" s="138">
        <v>144</v>
      </c>
      <c r="H2787" s="138">
        <v>144</v>
      </c>
      <c r="I2787" s="1" t="str">
        <f t="shared" ca="1" si="45"/>
        <v>поверка_и_ремонт_газ</v>
      </c>
    </row>
    <row r="2788" spans="1:9" hidden="1" x14ac:dyDescent="0.2">
      <c r="A2788" s="98">
        <v>43847</v>
      </c>
      <c r="B2788" s="62" t="s">
        <v>1497</v>
      </c>
      <c r="C2788" s="62" t="s">
        <v>1269</v>
      </c>
      <c r="D2788" s="62" t="s">
        <v>1288</v>
      </c>
      <c r="E2788" s="62"/>
      <c r="F2788" s="101">
        <v>2</v>
      </c>
      <c r="G2788" s="138">
        <v>137.4</v>
      </c>
      <c r="H2788" s="138">
        <v>137.4</v>
      </c>
      <c r="I2788" s="1" t="str">
        <f t="shared" ca="1" si="45"/>
        <v>нет модели</v>
      </c>
    </row>
    <row r="2789" spans="1:9" hidden="1" x14ac:dyDescent="0.2">
      <c r="A2789" s="98">
        <v>43847</v>
      </c>
      <c r="B2789" s="62" t="s">
        <v>1497</v>
      </c>
      <c r="C2789" s="62" t="s">
        <v>1269</v>
      </c>
      <c r="D2789" s="62" t="s">
        <v>1278</v>
      </c>
      <c r="E2789" s="62"/>
      <c r="F2789" s="101">
        <v>1</v>
      </c>
      <c r="G2789" s="138">
        <v>129.5</v>
      </c>
      <c r="H2789" s="138">
        <v>129.5</v>
      </c>
      <c r="I2789" s="1" t="str">
        <f t="shared" ca="1" si="45"/>
        <v>нет модели</v>
      </c>
    </row>
    <row r="2790" spans="1:9" hidden="1" x14ac:dyDescent="0.2">
      <c r="A2790" s="98">
        <v>43606</v>
      </c>
      <c r="B2790" s="62" t="s">
        <v>1618</v>
      </c>
      <c r="C2790" s="62" t="s">
        <v>572</v>
      </c>
      <c r="D2790" s="62" t="s">
        <v>315</v>
      </c>
      <c r="E2790" s="62" t="s">
        <v>1311</v>
      </c>
      <c r="F2790" s="101">
        <v>1</v>
      </c>
      <c r="G2790" s="138">
        <v>120</v>
      </c>
      <c r="H2790" s="138">
        <v>120</v>
      </c>
      <c r="I2790" s="1" t="str">
        <f t="shared" ca="1" si="45"/>
        <v>нет модели</v>
      </c>
    </row>
    <row r="2791" spans="1:9" hidden="1" x14ac:dyDescent="0.2">
      <c r="A2791" s="98">
        <v>43606</v>
      </c>
      <c r="B2791" s="62" t="s">
        <v>1618</v>
      </c>
      <c r="C2791" s="62" t="s">
        <v>572</v>
      </c>
      <c r="D2791" s="62" t="s">
        <v>235</v>
      </c>
      <c r="E2791" s="62" t="s">
        <v>1311</v>
      </c>
      <c r="F2791" s="101">
        <v>1</v>
      </c>
      <c r="G2791" s="138">
        <v>120</v>
      </c>
      <c r="H2791" s="138">
        <v>120</v>
      </c>
      <c r="I2791" s="1" t="str">
        <f t="shared" ca="1" si="45"/>
        <v>Прочее</v>
      </c>
    </row>
    <row r="2792" spans="1:9" hidden="1" x14ac:dyDescent="0.2">
      <c r="A2792" s="98">
        <v>43606</v>
      </c>
      <c r="B2792" s="62" t="s">
        <v>1618</v>
      </c>
      <c r="C2792" s="62" t="s">
        <v>572</v>
      </c>
      <c r="D2792" s="62" t="s">
        <v>236</v>
      </c>
      <c r="E2792" s="62" t="s">
        <v>1311</v>
      </c>
      <c r="F2792" s="101">
        <v>1</v>
      </c>
      <c r="G2792" s="138">
        <v>120</v>
      </c>
      <c r="H2792" s="138">
        <v>120</v>
      </c>
      <c r="I2792" s="1" t="str">
        <f t="shared" ca="1" si="45"/>
        <v>Прочее</v>
      </c>
    </row>
    <row r="2793" spans="1:9" hidden="1" x14ac:dyDescent="0.2">
      <c r="A2793" s="98">
        <v>43606</v>
      </c>
      <c r="B2793" s="62" t="s">
        <v>1618</v>
      </c>
      <c r="C2793" s="62" t="s">
        <v>572</v>
      </c>
      <c r="D2793" s="62" t="s">
        <v>312</v>
      </c>
      <c r="E2793" s="62" t="s">
        <v>1311</v>
      </c>
      <c r="F2793" s="101">
        <v>1</v>
      </c>
      <c r="G2793" s="138">
        <v>120</v>
      </c>
      <c r="H2793" s="138">
        <v>120</v>
      </c>
      <c r="I2793" s="1" t="str">
        <f t="shared" ca="1" si="45"/>
        <v>Прочее</v>
      </c>
    </row>
    <row r="2794" spans="1:9" hidden="1" x14ac:dyDescent="0.2">
      <c r="A2794" s="98">
        <v>43606</v>
      </c>
      <c r="B2794" s="62" t="s">
        <v>1618</v>
      </c>
      <c r="C2794" s="62" t="s">
        <v>572</v>
      </c>
      <c r="D2794" s="62" t="s">
        <v>313</v>
      </c>
      <c r="E2794" s="62" t="s">
        <v>1311</v>
      </c>
      <c r="F2794" s="101">
        <v>1</v>
      </c>
      <c r="G2794" s="138">
        <v>120</v>
      </c>
      <c r="H2794" s="138">
        <v>120</v>
      </c>
      <c r="I2794" s="1" t="str">
        <f t="shared" ca="1" si="45"/>
        <v>Прочее</v>
      </c>
    </row>
    <row r="2795" spans="1:9" hidden="1" x14ac:dyDescent="0.2">
      <c r="A2795" s="98">
        <v>43606</v>
      </c>
      <c r="B2795" s="62" t="s">
        <v>1618</v>
      </c>
      <c r="C2795" s="62" t="s">
        <v>572</v>
      </c>
      <c r="D2795" s="62" t="s">
        <v>314</v>
      </c>
      <c r="E2795" s="62" t="s">
        <v>1311</v>
      </c>
      <c r="F2795" s="101">
        <v>1</v>
      </c>
      <c r="G2795" s="138">
        <v>120</v>
      </c>
      <c r="H2795" s="138">
        <v>120</v>
      </c>
      <c r="I2795" s="1" t="str">
        <f t="shared" ca="1" si="45"/>
        <v>Прочее</v>
      </c>
    </row>
    <row r="2796" spans="1:9" hidden="1" x14ac:dyDescent="0.2">
      <c r="A2796" s="98">
        <v>43606</v>
      </c>
      <c r="B2796" s="62" t="s">
        <v>1618</v>
      </c>
      <c r="C2796" s="62" t="s">
        <v>572</v>
      </c>
      <c r="D2796" s="62" t="s">
        <v>311</v>
      </c>
      <c r="E2796" s="62" t="s">
        <v>1311</v>
      </c>
      <c r="F2796" s="101">
        <v>1</v>
      </c>
      <c r="G2796" s="138">
        <v>120</v>
      </c>
      <c r="H2796" s="138">
        <v>120</v>
      </c>
      <c r="I2796" s="1" t="str">
        <f t="shared" ca="1" si="45"/>
        <v>Прочее</v>
      </c>
    </row>
    <row r="2797" spans="1:9" hidden="1" x14ac:dyDescent="0.2">
      <c r="A2797" s="98">
        <v>43732</v>
      </c>
      <c r="B2797" s="62" t="s">
        <v>2025</v>
      </c>
      <c r="C2797" s="62" t="s">
        <v>793</v>
      </c>
      <c r="D2797" s="62" t="s">
        <v>312</v>
      </c>
      <c r="E2797" s="62" t="s">
        <v>1313</v>
      </c>
      <c r="F2797" s="101">
        <v>2</v>
      </c>
      <c r="G2797" s="138">
        <v>96</v>
      </c>
      <c r="H2797" s="138">
        <v>96</v>
      </c>
      <c r="I2797" s="1" t="str">
        <f t="shared" ca="1" si="45"/>
        <v>Прочее</v>
      </c>
    </row>
    <row r="2798" spans="1:9" hidden="1" x14ac:dyDescent="0.2">
      <c r="A2798" s="98">
        <v>43733</v>
      </c>
      <c r="B2798" s="62" t="s">
        <v>2076</v>
      </c>
      <c r="C2798" s="62" t="s">
        <v>638</v>
      </c>
      <c r="D2798" s="62" t="s">
        <v>500</v>
      </c>
      <c r="E2798" s="62" t="s">
        <v>1313</v>
      </c>
      <c r="F2798" s="101">
        <v>2</v>
      </c>
      <c r="G2798" s="138">
        <v>96</v>
      </c>
      <c r="H2798" s="138">
        <v>96</v>
      </c>
      <c r="I2798" s="1" t="str">
        <f t="shared" ca="1" si="45"/>
        <v>нет модели</v>
      </c>
    </row>
    <row r="2799" spans="1:9" hidden="1" x14ac:dyDescent="0.2">
      <c r="A2799" s="98">
        <v>43733</v>
      </c>
      <c r="B2799" s="62" t="s">
        <v>2076</v>
      </c>
      <c r="C2799" s="62" t="s">
        <v>638</v>
      </c>
      <c r="D2799" s="62" t="s">
        <v>499</v>
      </c>
      <c r="E2799" s="62" t="s">
        <v>1313</v>
      </c>
      <c r="F2799" s="101">
        <v>2</v>
      </c>
      <c r="G2799" s="138">
        <v>96</v>
      </c>
      <c r="H2799" s="138">
        <v>96</v>
      </c>
      <c r="I2799" s="1" t="str">
        <f t="shared" ca="1" si="45"/>
        <v>нет модели</v>
      </c>
    </row>
    <row r="2800" spans="1:9" hidden="1" x14ac:dyDescent="0.2">
      <c r="A2800" s="98">
        <v>43847</v>
      </c>
      <c r="B2800" s="62" t="s">
        <v>1497</v>
      </c>
      <c r="C2800" s="62" t="s">
        <v>1269</v>
      </c>
      <c r="D2800" s="62" t="s">
        <v>1287</v>
      </c>
      <c r="E2800" s="62"/>
      <c r="F2800" s="101">
        <v>2</v>
      </c>
      <c r="G2800" s="138">
        <v>82.61</v>
      </c>
      <c r="H2800" s="138">
        <v>82.61</v>
      </c>
      <c r="I2800" s="1" t="str">
        <f t="shared" ca="1" si="45"/>
        <v>нет модели</v>
      </c>
    </row>
    <row r="2801" spans="1:9" hidden="1" x14ac:dyDescent="0.2">
      <c r="A2801" s="98">
        <v>43732</v>
      </c>
      <c r="B2801" s="62" t="s">
        <v>2025</v>
      </c>
      <c r="C2801" s="62" t="s">
        <v>793</v>
      </c>
      <c r="D2801" s="62" t="s">
        <v>235</v>
      </c>
      <c r="E2801" s="62" t="s">
        <v>1313</v>
      </c>
      <c r="F2801" s="101">
        <v>1</v>
      </c>
      <c r="G2801" s="138">
        <v>48</v>
      </c>
      <c r="H2801" s="138">
        <v>48</v>
      </c>
      <c r="I2801" s="1" t="str">
        <f t="shared" ca="1" si="45"/>
        <v>Прочее</v>
      </c>
    </row>
    <row r="2802" spans="1:9" hidden="1" x14ac:dyDescent="0.2">
      <c r="A2802" s="98">
        <v>43732</v>
      </c>
      <c r="B2802" s="62" t="s">
        <v>2025</v>
      </c>
      <c r="C2802" s="62" t="s">
        <v>793</v>
      </c>
      <c r="D2802" s="62" t="s">
        <v>236</v>
      </c>
      <c r="E2802" s="62" t="s">
        <v>1313</v>
      </c>
      <c r="F2802" s="101">
        <v>1</v>
      </c>
      <c r="G2802" s="138">
        <v>48</v>
      </c>
      <c r="H2802" s="138">
        <v>48</v>
      </c>
      <c r="I2802" s="1" t="str">
        <f t="shared" ca="1" si="45"/>
        <v>Прочее</v>
      </c>
    </row>
    <row r="2803" spans="1:9" hidden="1" x14ac:dyDescent="0.2">
      <c r="A2803" s="98">
        <v>43732</v>
      </c>
      <c r="B2803" s="62" t="s">
        <v>2025</v>
      </c>
      <c r="C2803" s="62" t="s">
        <v>793</v>
      </c>
      <c r="D2803" s="62" t="s">
        <v>314</v>
      </c>
      <c r="E2803" s="62" t="s">
        <v>1313</v>
      </c>
      <c r="F2803" s="101">
        <v>1</v>
      </c>
      <c r="G2803" s="138">
        <v>48</v>
      </c>
      <c r="H2803" s="138">
        <v>48</v>
      </c>
      <c r="I2803" s="1" t="str">
        <f t="shared" ca="1" si="45"/>
        <v>Прочее</v>
      </c>
    </row>
    <row r="2804" spans="1:9" hidden="1" x14ac:dyDescent="0.2">
      <c r="A2804" s="98">
        <v>43732</v>
      </c>
      <c r="B2804" s="62" t="s">
        <v>2025</v>
      </c>
      <c r="C2804" s="62" t="s">
        <v>793</v>
      </c>
      <c r="D2804" s="62" t="s">
        <v>313</v>
      </c>
      <c r="E2804" s="62" t="s">
        <v>1313</v>
      </c>
      <c r="F2804" s="101">
        <v>1</v>
      </c>
      <c r="G2804" s="138">
        <v>48</v>
      </c>
      <c r="H2804" s="138">
        <v>48</v>
      </c>
      <c r="I2804" s="1" t="str">
        <f t="shared" ca="1" si="45"/>
        <v>Прочее</v>
      </c>
    </row>
    <row r="2805" spans="1:9" hidden="1" x14ac:dyDescent="0.2">
      <c r="A2805" s="98">
        <v>43810</v>
      </c>
      <c r="B2805" s="62" t="s">
        <v>1708</v>
      </c>
      <c r="C2805" s="62" t="s">
        <v>937</v>
      </c>
      <c r="D2805" s="62" t="s">
        <v>1108</v>
      </c>
      <c r="E2805" s="62" t="s">
        <v>1311</v>
      </c>
      <c r="F2805" s="101">
        <v>1</v>
      </c>
      <c r="G2805" s="138">
        <v>24</v>
      </c>
      <c r="H2805" s="138">
        <v>24</v>
      </c>
      <c r="I2805" s="1" t="str">
        <f t="shared" ca="1" si="45"/>
        <v>нет модели</v>
      </c>
    </row>
    <row r="2806" spans="1:9" hidden="1" x14ac:dyDescent="0.2"/>
    <row r="2807" spans="1:9" hidden="1" x14ac:dyDescent="0.2"/>
    <row r="2808" spans="1:9" hidden="1" x14ac:dyDescent="0.2"/>
    <row r="2809" spans="1:9" hidden="1" x14ac:dyDescent="0.2"/>
    <row r="2810" spans="1:9" hidden="1" x14ac:dyDescent="0.2"/>
    <row r="2811" spans="1:9" hidden="1" x14ac:dyDescent="0.2"/>
    <row r="2812" spans="1:9" hidden="1" x14ac:dyDescent="0.2"/>
    <row r="2813" spans="1:9" hidden="1" x14ac:dyDescent="0.2"/>
    <row r="2814" spans="1:9" hidden="1" x14ac:dyDescent="0.2"/>
    <row r="2815" spans="1:9" hidden="1" x14ac:dyDescent="0.2"/>
    <row r="2816" spans="1:9" hidden="1" x14ac:dyDescent="0.2"/>
    <row r="2817" hidden="1" x14ac:dyDescent="0.2"/>
    <row r="2818" hidden="1" x14ac:dyDescent="0.2"/>
    <row r="2819" hidden="1" x14ac:dyDescent="0.2"/>
    <row r="2820" hidden="1" x14ac:dyDescent="0.2"/>
    <row r="2821" hidden="1" x14ac:dyDescent="0.2"/>
    <row r="2822" hidden="1" x14ac:dyDescent="0.2"/>
    <row r="2823" hidden="1" x14ac:dyDescent="0.2"/>
    <row r="2824" hidden="1" x14ac:dyDescent="0.2"/>
    <row r="2825" hidden="1" x14ac:dyDescent="0.2"/>
    <row r="2826" hidden="1" x14ac:dyDescent="0.2"/>
    <row r="2827" hidden="1" x14ac:dyDescent="0.2"/>
    <row r="2828" hidden="1" x14ac:dyDescent="0.2"/>
    <row r="2829" hidden="1" x14ac:dyDescent="0.2"/>
    <row r="2830" hidden="1" x14ac:dyDescent="0.2"/>
    <row r="2831" hidden="1" x14ac:dyDescent="0.2"/>
    <row r="2832" hidden="1" x14ac:dyDescent="0.2"/>
    <row r="2833" hidden="1" x14ac:dyDescent="0.2"/>
    <row r="2834" hidden="1" x14ac:dyDescent="0.2"/>
    <row r="2835" hidden="1" x14ac:dyDescent="0.2"/>
    <row r="2836" hidden="1" x14ac:dyDescent="0.2"/>
    <row r="2837" hidden="1" x14ac:dyDescent="0.2"/>
    <row r="2838" hidden="1" x14ac:dyDescent="0.2"/>
    <row r="2839" hidden="1" x14ac:dyDescent="0.2"/>
    <row r="2840" hidden="1" x14ac:dyDescent="0.2"/>
    <row r="2841" hidden="1" x14ac:dyDescent="0.2"/>
    <row r="2842" hidden="1" x14ac:dyDescent="0.2"/>
    <row r="2843" hidden="1" x14ac:dyDescent="0.2"/>
    <row r="2844" hidden="1" x14ac:dyDescent="0.2"/>
    <row r="2845" hidden="1" x14ac:dyDescent="0.2"/>
    <row r="2846" hidden="1" x14ac:dyDescent="0.2"/>
    <row r="2847" hidden="1" x14ac:dyDescent="0.2"/>
    <row r="2848" hidden="1" x14ac:dyDescent="0.2"/>
    <row r="2849" hidden="1" x14ac:dyDescent="0.2"/>
    <row r="2850" hidden="1" x14ac:dyDescent="0.2"/>
    <row r="2851" hidden="1" x14ac:dyDescent="0.2"/>
    <row r="2852" hidden="1" x14ac:dyDescent="0.2"/>
    <row r="2853" hidden="1" x14ac:dyDescent="0.2"/>
    <row r="2854" hidden="1" x14ac:dyDescent="0.2"/>
    <row r="2855" hidden="1" x14ac:dyDescent="0.2"/>
    <row r="2856" hidden="1" x14ac:dyDescent="0.2"/>
    <row r="2857" hidden="1" x14ac:dyDescent="0.2"/>
    <row r="2858" hidden="1" x14ac:dyDescent="0.2"/>
    <row r="2859" hidden="1" x14ac:dyDescent="0.2"/>
    <row r="2860" hidden="1" x14ac:dyDescent="0.2"/>
    <row r="2861" hidden="1" x14ac:dyDescent="0.2"/>
    <row r="2862" hidden="1" x14ac:dyDescent="0.2"/>
    <row r="2863" hidden="1" x14ac:dyDescent="0.2"/>
    <row r="2864" hidden="1" x14ac:dyDescent="0.2"/>
    <row r="2865" hidden="1" x14ac:dyDescent="0.2"/>
    <row r="2866" hidden="1" x14ac:dyDescent="0.2"/>
    <row r="2867" hidden="1" x14ac:dyDescent="0.2"/>
    <row r="2868" hidden="1" x14ac:dyDescent="0.2"/>
    <row r="2869" hidden="1" x14ac:dyDescent="0.2"/>
    <row r="2870" hidden="1" x14ac:dyDescent="0.2"/>
    <row r="2871" hidden="1" x14ac:dyDescent="0.2"/>
    <row r="2872" hidden="1" x14ac:dyDescent="0.2"/>
    <row r="2873" hidden="1" x14ac:dyDescent="0.2"/>
    <row r="2874" hidden="1" x14ac:dyDescent="0.2"/>
    <row r="2875" hidden="1" x14ac:dyDescent="0.2"/>
    <row r="2876" hidden="1" x14ac:dyDescent="0.2"/>
    <row r="2877" hidden="1" x14ac:dyDescent="0.2"/>
    <row r="2878" hidden="1" x14ac:dyDescent="0.2"/>
    <row r="2879" hidden="1" x14ac:dyDescent="0.2"/>
    <row r="2880" hidden="1" x14ac:dyDescent="0.2"/>
    <row r="2881" hidden="1" x14ac:dyDescent="0.2"/>
    <row r="2882" hidden="1" x14ac:dyDescent="0.2"/>
    <row r="2883" hidden="1" x14ac:dyDescent="0.2"/>
    <row r="2884" hidden="1" x14ac:dyDescent="0.2"/>
    <row r="2885" hidden="1" x14ac:dyDescent="0.2"/>
    <row r="2886" hidden="1" x14ac:dyDescent="0.2"/>
    <row r="2887" hidden="1" x14ac:dyDescent="0.2"/>
    <row r="2888" hidden="1" x14ac:dyDescent="0.2"/>
    <row r="2889" hidden="1" x14ac:dyDescent="0.2"/>
    <row r="2890" hidden="1" x14ac:dyDescent="0.2"/>
    <row r="2891" hidden="1" x14ac:dyDescent="0.2"/>
    <row r="2892" hidden="1" x14ac:dyDescent="0.2"/>
    <row r="2893" hidden="1" x14ac:dyDescent="0.2"/>
    <row r="2894" hidden="1" x14ac:dyDescent="0.2"/>
    <row r="2895" hidden="1" x14ac:dyDescent="0.2"/>
    <row r="2896" hidden="1" x14ac:dyDescent="0.2"/>
    <row r="2897" hidden="1" x14ac:dyDescent="0.2"/>
    <row r="2898" hidden="1" x14ac:dyDescent="0.2"/>
    <row r="2899" hidden="1" x14ac:dyDescent="0.2"/>
    <row r="2900" hidden="1" x14ac:dyDescent="0.2"/>
    <row r="2901" hidden="1" x14ac:dyDescent="0.2"/>
    <row r="2902" hidden="1" x14ac:dyDescent="0.2"/>
    <row r="2903" hidden="1" x14ac:dyDescent="0.2"/>
    <row r="2904" hidden="1" x14ac:dyDescent="0.2"/>
    <row r="2905" hidden="1" x14ac:dyDescent="0.2"/>
    <row r="2906" hidden="1" x14ac:dyDescent="0.2"/>
    <row r="2907" hidden="1" x14ac:dyDescent="0.2"/>
    <row r="2908" hidden="1" x14ac:dyDescent="0.2"/>
    <row r="2909" hidden="1" x14ac:dyDescent="0.2"/>
    <row r="2910" hidden="1" x14ac:dyDescent="0.2"/>
    <row r="2911" hidden="1" x14ac:dyDescent="0.2"/>
    <row r="2912" hidden="1" x14ac:dyDescent="0.2"/>
    <row r="2913" hidden="1" x14ac:dyDescent="0.2"/>
    <row r="2914" hidden="1" x14ac:dyDescent="0.2"/>
    <row r="2915" hidden="1" x14ac:dyDescent="0.2"/>
    <row r="2916" hidden="1" x14ac:dyDescent="0.2"/>
    <row r="2917" hidden="1" x14ac:dyDescent="0.2"/>
    <row r="2918" hidden="1" x14ac:dyDescent="0.2"/>
    <row r="2919" hidden="1" x14ac:dyDescent="0.2"/>
    <row r="2920" hidden="1" x14ac:dyDescent="0.2"/>
    <row r="2921" hidden="1" x14ac:dyDescent="0.2"/>
    <row r="2922" hidden="1" x14ac:dyDescent="0.2"/>
    <row r="2923" hidden="1" x14ac:dyDescent="0.2"/>
    <row r="2924" hidden="1" x14ac:dyDescent="0.2"/>
    <row r="2925" hidden="1" x14ac:dyDescent="0.2"/>
    <row r="2926" hidden="1" x14ac:dyDescent="0.2"/>
    <row r="2927" hidden="1" x14ac:dyDescent="0.2"/>
    <row r="2928" hidden="1" x14ac:dyDescent="0.2"/>
    <row r="2929" hidden="1" x14ac:dyDescent="0.2"/>
    <row r="2930" hidden="1" x14ac:dyDescent="0.2"/>
    <row r="2931" hidden="1" x14ac:dyDescent="0.2"/>
    <row r="2932" hidden="1" x14ac:dyDescent="0.2"/>
  </sheetData>
  <autoFilter ref="A1:J2932">
    <filterColumn colId="0">
      <filters>
        <dateGroupItem year="2020" month="3" dateTimeGrouping="month"/>
      </filters>
    </filterColumn>
    <filterColumn colId="4">
      <filters blank="1">
        <filter val="Андриевская Вита"/>
        <filter val="Заврина Алеся"/>
        <filter val="Ковалев Михаил"/>
        <filter val="Магарамов Шамиль"/>
        <filter val="Похальчук Злата"/>
        <filter val="Пчелинцев Владимир"/>
        <filter val="Солонько Михаил"/>
      </filters>
    </filterColumn>
    <sortState ref="A300:J1321">
      <sortCondition descending="1" ref="A1:A2932"/>
    </sortState>
  </autoFilter>
  <pageMargins left="0.75" right="0.75" top="1" bottom="1" header="0.5" footer="0.5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E88"/>
  <sheetViews>
    <sheetView zoomScale="90" zoomScaleNormal="90" workbookViewId="0">
      <pane ySplit="4" topLeftCell="A29" activePane="bottomLeft" state="frozen"/>
      <selection pane="bottomLeft" activeCell="L4" sqref="L4"/>
    </sheetView>
  </sheetViews>
  <sheetFormatPr defaultRowHeight="11.25" x14ac:dyDescent="0.2"/>
  <cols>
    <col min="1" max="1" width="3.83203125" style="29" customWidth="1"/>
    <col min="2" max="2" width="3.5" style="29" bestFit="1" customWidth="1"/>
    <col min="3" max="3" width="26.33203125" style="29" customWidth="1"/>
    <col min="4" max="4" width="10.33203125" style="29" bestFit="1" customWidth="1"/>
    <col min="5" max="5" width="11.83203125" style="29" bestFit="1" customWidth="1"/>
    <col min="6" max="6" width="11.33203125" style="29" bestFit="1" customWidth="1"/>
    <col min="7" max="7" width="14.5" style="29" customWidth="1"/>
    <col min="8" max="8" width="10.1640625" style="29" bestFit="1" customWidth="1"/>
    <col min="9" max="9" width="11.83203125" style="29" bestFit="1" customWidth="1"/>
    <col min="10" max="10" width="11.33203125" style="29" bestFit="1" customWidth="1"/>
    <col min="11" max="11" width="13" style="29" bestFit="1" customWidth="1"/>
    <col min="12" max="12" width="8.33203125" style="29" bestFit="1" customWidth="1"/>
    <col min="13" max="13" width="13.1640625" style="29" customWidth="1"/>
    <col min="14" max="14" width="10.33203125" style="29" bestFit="1" customWidth="1"/>
    <col min="15" max="15" width="13" style="29" bestFit="1" customWidth="1"/>
    <col min="16" max="16" width="7.33203125" style="29" bestFit="1" customWidth="1"/>
    <col min="17" max="17" width="13" style="29" bestFit="1" customWidth="1"/>
    <col min="18" max="18" width="8.5" style="29" bestFit="1" customWidth="1"/>
    <col min="19" max="19" width="14" style="29" customWidth="1"/>
    <col min="20" max="20" width="8.5" style="29" bestFit="1" customWidth="1"/>
    <col min="21" max="21" width="13" style="29" bestFit="1" customWidth="1"/>
    <col min="22" max="22" width="9.5" style="29" bestFit="1" customWidth="1"/>
    <col min="23" max="23" width="13.6640625" style="29" customWidth="1"/>
    <col min="24" max="24" width="12.1640625" style="29" bestFit="1" customWidth="1"/>
    <col min="25" max="25" width="14.6640625" style="29" customWidth="1"/>
    <col min="26" max="26" width="11.1640625" style="29" bestFit="1" customWidth="1"/>
    <col min="27" max="27" width="13.5" style="29" customWidth="1"/>
    <col min="28" max="28" width="8.33203125" style="24" customWidth="1"/>
    <col min="29" max="29" width="14" style="24" bestFit="1" customWidth="1"/>
    <col min="30" max="30" width="13.6640625" style="45" customWidth="1"/>
    <col min="31" max="31" width="9.6640625" style="29" bestFit="1" customWidth="1"/>
    <col min="32" max="16384" width="9.33203125" style="29"/>
  </cols>
  <sheetData>
    <row r="1" spans="2:31" x14ac:dyDescent="0.2">
      <c r="D1" s="30" t="s">
        <v>174</v>
      </c>
      <c r="E1" s="30" t="s">
        <v>196</v>
      </c>
      <c r="F1" s="30" t="s">
        <v>197</v>
      </c>
    </row>
    <row r="2" spans="2:31" ht="12" thickBot="1" x14ac:dyDescent="0.25">
      <c r="D2" s="30" t="s">
        <v>204</v>
      </c>
      <c r="E2" s="31">
        <f>VLOOKUP(D2,периоды,2,FALSE)</f>
        <v>43556</v>
      </c>
      <c r="F2" s="31">
        <f>VLOOKUP(D2,периоды,3,FALSE)</f>
        <v>43585</v>
      </c>
    </row>
    <row r="3" spans="2:31" ht="12" thickBot="1" x14ac:dyDescent="0.25">
      <c r="D3" s="119">
        <v>6</v>
      </c>
      <c r="F3" s="29">
        <f>D3+1</f>
        <v>7</v>
      </c>
      <c r="H3" s="29">
        <f>F3+1</f>
        <v>8</v>
      </c>
      <c r="J3" s="29">
        <f>H3+1</f>
        <v>9</v>
      </c>
      <c r="L3" s="29">
        <f>J3+1</f>
        <v>10</v>
      </c>
      <c r="N3" s="29">
        <f>L3+1</f>
        <v>11</v>
      </c>
      <c r="P3" s="29">
        <f>N3+1</f>
        <v>12</v>
      </c>
      <c r="R3" s="29">
        <f>P3+1</f>
        <v>13</v>
      </c>
      <c r="T3" s="29">
        <f>R3+1</f>
        <v>14</v>
      </c>
      <c r="V3" s="29">
        <f>T3+1</f>
        <v>15</v>
      </c>
      <c r="X3" s="29">
        <f>V3+1</f>
        <v>16</v>
      </c>
      <c r="Z3" s="29">
        <f>X3+1</f>
        <v>17</v>
      </c>
    </row>
    <row r="4" spans="2:31" x14ac:dyDescent="0.2">
      <c r="D4" s="29" t="str">
        <f>INDEX(период,2+D3)</f>
        <v>Апрель19</v>
      </c>
      <c r="F4" s="29" t="str">
        <f>INDEX(период,2+F3)</f>
        <v>Май19</v>
      </c>
      <c r="H4" s="29" t="str">
        <f>INDEX(период,2+H3)</f>
        <v>Июнь19</v>
      </c>
      <c r="J4" s="29" t="str">
        <f>INDEX(период,2+J3)</f>
        <v>Июль19</v>
      </c>
      <c r="L4" s="29" t="str">
        <f>INDEX(период,2+L3)</f>
        <v>Август19</v>
      </c>
      <c r="N4" s="29" t="str">
        <f>INDEX(период,2+N3)</f>
        <v>Сентябрь19</v>
      </c>
      <c r="P4" s="29" t="str">
        <f>INDEX(период,2+P3)</f>
        <v>Октябрь19</v>
      </c>
      <c r="R4" s="29" t="str">
        <f>INDEX(период,2+R3)</f>
        <v>Ноябрь19</v>
      </c>
      <c r="T4" s="29" t="str">
        <f>INDEX(период,2+T3)</f>
        <v>Декабрь19</v>
      </c>
      <c r="V4" s="29" t="str">
        <f>INDEX(период,2+V3)</f>
        <v>Январь20</v>
      </c>
      <c r="X4" s="29" t="str">
        <f>INDEX(период,2+X3)</f>
        <v>Февраль20</v>
      </c>
      <c r="Z4" s="29" t="str">
        <f>INDEX(период,2+Z3)</f>
        <v>Март20</v>
      </c>
      <c r="AB4" s="24" t="s">
        <v>1045</v>
      </c>
      <c r="AD4" s="46" t="s">
        <v>1061</v>
      </c>
    </row>
    <row r="5" spans="2:31" x14ac:dyDescent="0.2">
      <c r="D5" s="29" t="s">
        <v>199</v>
      </c>
      <c r="E5" s="29" t="s">
        <v>200</v>
      </c>
      <c r="F5" s="29" t="s">
        <v>199</v>
      </c>
      <c r="G5" s="29" t="s">
        <v>200</v>
      </c>
      <c r="H5" s="29" t="s">
        <v>199</v>
      </c>
      <c r="I5" s="29" t="s">
        <v>200</v>
      </c>
      <c r="J5" s="29" t="s">
        <v>199</v>
      </c>
      <c r="K5" s="29" t="s">
        <v>200</v>
      </c>
      <c r="L5" s="29" t="s">
        <v>199</v>
      </c>
      <c r="M5" s="29" t="s">
        <v>200</v>
      </c>
      <c r="N5" s="29" t="s">
        <v>199</v>
      </c>
      <c r="O5" s="29" t="s">
        <v>200</v>
      </c>
      <c r="P5" s="29" t="s">
        <v>199</v>
      </c>
      <c r="Q5" s="29" t="s">
        <v>200</v>
      </c>
      <c r="R5" s="29" t="s">
        <v>199</v>
      </c>
      <c r="S5" s="29" t="s">
        <v>200</v>
      </c>
      <c r="T5" s="29" t="s">
        <v>199</v>
      </c>
      <c r="U5" s="29" t="s">
        <v>200</v>
      </c>
      <c r="V5" s="29" t="s">
        <v>199</v>
      </c>
      <c r="W5" s="29" t="s">
        <v>200</v>
      </c>
      <c r="X5" s="29" t="s">
        <v>199</v>
      </c>
      <c r="Y5" s="29" t="s">
        <v>200</v>
      </c>
      <c r="Z5" s="29" t="s">
        <v>199</v>
      </c>
      <c r="AA5" s="29" t="s">
        <v>200</v>
      </c>
      <c r="AB5" s="24" t="s">
        <v>199</v>
      </c>
      <c r="AC5" s="47" t="s">
        <v>200</v>
      </c>
    </row>
    <row r="6" spans="2:31" x14ac:dyDescent="0.2">
      <c r="B6" s="29">
        <v>1</v>
      </c>
      <c r="C6" s="29" t="str">
        <f t="shared" ref="C6:C41" si="0">INDEX(моделиперечень_газ,ROW()-5)</f>
        <v>сигма_пульт</v>
      </c>
      <c r="D6" s="32">
        <f t="shared" ref="D6:D41" ca="1" si="1">ROUND(SUMIFS(продажиколичество,
продажимодель,"="&amp;$C6,
продажидата,"&gt;="&amp;VLOOKUP(D$4,периоды,2,FALSE),продажидата,"&lt;="&amp;VLOOKUP(D$4,периоды,3,FALSE)),0)</f>
        <v>9</v>
      </c>
      <c r="E6" s="33">
        <f t="shared" ref="E6:E41" ca="1" si="2">ROUND(SUMIFS(продажисумма,
продажимодель,"="&amp;$C6,
продажидата,"&gt;="&amp;VLOOKUP(D$4,периоды,2,FALSE),продажидата,"&lt;="&amp;VLOOKUP(D$4,периоды,3,FALSE)),0)</f>
        <v>519966</v>
      </c>
      <c r="F6" s="32">
        <f t="shared" ref="F6:F41" ca="1" si="3">ROUND(SUMIFS(продажиколичество,
продажимодель,"="&amp;$C6,
продажидата,"&gt;="&amp;VLOOKUP(F$4,периоды,2,FALSE),продажидата,"&lt;="&amp;VLOOKUP(F$4,периоды,3,FALSE)),0)</f>
        <v>5</v>
      </c>
      <c r="G6" s="33">
        <f t="shared" ref="G6:G41" ca="1" si="4">ROUND(SUMIFS(продажисумма,
продажимодель,"="&amp;$C6,
продажидата,"&gt;="&amp;VLOOKUP(F$4,периоды,2,FALSE),продажидата,"&lt;="&amp;VLOOKUP(F$4,периоды,3,FALSE)),0)</f>
        <v>293842</v>
      </c>
      <c r="H6" s="32">
        <f t="shared" ref="H6:H41" ca="1" si="5">ROUND(SUMIFS(продажиколичество,
продажимодель,"="&amp;$C6,
продажидата,"&gt;="&amp;VLOOKUP(H$4,периоды,2,FALSE),продажидата,"&lt;="&amp;VLOOKUP(H$4,периоды,3,FALSE)),0)</f>
        <v>4</v>
      </c>
      <c r="I6" s="33">
        <f t="shared" ref="I6:I41" ca="1" si="6">ROUND(SUMIFS(продажисумма,
продажимодель,"="&amp;$C6,
продажидата,"&gt;="&amp;VLOOKUP(H$4,периоды,2,FALSE),продажидата,"&lt;="&amp;VLOOKUP(H$4,периоды,3,FALSE)),0)</f>
        <v>233693</v>
      </c>
      <c r="J6" s="32">
        <f t="shared" ref="J6:J41" ca="1" si="7">ROUND(SUMIFS(продажиколичество,
продажимодель,"="&amp;$C6,
продажидата,"&gt;="&amp;VLOOKUP(J$4,периоды,2,FALSE),продажидата,"&lt;="&amp;VLOOKUP(J$4,периоды,3,FALSE)),0)</f>
        <v>18</v>
      </c>
      <c r="K6" s="33">
        <f t="shared" ref="K6:K41" ca="1" si="8">ROUND(SUMIFS(продажисумма,
продажимодель,"="&amp;$C6,
продажидата,"&gt;="&amp;VLOOKUP(J$4,периоды,2,FALSE),продажидата,"&lt;="&amp;VLOOKUP(J$4,периоды,3,FALSE)),0)</f>
        <v>1010721</v>
      </c>
      <c r="L6" s="32">
        <f t="shared" ref="L6:L41" ca="1" si="9">ROUND(SUMIFS(продажиколичество,
продажимодель,"="&amp;$C6,
продажидата,"&gt;="&amp;VLOOKUP(L$4,периоды,2,FALSE),продажидата,"&lt;="&amp;VLOOKUP(L$4,периоды,3,FALSE)),0)</f>
        <v>16</v>
      </c>
      <c r="M6" s="33">
        <f t="shared" ref="M6:M41" ca="1" si="10">ROUND(SUMIFS(продажисумма,
продажимодель,"="&amp;$C6,
продажидата,"&gt;="&amp;VLOOKUP(L$4,периоды,2,FALSE),продажидата,"&lt;="&amp;VLOOKUP(L$4,периоды,3,FALSE)),0)</f>
        <v>904763</v>
      </c>
      <c r="N6" s="32">
        <f t="shared" ref="N6:N41" ca="1" si="11">ROUND(SUMIFS(продажиколичество,
продажимодель,"="&amp;$C6,
продажидата,"&gt;="&amp;VLOOKUP(N$4,периоды,2,FALSE),продажидата,"&lt;="&amp;VLOOKUP(N$4,периоды,3,FALSE)),0)</f>
        <v>14</v>
      </c>
      <c r="O6" s="33">
        <f t="shared" ref="O6:O41" ca="1" si="12">ROUND(SUMIFS(продажисумма,
продажимодель,"="&amp;$C6,
продажидата,"&gt;="&amp;VLOOKUP(N$4,периоды,2,FALSE),продажидата,"&lt;="&amp;VLOOKUP(N$4,периоды,3,FALSE)),0)</f>
        <v>796116</v>
      </c>
      <c r="P6" s="32">
        <f t="shared" ref="P6:P41" ca="1" si="13">ROUND(SUMIFS(продажиколичество,
продажимодель,"="&amp;$C6,
продажидата,"&gt;="&amp;VLOOKUP(P$4,периоды,2,FALSE),продажидата,"&lt;="&amp;VLOOKUP(P$4,периоды,3,FALSE)),0)</f>
        <v>9</v>
      </c>
      <c r="Q6" s="33">
        <f t="shared" ref="Q6:Q41" ca="1" si="14">ROUND(SUMIFS(продажисумма,
продажимодель,"="&amp;$C6,
продажидата,"&gt;="&amp;VLOOKUP(P$4,периоды,2,FALSE),продажидата,"&lt;="&amp;VLOOKUP(P$4,периоды,3,FALSE)),0)</f>
        <v>484594</v>
      </c>
      <c r="R6" s="32">
        <f t="shared" ref="R6:R41" ca="1" si="15">ROUND(SUMIFS(продажиколичество,
продажимодель,"="&amp;$C6,
продажидата,"&gt;="&amp;VLOOKUP(R$4,периоды,2,FALSE),продажидата,"&lt;="&amp;VLOOKUP(R$4,периоды,3,FALSE)),0)</f>
        <v>5</v>
      </c>
      <c r="S6" s="33">
        <f t="shared" ref="S6:S41" ca="1" si="16">ROUND(SUMIFS(продажисумма,
продажимодель,"="&amp;$C6,
продажидата,"&gt;="&amp;VLOOKUP(R$4,периоды,2,FALSE),продажидата,"&lt;="&amp;VLOOKUP(R$4,периоды,3,FALSE)),0)</f>
        <v>292116</v>
      </c>
      <c r="T6" s="32">
        <f t="shared" ref="T6:T41" ca="1" si="17">ROUND(SUMIFS(продажиколичество,
продажимодель,"="&amp;$C6,
продажидата,"&gt;="&amp;VLOOKUP(T$4,периоды,2,FALSE),продажидата,"&lt;="&amp;VLOOKUP(T$4,периоды,3,FALSE)),0)</f>
        <v>14</v>
      </c>
      <c r="U6" s="33">
        <f t="shared" ref="U6:U41" ca="1" si="18">ROUND(SUMIFS(продажисумма,
продажимодель,"="&amp;$C6,
продажидата,"&gt;="&amp;VLOOKUP(T$4,периоды,2,FALSE),продажидата,"&lt;="&amp;VLOOKUP(T$4,периоды,3,FALSE)),0)</f>
        <v>803319</v>
      </c>
      <c r="V6" s="32">
        <f t="shared" ref="V6:V41" ca="1" si="19">ROUND(SUMIFS(продажиколичество,
продажимодель,"="&amp;$C6,
продажидата,"&gt;="&amp;VLOOKUP(V$4,периоды,2,FALSE),продажидата,"&lt;="&amp;VLOOKUP(V$4,периоды,3,FALSE)),0)</f>
        <v>5</v>
      </c>
      <c r="W6" s="33">
        <f t="shared" ref="W6:W41" ca="1" si="20">ROUND(SUMIFS(продажисумма,
продажимодель,"="&amp;$C6,
продажидата,"&gt;="&amp;VLOOKUP(V$4,периоды,2,FALSE),продажидата,"&lt;="&amp;VLOOKUP(V$4,периоды,3,FALSE)),0)</f>
        <v>288001</v>
      </c>
      <c r="X6" s="32">
        <f t="shared" ref="X6:X41" ca="1" si="21">ROUND(SUMIFS(продажиколичество,
продажимодель,"="&amp;$C6,
продажидата,"&gt;="&amp;VLOOKUP(X$4,периоды,2,FALSE),продажидата,"&lt;="&amp;VLOOKUP(X$4,периоды,3,FALSE)),0)</f>
        <v>6</v>
      </c>
      <c r="Y6" s="33">
        <f t="shared" ref="Y6:Y41" ca="1" si="22">ROUND(SUMIFS(продажисумма,
продажимодель,"="&amp;$C6,
продажидата,"&gt;="&amp;VLOOKUP(X$4,периоды,2,FALSE),продажидата,"&lt;="&amp;VLOOKUP(X$4,периоды,3,FALSE)),0)</f>
        <v>362113</v>
      </c>
      <c r="Z6" s="32">
        <f t="shared" ref="Z6:Z41" ca="1" si="23">ROUND(SUMIFS(продажиколичество,
продажимодель,"="&amp;$C6,
продажидата,"&gt;="&amp;VLOOKUP(Z$4,периоды,2,FALSE),продажидата,"&lt;="&amp;VLOOKUP(Z$4,периоды,3,FALSE)),0)</f>
        <v>0</v>
      </c>
      <c r="AA6" s="33">
        <f t="shared" ref="AA6:AA41" ca="1" si="24">ROUND(SUMIFS(продажисумма,
продажимодель,"="&amp;$C6,
продажидата,"&gt;="&amp;VLOOKUP(Z$4,периоды,2,FALSE),продажидата,"&lt;="&amp;VLOOKUP(Z$4,периоды,3,FALSE)),0)</f>
        <v>0</v>
      </c>
      <c r="AB6" s="24">
        <f ca="1">D6+F6+H6+J6+L6+N6+P6+R6+T6+V6+X6+Z6</f>
        <v>105</v>
      </c>
      <c r="AC6" s="36">
        <f ca="1">E6+G6+I6+K6+M6+O6+Q6+S6+U6+W6+Y6+AA6</f>
        <v>5989244</v>
      </c>
      <c r="AD6" s="45">
        <f ca="1">IFERROR(AC6/AB6,0)</f>
        <v>57040.419047619049</v>
      </c>
      <c r="AE6" s="37"/>
    </row>
    <row r="7" spans="2:31" x14ac:dyDescent="0.2">
      <c r="B7" s="29">
        <f>B6+1</f>
        <v>2</v>
      </c>
      <c r="C7" s="29" t="str">
        <f t="shared" si="0"/>
        <v>сигма_ТКС_датчики</v>
      </c>
      <c r="D7" s="32">
        <f t="shared" ca="1" si="1"/>
        <v>77</v>
      </c>
      <c r="E7" s="33">
        <f t="shared" ca="1" si="2"/>
        <v>992304</v>
      </c>
      <c r="F7" s="32">
        <f t="shared" ca="1" si="3"/>
        <v>9</v>
      </c>
      <c r="G7" s="33">
        <f t="shared" ca="1" si="4"/>
        <v>113520</v>
      </c>
      <c r="H7" s="32">
        <f t="shared" ca="1" si="5"/>
        <v>45</v>
      </c>
      <c r="I7" s="33">
        <f t="shared" ca="1" si="6"/>
        <v>576256</v>
      </c>
      <c r="J7" s="32">
        <f t="shared" ca="1" si="7"/>
        <v>165</v>
      </c>
      <c r="K7" s="33">
        <f t="shared" ca="1" si="8"/>
        <v>2125528</v>
      </c>
      <c r="L7" s="32">
        <f t="shared" ca="1" si="9"/>
        <v>126</v>
      </c>
      <c r="M7" s="33">
        <f t="shared" ca="1" si="10"/>
        <v>1621416</v>
      </c>
      <c r="N7" s="32">
        <f t="shared" ca="1" si="11"/>
        <v>41</v>
      </c>
      <c r="O7" s="33">
        <f t="shared" ca="1" si="12"/>
        <v>535380</v>
      </c>
      <c r="P7" s="32">
        <f t="shared" ca="1" si="13"/>
        <v>57</v>
      </c>
      <c r="Q7" s="33">
        <f t="shared" ca="1" si="14"/>
        <v>723816</v>
      </c>
      <c r="R7" s="32">
        <f t="shared" ca="1" si="15"/>
        <v>56</v>
      </c>
      <c r="S7" s="33">
        <f t="shared" ca="1" si="16"/>
        <v>723540</v>
      </c>
      <c r="T7" s="32">
        <f t="shared" ca="1" si="17"/>
        <v>115</v>
      </c>
      <c r="U7" s="33">
        <f t="shared" ca="1" si="18"/>
        <v>1491746</v>
      </c>
      <c r="V7" s="32">
        <f t="shared" ca="1" si="19"/>
        <v>50</v>
      </c>
      <c r="W7" s="33">
        <f t="shared" ca="1" si="20"/>
        <v>660876</v>
      </c>
      <c r="X7" s="32">
        <f t="shared" ca="1" si="21"/>
        <v>36</v>
      </c>
      <c r="Y7" s="33">
        <f t="shared" ca="1" si="22"/>
        <v>518352</v>
      </c>
      <c r="Z7" s="32">
        <f t="shared" ca="1" si="23"/>
        <v>0</v>
      </c>
      <c r="AA7" s="33">
        <f t="shared" ca="1" si="24"/>
        <v>0</v>
      </c>
      <c r="AB7" s="24">
        <f t="shared" ref="AB7:AC33" ca="1" si="25">D7+F7+H7+J7+L7+N7+P7+R7+T7+V7+X7+Z7</f>
        <v>777</v>
      </c>
      <c r="AC7" s="36">
        <f t="shared" ca="1" si="25"/>
        <v>10082734</v>
      </c>
      <c r="AD7" s="45">
        <f t="shared" ref="AD7:AD41" ca="1" si="26">IFERROR(AC7/AB7,0)</f>
        <v>12976.491634491635</v>
      </c>
      <c r="AE7" s="37"/>
    </row>
    <row r="8" spans="2:31" x14ac:dyDescent="0.2">
      <c r="B8" s="29">
        <f t="shared" ref="B8:B33" si="27">B7+1</f>
        <v>3</v>
      </c>
      <c r="C8" s="29" t="str">
        <f t="shared" si="0"/>
        <v>сигма_ПП_датчики_фланец</v>
      </c>
      <c r="D8" s="32">
        <f t="shared" ca="1" si="1"/>
        <v>4</v>
      </c>
      <c r="E8" s="33">
        <f t="shared" ca="1" si="2"/>
        <v>61776</v>
      </c>
      <c r="F8" s="32">
        <f t="shared" ca="1" si="3"/>
        <v>0</v>
      </c>
      <c r="G8" s="33">
        <f t="shared" ca="1" si="4"/>
        <v>0</v>
      </c>
      <c r="H8" s="32">
        <f t="shared" ca="1" si="5"/>
        <v>0</v>
      </c>
      <c r="I8" s="33">
        <f t="shared" ca="1" si="6"/>
        <v>0</v>
      </c>
      <c r="J8" s="32">
        <f t="shared" ca="1" si="7"/>
        <v>0</v>
      </c>
      <c r="K8" s="33">
        <f t="shared" ca="1" si="8"/>
        <v>0</v>
      </c>
      <c r="L8" s="32">
        <f t="shared" ca="1" si="9"/>
        <v>0</v>
      </c>
      <c r="M8" s="33">
        <f t="shared" ca="1" si="10"/>
        <v>0</v>
      </c>
      <c r="N8" s="32">
        <f t="shared" ca="1" si="11"/>
        <v>0</v>
      </c>
      <c r="O8" s="33">
        <f t="shared" ca="1" si="12"/>
        <v>0</v>
      </c>
      <c r="P8" s="32">
        <f t="shared" ca="1" si="13"/>
        <v>0</v>
      </c>
      <c r="Q8" s="33">
        <f t="shared" ca="1" si="14"/>
        <v>0</v>
      </c>
      <c r="R8" s="32">
        <f t="shared" ca="1" si="15"/>
        <v>2</v>
      </c>
      <c r="S8" s="33">
        <f t="shared" ca="1" si="16"/>
        <v>30888</v>
      </c>
      <c r="T8" s="32">
        <f t="shared" ca="1" si="17"/>
        <v>0</v>
      </c>
      <c r="U8" s="33">
        <f t="shared" ca="1" si="18"/>
        <v>0</v>
      </c>
      <c r="V8" s="32">
        <f t="shared" ca="1" si="19"/>
        <v>3</v>
      </c>
      <c r="W8" s="33">
        <f t="shared" ca="1" si="20"/>
        <v>44015</v>
      </c>
      <c r="X8" s="32">
        <f t="shared" ca="1" si="21"/>
        <v>0</v>
      </c>
      <c r="Y8" s="33">
        <f t="shared" ca="1" si="22"/>
        <v>0</v>
      </c>
      <c r="Z8" s="32">
        <f t="shared" ca="1" si="23"/>
        <v>0</v>
      </c>
      <c r="AA8" s="33">
        <f t="shared" ca="1" si="24"/>
        <v>0</v>
      </c>
      <c r="AB8" s="24">
        <f t="shared" ca="1" si="25"/>
        <v>9</v>
      </c>
      <c r="AC8" s="36">
        <f t="shared" ca="1" si="25"/>
        <v>136679</v>
      </c>
      <c r="AD8" s="45">
        <f t="shared" ca="1" si="26"/>
        <v>15186.555555555555</v>
      </c>
      <c r="AE8" s="37"/>
    </row>
    <row r="9" spans="2:31" x14ac:dyDescent="0.2">
      <c r="B9" s="29">
        <f t="shared" si="27"/>
        <v>4</v>
      </c>
      <c r="C9" s="29" t="str">
        <f t="shared" si="0"/>
        <v>сигнал_03_пульт</v>
      </c>
      <c r="D9" s="32">
        <f t="shared" ca="1" si="1"/>
        <v>44</v>
      </c>
      <c r="E9" s="33">
        <f t="shared" ca="1" si="2"/>
        <v>2600434</v>
      </c>
      <c r="F9" s="32">
        <f t="shared" ca="1" si="3"/>
        <v>5</v>
      </c>
      <c r="G9" s="33">
        <f t="shared" ca="1" si="4"/>
        <v>183535</v>
      </c>
      <c r="H9" s="32">
        <f t="shared" ca="1" si="5"/>
        <v>7</v>
      </c>
      <c r="I9" s="33">
        <f t="shared" ca="1" si="6"/>
        <v>259651</v>
      </c>
      <c r="J9" s="32">
        <f t="shared" ca="1" si="7"/>
        <v>13</v>
      </c>
      <c r="K9" s="33">
        <f t="shared" ca="1" si="8"/>
        <v>493447</v>
      </c>
      <c r="L9" s="32">
        <f t="shared" ca="1" si="9"/>
        <v>6</v>
      </c>
      <c r="M9" s="33">
        <f t="shared" ca="1" si="10"/>
        <v>231374</v>
      </c>
      <c r="N9" s="32">
        <f t="shared" ca="1" si="11"/>
        <v>8</v>
      </c>
      <c r="O9" s="33">
        <f t="shared" ca="1" si="12"/>
        <v>292064</v>
      </c>
      <c r="P9" s="32">
        <f t="shared" ca="1" si="13"/>
        <v>49</v>
      </c>
      <c r="Q9" s="33">
        <f t="shared" ca="1" si="14"/>
        <v>2768834</v>
      </c>
      <c r="R9" s="32">
        <f t="shared" ca="1" si="15"/>
        <v>11</v>
      </c>
      <c r="S9" s="33">
        <f t="shared" ca="1" si="16"/>
        <v>414922</v>
      </c>
      <c r="T9" s="32">
        <f t="shared" ca="1" si="17"/>
        <v>16</v>
      </c>
      <c r="U9" s="33">
        <f t="shared" ca="1" si="18"/>
        <v>584995</v>
      </c>
      <c r="V9" s="32">
        <f t="shared" ca="1" si="19"/>
        <v>7</v>
      </c>
      <c r="W9" s="33">
        <f t="shared" ca="1" si="20"/>
        <v>267585</v>
      </c>
      <c r="X9" s="32">
        <f t="shared" ca="1" si="21"/>
        <v>11</v>
      </c>
      <c r="Y9" s="33">
        <f t="shared" ca="1" si="22"/>
        <v>499201</v>
      </c>
      <c r="Z9" s="32">
        <f t="shared" ca="1" si="23"/>
        <v>0</v>
      </c>
      <c r="AA9" s="33">
        <f t="shared" ca="1" si="24"/>
        <v>0</v>
      </c>
      <c r="AB9" s="24">
        <f t="shared" ca="1" si="25"/>
        <v>177</v>
      </c>
      <c r="AC9" s="36">
        <f t="shared" ca="1" si="25"/>
        <v>8596042</v>
      </c>
      <c r="AD9" s="45">
        <f t="shared" ca="1" si="26"/>
        <v>48565.209039548019</v>
      </c>
      <c r="AE9" s="37"/>
    </row>
    <row r="10" spans="2:31" x14ac:dyDescent="0.2">
      <c r="B10" s="29">
        <f t="shared" si="27"/>
        <v>5</v>
      </c>
      <c r="C10" s="29" t="str">
        <f t="shared" si="0"/>
        <v>сигнал_03_ТКС</v>
      </c>
      <c r="D10" s="32">
        <f t="shared" ca="1" si="1"/>
        <v>68</v>
      </c>
      <c r="E10" s="33">
        <f t="shared" ca="1" si="2"/>
        <v>896211</v>
      </c>
      <c r="F10" s="32">
        <f t="shared" ca="1" si="3"/>
        <v>14</v>
      </c>
      <c r="G10" s="33">
        <f t="shared" ca="1" si="4"/>
        <v>181843</v>
      </c>
      <c r="H10" s="32">
        <f t="shared" ca="1" si="5"/>
        <v>37</v>
      </c>
      <c r="I10" s="33">
        <f t="shared" ca="1" si="6"/>
        <v>491139</v>
      </c>
      <c r="J10" s="32">
        <f t="shared" ca="1" si="7"/>
        <v>33</v>
      </c>
      <c r="K10" s="33">
        <f t="shared" ca="1" si="8"/>
        <v>438422</v>
      </c>
      <c r="L10" s="32">
        <f t="shared" ca="1" si="9"/>
        <v>21</v>
      </c>
      <c r="M10" s="33">
        <f t="shared" ca="1" si="10"/>
        <v>284537</v>
      </c>
      <c r="N10" s="32">
        <f t="shared" ca="1" si="11"/>
        <v>22</v>
      </c>
      <c r="O10" s="33">
        <f t="shared" ca="1" si="12"/>
        <v>279733</v>
      </c>
      <c r="P10" s="32">
        <f t="shared" ca="1" si="13"/>
        <v>67</v>
      </c>
      <c r="Q10" s="33">
        <f t="shared" ca="1" si="14"/>
        <v>893420</v>
      </c>
      <c r="R10" s="32">
        <f t="shared" ca="1" si="15"/>
        <v>31</v>
      </c>
      <c r="S10" s="33">
        <f t="shared" ca="1" si="16"/>
        <v>411863</v>
      </c>
      <c r="T10" s="32">
        <f t="shared" ca="1" si="17"/>
        <v>94</v>
      </c>
      <c r="U10" s="33">
        <f t="shared" ca="1" si="18"/>
        <v>1239053</v>
      </c>
      <c r="V10" s="32">
        <f t="shared" ca="1" si="19"/>
        <v>2</v>
      </c>
      <c r="W10" s="33">
        <f t="shared" ca="1" si="20"/>
        <v>27669</v>
      </c>
      <c r="X10" s="32">
        <f t="shared" ca="1" si="21"/>
        <v>80</v>
      </c>
      <c r="Y10" s="33">
        <f t="shared" ca="1" si="22"/>
        <v>1174094</v>
      </c>
      <c r="Z10" s="32">
        <f t="shared" ca="1" si="23"/>
        <v>0</v>
      </c>
      <c r="AA10" s="33">
        <f t="shared" ca="1" si="24"/>
        <v>0</v>
      </c>
      <c r="AB10" s="24">
        <f t="shared" ca="1" si="25"/>
        <v>469</v>
      </c>
      <c r="AC10" s="36">
        <f t="shared" ca="1" si="25"/>
        <v>6317984</v>
      </c>
      <c r="AD10" s="45">
        <f t="shared" ca="1" si="26"/>
        <v>13471.181236673774</v>
      </c>
      <c r="AE10" s="37"/>
    </row>
    <row r="11" spans="2:31" x14ac:dyDescent="0.2">
      <c r="B11" s="29">
        <f t="shared" si="27"/>
        <v>6</v>
      </c>
      <c r="C11" s="29" t="str">
        <f t="shared" si="0"/>
        <v>сигнал_03_электрохимия</v>
      </c>
      <c r="D11" s="32">
        <f t="shared" ca="1" si="1"/>
        <v>1</v>
      </c>
      <c r="E11" s="33">
        <f t="shared" ca="1" si="2"/>
        <v>12936</v>
      </c>
      <c r="F11" s="32">
        <f t="shared" ca="1" si="3"/>
        <v>0</v>
      </c>
      <c r="G11" s="33">
        <f t="shared" ca="1" si="4"/>
        <v>0</v>
      </c>
      <c r="H11" s="32">
        <f t="shared" ca="1" si="5"/>
        <v>1</v>
      </c>
      <c r="I11" s="33">
        <f t="shared" ca="1" si="6"/>
        <v>12936</v>
      </c>
      <c r="J11" s="32">
        <f t="shared" ca="1" si="7"/>
        <v>10</v>
      </c>
      <c r="K11" s="33">
        <f t="shared" ca="1" si="8"/>
        <v>134930</v>
      </c>
      <c r="L11" s="32">
        <f t="shared" ca="1" si="9"/>
        <v>4</v>
      </c>
      <c r="M11" s="33">
        <f t="shared" ca="1" si="10"/>
        <v>70934</v>
      </c>
      <c r="N11" s="32">
        <f t="shared" ca="1" si="11"/>
        <v>9</v>
      </c>
      <c r="O11" s="33">
        <f t="shared" ca="1" si="12"/>
        <v>133756</v>
      </c>
      <c r="P11" s="32">
        <f t="shared" ca="1" si="13"/>
        <v>9</v>
      </c>
      <c r="Q11" s="33">
        <f t="shared" ca="1" si="14"/>
        <v>114826</v>
      </c>
      <c r="R11" s="32">
        <f t="shared" ca="1" si="15"/>
        <v>3</v>
      </c>
      <c r="S11" s="33">
        <f t="shared" ca="1" si="16"/>
        <v>52104</v>
      </c>
      <c r="T11" s="32">
        <f t="shared" ca="1" si="17"/>
        <v>6</v>
      </c>
      <c r="U11" s="33">
        <f t="shared" ca="1" si="18"/>
        <v>85364</v>
      </c>
      <c r="V11" s="32">
        <f t="shared" ca="1" si="19"/>
        <v>20</v>
      </c>
      <c r="W11" s="33">
        <f t="shared" ca="1" si="20"/>
        <v>279391</v>
      </c>
      <c r="X11" s="32">
        <f t="shared" ca="1" si="21"/>
        <v>1</v>
      </c>
      <c r="Y11" s="33">
        <f t="shared" ca="1" si="22"/>
        <v>12415</v>
      </c>
      <c r="Z11" s="32">
        <f t="shared" ca="1" si="23"/>
        <v>0</v>
      </c>
      <c r="AA11" s="33">
        <f t="shared" ca="1" si="24"/>
        <v>0</v>
      </c>
      <c r="AB11" s="24">
        <f t="shared" ca="1" si="25"/>
        <v>64</v>
      </c>
      <c r="AC11" s="36">
        <f t="shared" ca="1" si="25"/>
        <v>909592</v>
      </c>
      <c r="AD11" s="45">
        <f t="shared" ca="1" si="26"/>
        <v>14212.375</v>
      </c>
      <c r="AE11" s="37"/>
    </row>
    <row r="12" spans="2:31" x14ac:dyDescent="0.2">
      <c r="B12" s="29">
        <f t="shared" si="27"/>
        <v>7</v>
      </c>
      <c r="C12" s="29" t="str">
        <f t="shared" si="0"/>
        <v>сигнал_03_ПП_фланец</v>
      </c>
      <c r="D12" s="32">
        <f t="shared" ca="1" si="1"/>
        <v>5</v>
      </c>
      <c r="E12" s="33">
        <f t="shared" ca="1" si="2"/>
        <v>81840</v>
      </c>
      <c r="F12" s="32">
        <f t="shared" ca="1" si="3"/>
        <v>0</v>
      </c>
      <c r="G12" s="33">
        <f t="shared" ca="1" si="4"/>
        <v>0</v>
      </c>
      <c r="H12" s="32">
        <f t="shared" ca="1" si="5"/>
        <v>0</v>
      </c>
      <c r="I12" s="33">
        <f t="shared" ca="1" si="6"/>
        <v>0</v>
      </c>
      <c r="J12" s="32">
        <f t="shared" ca="1" si="7"/>
        <v>2</v>
      </c>
      <c r="K12" s="33">
        <f t="shared" ca="1" si="8"/>
        <v>32736</v>
      </c>
      <c r="L12" s="32">
        <f t="shared" ca="1" si="9"/>
        <v>1</v>
      </c>
      <c r="M12" s="33">
        <f t="shared" ca="1" si="10"/>
        <v>16368</v>
      </c>
      <c r="N12" s="32">
        <f t="shared" ca="1" si="11"/>
        <v>1</v>
      </c>
      <c r="O12" s="33">
        <f t="shared" ca="1" si="12"/>
        <v>16368</v>
      </c>
      <c r="P12" s="32">
        <f t="shared" ca="1" si="13"/>
        <v>0</v>
      </c>
      <c r="Q12" s="33">
        <f t="shared" ca="1" si="14"/>
        <v>0</v>
      </c>
      <c r="R12" s="32">
        <f t="shared" ca="1" si="15"/>
        <v>0</v>
      </c>
      <c r="S12" s="33">
        <f t="shared" ca="1" si="16"/>
        <v>0</v>
      </c>
      <c r="T12" s="32">
        <f t="shared" ca="1" si="17"/>
        <v>1</v>
      </c>
      <c r="U12" s="33">
        <f t="shared" ca="1" si="18"/>
        <v>16368</v>
      </c>
      <c r="V12" s="32">
        <f t="shared" ca="1" si="19"/>
        <v>2</v>
      </c>
      <c r="W12" s="33">
        <f t="shared" ca="1" si="20"/>
        <v>31099</v>
      </c>
      <c r="X12" s="32">
        <f t="shared" ca="1" si="21"/>
        <v>2</v>
      </c>
      <c r="Y12" s="33">
        <f t="shared" ca="1" si="22"/>
        <v>31099</v>
      </c>
      <c r="Z12" s="32">
        <f t="shared" ca="1" si="23"/>
        <v>0</v>
      </c>
      <c r="AA12" s="33">
        <f t="shared" ca="1" si="24"/>
        <v>0</v>
      </c>
      <c r="AB12" s="24">
        <f t="shared" ca="1" si="25"/>
        <v>14</v>
      </c>
      <c r="AC12" s="36">
        <f t="shared" ca="1" si="25"/>
        <v>225878</v>
      </c>
      <c r="AD12" s="45">
        <f t="shared" ca="1" si="26"/>
        <v>16134.142857142857</v>
      </c>
      <c r="AE12" s="37"/>
    </row>
    <row r="13" spans="2:31" x14ac:dyDescent="0.2">
      <c r="B13" s="29">
        <f t="shared" si="27"/>
        <v>8</v>
      </c>
      <c r="C13" s="29" t="str">
        <f t="shared" si="0"/>
        <v>Сигнал_33</v>
      </c>
      <c r="D13" s="32">
        <f t="shared" ca="1" si="1"/>
        <v>0</v>
      </c>
      <c r="E13" s="33">
        <f t="shared" ca="1" si="2"/>
        <v>0</v>
      </c>
      <c r="F13" s="32">
        <f t="shared" ca="1" si="3"/>
        <v>0</v>
      </c>
      <c r="G13" s="33">
        <f t="shared" ca="1" si="4"/>
        <v>0</v>
      </c>
      <c r="H13" s="32">
        <f t="shared" ca="1" si="5"/>
        <v>0</v>
      </c>
      <c r="I13" s="33">
        <f t="shared" ca="1" si="6"/>
        <v>0</v>
      </c>
      <c r="J13" s="32">
        <f t="shared" ca="1" si="7"/>
        <v>0</v>
      </c>
      <c r="K13" s="33">
        <f t="shared" ca="1" si="8"/>
        <v>0</v>
      </c>
      <c r="L13" s="32">
        <f t="shared" ca="1" si="9"/>
        <v>0</v>
      </c>
      <c r="M13" s="33">
        <f t="shared" ca="1" si="10"/>
        <v>0</v>
      </c>
      <c r="N13" s="32">
        <f t="shared" ca="1" si="11"/>
        <v>0</v>
      </c>
      <c r="O13" s="33">
        <f t="shared" ca="1" si="12"/>
        <v>0</v>
      </c>
      <c r="P13" s="32">
        <f t="shared" ca="1" si="13"/>
        <v>0</v>
      </c>
      <c r="Q13" s="33">
        <f t="shared" ca="1" si="14"/>
        <v>0</v>
      </c>
      <c r="R13" s="32">
        <f t="shared" ca="1" si="15"/>
        <v>0</v>
      </c>
      <c r="S13" s="33">
        <f t="shared" ca="1" si="16"/>
        <v>0</v>
      </c>
      <c r="T13" s="32">
        <f t="shared" ca="1" si="17"/>
        <v>0</v>
      </c>
      <c r="U13" s="33">
        <f t="shared" ca="1" si="18"/>
        <v>0</v>
      </c>
      <c r="V13" s="32">
        <f t="shared" ca="1" si="19"/>
        <v>3</v>
      </c>
      <c r="W13" s="33">
        <f t="shared" ca="1" si="20"/>
        <v>85912</v>
      </c>
      <c r="X13" s="32">
        <f t="shared" ca="1" si="21"/>
        <v>0</v>
      </c>
      <c r="Y13" s="33">
        <f t="shared" ca="1" si="22"/>
        <v>0</v>
      </c>
      <c r="Z13" s="32">
        <f t="shared" ca="1" si="23"/>
        <v>0</v>
      </c>
      <c r="AA13" s="33">
        <f t="shared" ca="1" si="24"/>
        <v>0</v>
      </c>
      <c r="AB13" s="24">
        <f t="shared" ca="1" si="25"/>
        <v>3</v>
      </c>
      <c r="AC13" s="36">
        <f t="shared" ca="1" si="25"/>
        <v>85912</v>
      </c>
      <c r="AD13" s="45">
        <f t="shared" ca="1" si="26"/>
        <v>28637.333333333332</v>
      </c>
      <c r="AE13" s="37"/>
    </row>
    <row r="14" spans="2:31" x14ac:dyDescent="0.2">
      <c r="B14" s="29">
        <f t="shared" si="27"/>
        <v>9</v>
      </c>
      <c r="C14" s="29" t="str">
        <f t="shared" si="0"/>
        <v>сигнал_022_пульт</v>
      </c>
      <c r="D14" s="32">
        <f t="shared" ca="1" si="1"/>
        <v>15</v>
      </c>
      <c r="E14" s="33">
        <f t="shared" ca="1" si="2"/>
        <v>510192</v>
      </c>
      <c r="F14" s="32">
        <f t="shared" ca="1" si="3"/>
        <v>0</v>
      </c>
      <c r="G14" s="33">
        <f t="shared" ca="1" si="4"/>
        <v>0</v>
      </c>
      <c r="H14" s="32">
        <f t="shared" ca="1" si="5"/>
        <v>7</v>
      </c>
      <c r="I14" s="33">
        <f t="shared" ca="1" si="6"/>
        <v>233278</v>
      </c>
      <c r="J14" s="32">
        <f t="shared" ca="1" si="7"/>
        <v>0</v>
      </c>
      <c r="K14" s="33">
        <f t="shared" ca="1" si="8"/>
        <v>0</v>
      </c>
      <c r="L14" s="32">
        <f t="shared" ca="1" si="9"/>
        <v>0</v>
      </c>
      <c r="M14" s="33">
        <f t="shared" ca="1" si="10"/>
        <v>0</v>
      </c>
      <c r="N14" s="32">
        <f t="shared" ca="1" si="11"/>
        <v>0</v>
      </c>
      <c r="O14" s="33">
        <f t="shared" ca="1" si="12"/>
        <v>0</v>
      </c>
      <c r="P14" s="32">
        <f t="shared" ca="1" si="13"/>
        <v>0</v>
      </c>
      <c r="Q14" s="33">
        <f t="shared" ca="1" si="14"/>
        <v>0</v>
      </c>
      <c r="R14" s="32">
        <f t="shared" ca="1" si="15"/>
        <v>3</v>
      </c>
      <c r="S14" s="33">
        <f t="shared" ca="1" si="16"/>
        <v>97886</v>
      </c>
      <c r="T14" s="32">
        <f t="shared" ca="1" si="17"/>
        <v>0</v>
      </c>
      <c r="U14" s="33">
        <f t="shared" ca="1" si="18"/>
        <v>0</v>
      </c>
      <c r="V14" s="32">
        <f t="shared" ca="1" si="19"/>
        <v>1</v>
      </c>
      <c r="W14" s="33">
        <f t="shared" ca="1" si="20"/>
        <v>43927</v>
      </c>
      <c r="X14" s="32">
        <f t="shared" ca="1" si="21"/>
        <v>0</v>
      </c>
      <c r="Y14" s="33">
        <f t="shared" ca="1" si="22"/>
        <v>0</v>
      </c>
      <c r="Z14" s="32">
        <f t="shared" ca="1" si="23"/>
        <v>0</v>
      </c>
      <c r="AA14" s="33">
        <f t="shared" ca="1" si="24"/>
        <v>0</v>
      </c>
      <c r="AB14" s="24">
        <f t="shared" ca="1" si="25"/>
        <v>26</v>
      </c>
      <c r="AC14" s="36">
        <f t="shared" ca="1" si="25"/>
        <v>885283</v>
      </c>
      <c r="AD14" s="45">
        <f t="shared" ca="1" si="26"/>
        <v>34049.346153846156</v>
      </c>
      <c r="AE14" s="37"/>
    </row>
    <row r="15" spans="2:31" x14ac:dyDescent="0.2">
      <c r="B15" s="29">
        <f t="shared" si="27"/>
        <v>10</v>
      </c>
      <c r="C15" s="29" t="str">
        <f t="shared" si="0"/>
        <v>сигнал_022_датчики</v>
      </c>
      <c r="D15" s="32">
        <f t="shared" ca="1" si="1"/>
        <v>27</v>
      </c>
      <c r="E15" s="33">
        <f t="shared" ca="1" si="2"/>
        <v>249768</v>
      </c>
      <c r="F15" s="32">
        <f t="shared" ca="1" si="3"/>
        <v>0</v>
      </c>
      <c r="G15" s="33">
        <f t="shared" ca="1" si="4"/>
        <v>0</v>
      </c>
      <c r="H15" s="32">
        <f t="shared" ca="1" si="5"/>
        <v>17</v>
      </c>
      <c r="I15" s="33">
        <f t="shared" ca="1" si="6"/>
        <v>182422</v>
      </c>
      <c r="J15" s="32">
        <f t="shared" ca="1" si="7"/>
        <v>2</v>
      </c>
      <c r="K15" s="33">
        <f t="shared" ca="1" si="8"/>
        <v>25615</v>
      </c>
      <c r="L15" s="32">
        <f t="shared" ca="1" si="9"/>
        <v>5</v>
      </c>
      <c r="M15" s="33">
        <f t="shared" ca="1" si="10"/>
        <v>48378</v>
      </c>
      <c r="N15" s="32">
        <f t="shared" ca="1" si="11"/>
        <v>0</v>
      </c>
      <c r="O15" s="33">
        <f t="shared" ca="1" si="12"/>
        <v>0</v>
      </c>
      <c r="P15" s="32">
        <f t="shared" ca="1" si="13"/>
        <v>0</v>
      </c>
      <c r="Q15" s="33">
        <f t="shared" ca="1" si="14"/>
        <v>0</v>
      </c>
      <c r="R15" s="32">
        <f t="shared" ca="1" si="15"/>
        <v>6</v>
      </c>
      <c r="S15" s="33">
        <f t="shared" ca="1" si="16"/>
        <v>69254</v>
      </c>
      <c r="T15" s="32">
        <f t="shared" ca="1" si="17"/>
        <v>0</v>
      </c>
      <c r="U15" s="33">
        <f t="shared" ca="1" si="18"/>
        <v>0</v>
      </c>
      <c r="V15" s="32">
        <f t="shared" ca="1" si="19"/>
        <v>0</v>
      </c>
      <c r="W15" s="33">
        <f t="shared" ca="1" si="20"/>
        <v>0</v>
      </c>
      <c r="X15" s="32">
        <f t="shared" ca="1" si="21"/>
        <v>0</v>
      </c>
      <c r="Y15" s="33">
        <f t="shared" ca="1" si="22"/>
        <v>0</v>
      </c>
      <c r="Z15" s="32">
        <f t="shared" ca="1" si="23"/>
        <v>0</v>
      </c>
      <c r="AA15" s="33">
        <f t="shared" ca="1" si="24"/>
        <v>0</v>
      </c>
      <c r="AB15" s="24">
        <f t="shared" ca="1" si="25"/>
        <v>57</v>
      </c>
      <c r="AC15" s="36">
        <f t="shared" ca="1" si="25"/>
        <v>575437</v>
      </c>
      <c r="AD15" s="45">
        <f t="shared" ca="1" si="26"/>
        <v>10095.385964912281</v>
      </c>
      <c r="AE15" s="37"/>
    </row>
    <row r="16" spans="2:31" x14ac:dyDescent="0.2">
      <c r="B16" s="29">
        <f t="shared" si="27"/>
        <v>11</v>
      </c>
      <c r="C16" s="29" t="str">
        <f t="shared" si="0"/>
        <v>сигнал_02</v>
      </c>
      <c r="D16" s="32">
        <f t="shared" ca="1" si="1"/>
        <v>37</v>
      </c>
      <c r="E16" s="33">
        <f t="shared" ca="1" si="2"/>
        <v>788672</v>
      </c>
      <c r="F16" s="32">
        <f t="shared" ca="1" si="3"/>
        <v>10</v>
      </c>
      <c r="G16" s="33">
        <f t="shared" ca="1" si="4"/>
        <v>237978</v>
      </c>
      <c r="H16" s="32">
        <f t="shared" ca="1" si="5"/>
        <v>22</v>
      </c>
      <c r="I16" s="33">
        <f t="shared" ca="1" si="6"/>
        <v>500874</v>
      </c>
      <c r="J16" s="32">
        <f t="shared" ca="1" si="7"/>
        <v>24</v>
      </c>
      <c r="K16" s="33">
        <f t="shared" ca="1" si="8"/>
        <v>484736</v>
      </c>
      <c r="L16" s="32">
        <f t="shared" ca="1" si="9"/>
        <v>18</v>
      </c>
      <c r="M16" s="33">
        <f t="shared" ca="1" si="10"/>
        <v>438682</v>
      </c>
      <c r="N16" s="32">
        <f t="shared" ca="1" si="11"/>
        <v>3</v>
      </c>
      <c r="O16" s="33">
        <f t="shared" ca="1" si="12"/>
        <v>71304</v>
      </c>
      <c r="P16" s="32">
        <f t="shared" ca="1" si="13"/>
        <v>15</v>
      </c>
      <c r="Q16" s="33">
        <f t="shared" ca="1" si="14"/>
        <v>315754</v>
      </c>
      <c r="R16" s="32">
        <f t="shared" ca="1" si="15"/>
        <v>12</v>
      </c>
      <c r="S16" s="33">
        <f t="shared" ca="1" si="16"/>
        <v>266408</v>
      </c>
      <c r="T16" s="32">
        <f t="shared" ca="1" si="17"/>
        <v>6</v>
      </c>
      <c r="U16" s="33">
        <f t="shared" ca="1" si="18"/>
        <v>117272</v>
      </c>
      <c r="V16" s="32">
        <f t="shared" ca="1" si="19"/>
        <v>2</v>
      </c>
      <c r="W16" s="33">
        <f t="shared" ca="1" si="20"/>
        <v>41549</v>
      </c>
      <c r="X16" s="32">
        <f t="shared" ca="1" si="21"/>
        <v>8</v>
      </c>
      <c r="Y16" s="33">
        <f t="shared" ca="1" si="22"/>
        <v>177408</v>
      </c>
      <c r="Z16" s="32">
        <f t="shared" ca="1" si="23"/>
        <v>0</v>
      </c>
      <c r="AA16" s="33">
        <f t="shared" ca="1" si="24"/>
        <v>0</v>
      </c>
      <c r="AB16" s="24">
        <f t="shared" ca="1" si="25"/>
        <v>157</v>
      </c>
      <c r="AC16" s="36">
        <f t="shared" ca="1" si="25"/>
        <v>3440637</v>
      </c>
      <c r="AD16" s="45">
        <f t="shared" ca="1" si="26"/>
        <v>21914.885350318473</v>
      </c>
      <c r="AE16" s="37"/>
    </row>
    <row r="17" spans="2:31" x14ac:dyDescent="0.2">
      <c r="B17" s="29">
        <f t="shared" si="27"/>
        <v>12</v>
      </c>
      <c r="C17" s="29" t="str">
        <f t="shared" si="0"/>
        <v>ДМГ_3</v>
      </c>
      <c r="D17" s="32">
        <f t="shared" ca="1" si="1"/>
        <v>35</v>
      </c>
      <c r="E17" s="33">
        <f t="shared" ca="1" si="2"/>
        <v>244062</v>
      </c>
      <c r="F17" s="32">
        <f t="shared" ca="1" si="3"/>
        <v>0</v>
      </c>
      <c r="G17" s="33">
        <f t="shared" ca="1" si="4"/>
        <v>0</v>
      </c>
      <c r="H17" s="32">
        <f t="shared" ca="1" si="5"/>
        <v>0</v>
      </c>
      <c r="I17" s="33">
        <f t="shared" ca="1" si="6"/>
        <v>0</v>
      </c>
      <c r="J17" s="32">
        <f t="shared" ca="1" si="7"/>
        <v>7</v>
      </c>
      <c r="K17" s="33">
        <f t="shared" ca="1" si="8"/>
        <v>65083</v>
      </c>
      <c r="L17" s="32">
        <f t="shared" ca="1" si="9"/>
        <v>52</v>
      </c>
      <c r="M17" s="33">
        <f t="shared" ca="1" si="10"/>
        <v>428320</v>
      </c>
      <c r="N17" s="32">
        <f t="shared" ca="1" si="11"/>
        <v>18</v>
      </c>
      <c r="O17" s="33">
        <f t="shared" ca="1" si="12"/>
        <v>125518</v>
      </c>
      <c r="P17" s="32">
        <f t="shared" ca="1" si="13"/>
        <v>188</v>
      </c>
      <c r="Q17" s="33">
        <f t="shared" ca="1" si="14"/>
        <v>1755570</v>
      </c>
      <c r="R17" s="32">
        <f t="shared" ca="1" si="15"/>
        <v>12</v>
      </c>
      <c r="S17" s="33">
        <f t="shared" ca="1" si="16"/>
        <v>125962</v>
      </c>
      <c r="T17" s="32">
        <f t="shared" ca="1" si="17"/>
        <v>93</v>
      </c>
      <c r="U17" s="33">
        <f t="shared" ca="1" si="18"/>
        <v>783165</v>
      </c>
      <c r="V17" s="32">
        <f t="shared" ca="1" si="19"/>
        <v>16</v>
      </c>
      <c r="W17" s="33">
        <f t="shared" ca="1" si="20"/>
        <v>148762</v>
      </c>
      <c r="X17" s="32">
        <f t="shared" ca="1" si="21"/>
        <v>26</v>
      </c>
      <c r="Y17" s="33">
        <f t="shared" ca="1" si="22"/>
        <v>204307</v>
      </c>
      <c r="Z17" s="32">
        <f t="shared" ca="1" si="23"/>
        <v>0</v>
      </c>
      <c r="AA17" s="33">
        <f t="shared" ca="1" si="24"/>
        <v>0</v>
      </c>
      <c r="AB17" s="24">
        <f t="shared" ca="1" si="25"/>
        <v>447</v>
      </c>
      <c r="AC17" s="36">
        <f t="shared" ca="1" si="25"/>
        <v>3880749</v>
      </c>
      <c r="AD17" s="45">
        <f t="shared" ca="1" si="26"/>
        <v>8681.7651006711403</v>
      </c>
      <c r="AE17" s="37"/>
    </row>
    <row r="18" spans="2:31" x14ac:dyDescent="0.2">
      <c r="B18" s="29">
        <f t="shared" si="27"/>
        <v>13</v>
      </c>
      <c r="C18" s="29" t="str">
        <f t="shared" si="0"/>
        <v>ПВУ_80</v>
      </c>
      <c r="D18" s="32">
        <f t="shared" ca="1" si="1"/>
        <v>0</v>
      </c>
      <c r="E18" s="33">
        <f t="shared" ca="1" si="2"/>
        <v>0</v>
      </c>
      <c r="F18" s="32">
        <f t="shared" ca="1" si="3"/>
        <v>0</v>
      </c>
      <c r="G18" s="33">
        <f t="shared" ca="1" si="4"/>
        <v>0</v>
      </c>
      <c r="H18" s="32">
        <f t="shared" ca="1" si="5"/>
        <v>0</v>
      </c>
      <c r="I18" s="33">
        <f t="shared" ca="1" si="6"/>
        <v>0</v>
      </c>
      <c r="J18" s="32">
        <f t="shared" ca="1" si="7"/>
        <v>0</v>
      </c>
      <c r="K18" s="33">
        <f t="shared" ca="1" si="8"/>
        <v>0</v>
      </c>
      <c r="L18" s="32">
        <f t="shared" ca="1" si="9"/>
        <v>0</v>
      </c>
      <c r="M18" s="33">
        <f t="shared" ca="1" si="10"/>
        <v>0</v>
      </c>
      <c r="N18" s="32">
        <f t="shared" ca="1" si="11"/>
        <v>0</v>
      </c>
      <c r="O18" s="33">
        <f t="shared" ca="1" si="12"/>
        <v>0</v>
      </c>
      <c r="P18" s="32">
        <f t="shared" ca="1" si="13"/>
        <v>3</v>
      </c>
      <c r="Q18" s="33">
        <f t="shared" ca="1" si="14"/>
        <v>122661</v>
      </c>
      <c r="R18" s="32">
        <f t="shared" ca="1" si="15"/>
        <v>0</v>
      </c>
      <c r="S18" s="33">
        <f t="shared" ca="1" si="16"/>
        <v>0</v>
      </c>
      <c r="T18" s="32">
        <f t="shared" ca="1" si="17"/>
        <v>4</v>
      </c>
      <c r="U18" s="33">
        <f t="shared" ca="1" si="18"/>
        <v>155485</v>
      </c>
      <c r="V18" s="32">
        <f t="shared" ca="1" si="19"/>
        <v>0</v>
      </c>
      <c r="W18" s="33">
        <f t="shared" ca="1" si="20"/>
        <v>0</v>
      </c>
      <c r="X18" s="32">
        <f t="shared" ca="1" si="21"/>
        <v>1</v>
      </c>
      <c r="Y18" s="33">
        <f t="shared" ca="1" si="22"/>
        <v>47510</v>
      </c>
      <c r="Z18" s="32">
        <f t="shared" ca="1" si="23"/>
        <v>0</v>
      </c>
      <c r="AA18" s="33">
        <f t="shared" ca="1" si="24"/>
        <v>0</v>
      </c>
      <c r="AB18" s="24">
        <f t="shared" ca="1" si="25"/>
        <v>8</v>
      </c>
      <c r="AC18" s="36">
        <f t="shared" ca="1" si="25"/>
        <v>325656</v>
      </c>
      <c r="AD18" s="45">
        <f t="shared" ca="1" si="26"/>
        <v>40707</v>
      </c>
      <c r="AE18" s="37"/>
    </row>
    <row r="19" spans="2:31" s="34" customFormat="1" x14ac:dyDescent="0.2">
      <c r="B19" s="29">
        <f t="shared" si="27"/>
        <v>14</v>
      </c>
      <c r="C19" s="29" t="str">
        <f t="shared" si="0"/>
        <v>ЧК_10</v>
      </c>
      <c r="D19" s="32">
        <f t="shared" ca="1" si="1"/>
        <v>1</v>
      </c>
      <c r="E19" s="33">
        <f t="shared" ca="1" si="2"/>
        <v>26748</v>
      </c>
      <c r="F19" s="32">
        <f t="shared" ca="1" si="3"/>
        <v>0</v>
      </c>
      <c r="G19" s="33">
        <f t="shared" ca="1" si="4"/>
        <v>0</v>
      </c>
      <c r="H19" s="32">
        <f t="shared" ca="1" si="5"/>
        <v>1</v>
      </c>
      <c r="I19" s="33">
        <f t="shared" ca="1" si="6"/>
        <v>14687</v>
      </c>
      <c r="J19" s="32">
        <f t="shared" ca="1" si="7"/>
        <v>2</v>
      </c>
      <c r="K19" s="33">
        <f t="shared" ca="1" si="8"/>
        <v>29374</v>
      </c>
      <c r="L19" s="32">
        <f t="shared" ca="1" si="9"/>
        <v>2</v>
      </c>
      <c r="M19" s="33">
        <f t="shared" ca="1" si="10"/>
        <v>29374</v>
      </c>
      <c r="N19" s="32">
        <f t="shared" ca="1" si="11"/>
        <v>2</v>
      </c>
      <c r="O19" s="33">
        <f t="shared" ca="1" si="12"/>
        <v>29374</v>
      </c>
      <c r="P19" s="32">
        <f t="shared" ca="1" si="13"/>
        <v>2</v>
      </c>
      <c r="Q19" s="33">
        <f t="shared" ca="1" si="14"/>
        <v>38987</v>
      </c>
      <c r="R19" s="32">
        <f t="shared" ca="1" si="15"/>
        <v>1</v>
      </c>
      <c r="S19" s="33">
        <f t="shared" ca="1" si="16"/>
        <v>14687</v>
      </c>
      <c r="T19" s="32">
        <f t="shared" ca="1" si="17"/>
        <v>1</v>
      </c>
      <c r="U19" s="33">
        <f t="shared" ca="1" si="18"/>
        <v>14687</v>
      </c>
      <c r="V19" s="32">
        <f t="shared" ca="1" si="19"/>
        <v>1</v>
      </c>
      <c r="W19" s="33">
        <f t="shared" ca="1" si="20"/>
        <v>16156</v>
      </c>
      <c r="X19" s="32">
        <f t="shared" ca="1" si="21"/>
        <v>2</v>
      </c>
      <c r="Y19" s="33">
        <f t="shared" ca="1" si="22"/>
        <v>32311</v>
      </c>
      <c r="Z19" s="32">
        <f t="shared" ca="1" si="23"/>
        <v>0</v>
      </c>
      <c r="AA19" s="33">
        <f t="shared" ca="1" si="24"/>
        <v>0</v>
      </c>
      <c r="AB19" s="24">
        <f t="shared" ca="1" si="25"/>
        <v>15</v>
      </c>
      <c r="AC19" s="36">
        <f t="shared" ca="1" si="25"/>
        <v>246385</v>
      </c>
      <c r="AD19" s="45">
        <f t="shared" ca="1" si="26"/>
        <v>16425.666666666668</v>
      </c>
      <c r="AE19" s="37"/>
    </row>
    <row r="20" spans="2:31" x14ac:dyDescent="0.2">
      <c r="B20" s="29">
        <f t="shared" si="27"/>
        <v>15</v>
      </c>
      <c r="C20" s="29" t="str">
        <f t="shared" si="0"/>
        <v>Газтест_пульт</v>
      </c>
      <c r="D20" s="32">
        <f t="shared" ca="1" si="1"/>
        <v>5</v>
      </c>
      <c r="E20" s="33">
        <f t="shared" ca="1" si="2"/>
        <v>46440</v>
      </c>
      <c r="F20" s="32">
        <f t="shared" ca="1" si="3"/>
        <v>0</v>
      </c>
      <c r="G20" s="33">
        <f t="shared" ca="1" si="4"/>
        <v>0</v>
      </c>
      <c r="H20" s="32">
        <f t="shared" ca="1" si="5"/>
        <v>5</v>
      </c>
      <c r="I20" s="33">
        <f t="shared" ca="1" si="6"/>
        <v>46440</v>
      </c>
      <c r="J20" s="32">
        <f t="shared" ca="1" si="7"/>
        <v>7</v>
      </c>
      <c r="K20" s="33">
        <f t="shared" ca="1" si="8"/>
        <v>62694</v>
      </c>
      <c r="L20" s="32">
        <f t="shared" ca="1" si="9"/>
        <v>0</v>
      </c>
      <c r="M20" s="33">
        <f t="shared" ca="1" si="10"/>
        <v>0</v>
      </c>
      <c r="N20" s="32">
        <f t="shared" ca="1" si="11"/>
        <v>4</v>
      </c>
      <c r="O20" s="33">
        <f t="shared" ca="1" si="12"/>
        <v>36688</v>
      </c>
      <c r="P20" s="32">
        <f t="shared" ca="1" si="13"/>
        <v>24</v>
      </c>
      <c r="Q20" s="33">
        <f t="shared" ca="1" si="14"/>
        <v>221240</v>
      </c>
      <c r="R20" s="32">
        <f t="shared" ca="1" si="15"/>
        <v>3</v>
      </c>
      <c r="S20" s="33">
        <f t="shared" ca="1" si="16"/>
        <v>27864</v>
      </c>
      <c r="T20" s="32">
        <f t="shared" ca="1" si="17"/>
        <v>5</v>
      </c>
      <c r="U20" s="33">
        <f t="shared" ca="1" si="18"/>
        <v>45511</v>
      </c>
      <c r="V20" s="32">
        <f t="shared" ca="1" si="19"/>
        <v>0</v>
      </c>
      <c r="W20" s="33">
        <f t="shared" ca="1" si="20"/>
        <v>0</v>
      </c>
      <c r="X20" s="32">
        <f t="shared" ca="1" si="21"/>
        <v>0</v>
      </c>
      <c r="Y20" s="33">
        <f t="shared" ca="1" si="22"/>
        <v>0</v>
      </c>
      <c r="Z20" s="32">
        <f t="shared" ca="1" si="23"/>
        <v>0</v>
      </c>
      <c r="AA20" s="33">
        <f t="shared" ca="1" si="24"/>
        <v>0</v>
      </c>
      <c r="AB20" s="24">
        <f t="shared" ca="1" si="25"/>
        <v>53</v>
      </c>
      <c r="AC20" s="36">
        <f t="shared" ca="1" si="25"/>
        <v>486877</v>
      </c>
      <c r="AD20" s="45">
        <f t="shared" ca="1" si="26"/>
        <v>9186.3584905660373</v>
      </c>
      <c r="AE20" s="37"/>
    </row>
    <row r="21" spans="2:31" x14ac:dyDescent="0.2">
      <c r="B21" s="29">
        <f t="shared" si="27"/>
        <v>16</v>
      </c>
      <c r="C21" s="29" t="str">
        <f t="shared" si="0"/>
        <v>Газтест_датчики</v>
      </c>
      <c r="D21" s="32">
        <f t="shared" ca="1" si="1"/>
        <v>20</v>
      </c>
      <c r="E21" s="33">
        <f t="shared" ca="1" si="2"/>
        <v>92160</v>
      </c>
      <c r="F21" s="32">
        <f t="shared" ca="1" si="3"/>
        <v>0</v>
      </c>
      <c r="G21" s="33">
        <f t="shared" ca="1" si="4"/>
        <v>0</v>
      </c>
      <c r="H21" s="32">
        <f t="shared" ca="1" si="5"/>
        <v>11</v>
      </c>
      <c r="I21" s="33">
        <f t="shared" ca="1" si="6"/>
        <v>50688</v>
      </c>
      <c r="J21" s="32">
        <f t="shared" ca="1" si="7"/>
        <v>15</v>
      </c>
      <c r="K21" s="33">
        <f t="shared" ca="1" si="8"/>
        <v>66355</v>
      </c>
      <c r="L21" s="32">
        <f t="shared" ca="1" si="9"/>
        <v>0</v>
      </c>
      <c r="M21" s="33">
        <f t="shared" ca="1" si="10"/>
        <v>0</v>
      </c>
      <c r="N21" s="32">
        <f t="shared" ca="1" si="11"/>
        <v>8</v>
      </c>
      <c r="O21" s="33">
        <f t="shared" ca="1" si="12"/>
        <v>36403</v>
      </c>
      <c r="P21" s="32">
        <f t="shared" ca="1" si="13"/>
        <v>65</v>
      </c>
      <c r="Q21" s="33">
        <f t="shared" ca="1" si="14"/>
        <v>296202</v>
      </c>
      <c r="R21" s="32">
        <f t="shared" ca="1" si="15"/>
        <v>12</v>
      </c>
      <c r="S21" s="33">
        <f t="shared" ca="1" si="16"/>
        <v>55296</v>
      </c>
      <c r="T21" s="32">
        <f t="shared" ca="1" si="17"/>
        <v>16</v>
      </c>
      <c r="U21" s="33">
        <f t="shared" ca="1" si="18"/>
        <v>72806</v>
      </c>
      <c r="V21" s="32">
        <f t="shared" ca="1" si="19"/>
        <v>0</v>
      </c>
      <c r="W21" s="33">
        <f t="shared" ca="1" si="20"/>
        <v>0</v>
      </c>
      <c r="X21" s="32">
        <f t="shared" ca="1" si="21"/>
        <v>0</v>
      </c>
      <c r="Y21" s="33">
        <f t="shared" ca="1" si="22"/>
        <v>0</v>
      </c>
      <c r="Z21" s="32">
        <f t="shared" ca="1" si="23"/>
        <v>0</v>
      </c>
      <c r="AA21" s="33">
        <f t="shared" ca="1" si="24"/>
        <v>0</v>
      </c>
      <c r="AB21" s="24">
        <f t="shared" ca="1" si="25"/>
        <v>147</v>
      </c>
      <c r="AC21" s="36">
        <f t="shared" ca="1" si="25"/>
        <v>669910</v>
      </c>
      <c r="AD21" s="45">
        <f t="shared" ca="1" si="26"/>
        <v>4557.2108843537417</v>
      </c>
      <c r="AE21" s="37"/>
    </row>
    <row r="22" spans="2:31" x14ac:dyDescent="0.2">
      <c r="B22" s="29">
        <f t="shared" si="27"/>
        <v>17</v>
      </c>
      <c r="C22" s="29" t="str">
        <f t="shared" si="0"/>
        <v>Сигнал_03К_пульт</v>
      </c>
      <c r="D22" s="32">
        <f t="shared" ca="1" si="1"/>
        <v>3</v>
      </c>
      <c r="E22" s="33">
        <f t="shared" ca="1" si="2"/>
        <v>37402</v>
      </c>
      <c r="F22" s="32">
        <f t="shared" ca="1" si="3"/>
        <v>6</v>
      </c>
      <c r="G22" s="33">
        <f t="shared" ca="1" si="4"/>
        <v>79848</v>
      </c>
      <c r="H22" s="32">
        <f t="shared" ca="1" si="5"/>
        <v>3</v>
      </c>
      <c r="I22" s="33">
        <f t="shared" ca="1" si="6"/>
        <v>55684</v>
      </c>
      <c r="J22" s="32">
        <f t="shared" ca="1" si="7"/>
        <v>24</v>
      </c>
      <c r="K22" s="33">
        <f t="shared" ca="1" si="8"/>
        <v>311538</v>
      </c>
      <c r="L22" s="32">
        <f t="shared" ca="1" si="9"/>
        <v>4</v>
      </c>
      <c r="M22" s="33">
        <f t="shared" ca="1" si="10"/>
        <v>52294</v>
      </c>
      <c r="N22" s="32">
        <f t="shared" ca="1" si="11"/>
        <v>14</v>
      </c>
      <c r="O22" s="33">
        <f t="shared" ca="1" si="12"/>
        <v>186238</v>
      </c>
      <c r="P22" s="32">
        <f t="shared" ca="1" si="13"/>
        <v>2</v>
      </c>
      <c r="Q22" s="33">
        <f t="shared" ca="1" si="14"/>
        <v>25486</v>
      </c>
      <c r="R22" s="32">
        <f t="shared" ca="1" si="15"/>
        <v>3</v>
      </c>
      <c r="S22" s="33">
        <f t="shared" ca="1" si="16"/>
        <v>49348</v>
      </c>
      <c r="T22" s="32">
        <f t="shared" ca="1" si="17"/>
        <v>32</v>
      </c>
      <c r="U22" s="33">
        <f t="shared" ca="1" si="18"/>
        <v>479461</v>
      </c>
      <c r="V22" s="32">
        <f t="shared" ca="1" si="19"/>
        <v>1</v>
      </c>
      <c r="W22" s="33">
        <f t="shared" ca="1" si="20"/>
        <v>12802</v>
      </c>
      <c r="X22" s="32">
        <f t="shared" ca="1" si="21"/>
        <v>0</v>
      </c>
      <c r="Y22" s="33">
        <f t="shared" ca="1" si="22"/>
        <v>0</v>
      </c>
      <c r="Z22" s="32">
        <f t="shared" ca="1" si="23"/>
        <v>0</v>
      </c>
      <c r="AA22" s="33">
        <f t="shared" ca="1" si="24"/>
        <v>0</v>
      </c>
      <c r="AB22" s="24">
        <f t="shared" ca="1" si="25"/>
        <v>92</v>
      </c>
      <c r="AC22" s="36">
        <f t="shared" ca="1" si="25"/>
        <v>1290101</v>
      </c>
      <c r="AD22" s="45">
        <f t="shared" ca="1" si="26"/>
        <v>14022.83695652174</v>
      </c>
      <c r="AE22" s="37"/>
    </row>
    <row r="23" spans="2:31" x14ac:dyDescent="0.2">
      <c r="B23" s="29">
        <f t="shared" si="27"/>
        <v>18</v>
      </c>
      <c r="C23" s="29" t="str">
        <f t="shared" si="0"/>
        <v>Сигнал_03К_датчики</v>
      </c>
      <c r="D23" s="32">
        <f t="shared" ca="1" si="1"/>
        <v>1</v>
      </c>
      <c r="E23" s="33">
        <f t="shared" ca="1" si="2"/>
        <v>4608</v>
      </c>
      <c r="F23" s="32">
        <f t="shared" ca="1" si="3"/>
        <v>11</v>
      </c>
      <c r="G23" s="33">
        <f t="shared" ca="1" si="4"/>
        <v>73788</v>
      </c>
      <c r="H23" s="32">
        <f t="shared" ca="1" si="5"/>
        <v>10</v>
      </c>
      <c r="I23" s="33">
        <f t="shared" ca="1" si="6"/>
        <v>86650</v>
      </c>
      <c r="J23" s="32">
        <f t="shared" ca="1" si="7"/>
        <v>22</v>
      </c>
      <c r="K23" s="33">
        <f t="shared" ca="1" si="8"/>
        <v>121929</v>
      </c>
      <c r="L23" s="32">
        <f t="shared" ca="1" si="9"/>
        <v>5</v>
      </c>
      <c r="M23" s="33">
        <f t="shared" ca="1" si="10"/>
        <v>50265</v>
      </c>
      <c r="N23" s="32">
        <f t="shared" ca="1" si="11"/>
        <v>25</v>
      </c>
      <c r="O23" s="33">
        <f t="shared" ca="1" si="12"/>
        <v>153197</v>
      </c>
      <c r="P23" s="32">
        <f t="shared" ca="1" si="13"/>
        <v>2</v>
      </c>
      <c r="Q23" s="33">
        <f t="shared" ca="1" si="14"/>
        <v>15792</v>
      </c>
      <c r="R23" s="32">
        <f t="shared" ca="1" si="15"/>
        <v>6</v>
      </c>
      <c r="S23" s="33">
        <f t="shared" ca="1" si="16"/>
        <v>44419</v>
      </c>
      <c r="T23" s="32">
        <f t="shared" ca="1" si="17"/>
        <v>62</v>
      </c>
      <c r="U23" s="33">
        <f t="shared" ca="1" si="18"/>
        <v>378852</v>
      </c>
      <c r="V23" s="32">
        <f t="shared" ca="1" si="19"/>
        <v>0</v>
      </c>
      <c r="W23" s="33">
        <f t="shared" ca="1" si="20"/>
        <v>0</v>
      </c>
      <c r="X23" s="32">
        <f t="shared" ca="1" si="21"/>
        <v>0</v>
      </c>
      <c r="Y23" s="33">
        <f t="shared" ca="1" si="22"/>
        <v>0</v>
      </c>
      <c r="Z23" s="32">
        <f t="shared" ca="1" si="23"/>
        <v>0</v>
      </c>
      <c r="AA23" s="33">
        <f t="shared" ca="1" si="24"/>
        <v>0</v>
      </c>
      <c r="AB23" s="24">
        <f t="shared" ca="1" si="25"/>
        <v>144</v>
      </c>
      <c r="AC23" s="36">
        <f t="shared" ca="1" si="25"/>
        <v>929500</v>
      </c>
      <c r="AD23" s="45">
        <f t="shared" ca="1" si="26"/>
        <v>6454.8611111111113</v>
      </c>
      <c r="AE23" s="37"/>
    </row>
    <row r="24" spans="2:31" x14ac:dyDescent="0.2">
      <c r="B24" s="29">
        <f t="shared" si="27"/>
        <v>19</v>
      </c>
      <c r="C24" s="29" t="str">
        <f t="shared" si="0"/>
        <v>поверка_и_ремонт_газ</v>
      </c>
      <c r="D24" s="32">
        <f t="shared" ca="1" si="1"/>
        <v>239</v>
      </c>
      <c r="E24" s="33">
        <f t="shared" ca="1" si="2"/>
        <v>552647</v>
      </c>
      <c r="F24" s="32">
        <f t="shared" ca="1" si="3"/>
        <v>147</v>
      </c>
      <c r="G24" s="33">
        <f t="shared" ca="1" si="4"/>
        <v>482040</v>
      </c>
      <c r="H24" s="32">
        <f t="shared" ca="1" si="5"/>
        <v>123</v>
      </c>
      <c r="I24" s="33">
        <f t="shared" ca="1" si="6"/>
        <v>292686</v>
      </c>
      <c r="J24" s="32">
        <f t="shared" ca="1" si="7"/>
        <v>151</v>
      </c>
      <c r="K24" s="33">
        <f t="shared" ca="1" si="8"/>
        <v>350289</v>
      </c>
      <c r="L24" s="32">
        <f t="shared" ca="1" si="9"/>
        <v>180</v>
      </c>
      <c r="M24" s="33">
        <f t="shared" ca="1" si="10"/>
        <v>395107</v>
      </c>
      <c r="N24" s="32">
        <f t="shared" ca="1" si="11"/>
        <v>193</v>
      </c>
      <c r="O24" s="33">
        <f t="shared" ca="1" si="12"/>
        <v>409712</v>
      </c>
      <c r="P24" s="32">
        <f t="shared" ca="1" si="13"/>
        <v>171</v>
      </c>
      <c r="Q24" s="33">
        <f t="shared" ca="1" si="14"/>
        <v>379589</v>
      </c>
      <c r="R24" s="32">
        <f t="shared" ca="1" si="15"/>
        <v>70</v>
      </c>
      <c r="S24" s="33">
        <f t="shared" ca="1" si="16"/>
        <v>165196</v>
      </c>
      <c r="T24" s="32">
        <f t="shared" ca="1" si="17"/>
        <v>154</v>
      </c>
      <c r="U24" s="33">
        <f t="shared" ca="1" si="18"/>
        <v>351774</v>
      </c>
      <c r="V24" s="32">
        <f t="shared" ca="1" si="19"/>
        <v>51</v>
      </c>
      <c r="W24" s="33">
        <f t="shared" ca="1" si="20"/>
        <v>114480</v>
      </c>
      <c r="X24" s="32">
        <f t="shared" ca="1" si="21"/>
        <v>84</v>
      </c>
      <c r="Y24" s="33">
        <f t="shared" ca="1" si="22"/>
        <v>208388</v>
      </c>
      <c r="Z24" s="32">
        <f t="shared" ca="1" si="23"/>
        <v>0</v>
      </c>
      <c r="AA24" s="33">
        <f t="shared" ca="1" si="24"/>
        <v>0</v>
      </c>
      <c r="AB24" s="24">
        <f t="shared" ca="1" si="25"/>
        <v>1563</v>
      </c>
      <c r="AC24" s="36">
        <f t="shared" ca="1" si="25"/>
        <v>3701908</v>
      </c>
      <c r="AD24" s="45">
        <f t="shared" ca="1" si="26"/>
        <v>2368.4632117722331</v>
      </c>
      <c r="AE24" s="37"/>
    </row>
    <row r="25" spans="2:31" x14ac:dyDescent="0.2">
      <c r="B25" s="29">
        <f t="shared" si="27"/>
        <v>20</v>
      </c>
      <c r="C25" s="29" t="str">
        <f t="shared" si="0"/>
        <v>прочее_газ</v>
      </c>
      <c r="D25" s="32">
        <f t="shared" ca="1" si="1"/>
        <v>177</v>
      </c>
      <c r="E25" s="33">
        <f t="shared" ca="1" si="2"/>
        <v>468964</v>
      </c>
      <c r="F25" s="32">
        <f t="shared" ca="1" si="3"/>
        <v>1</v>
      </c>
      <c r="G25" s="33">
        <f t="shared" ca="1" si="4"/>
        <v>19920</v>
      </c>
      <c r="H25" s="32">
        <f t="shared" ca="1" si="5"/>
        <v>38</v>
      </c>
      <c r="I25" s="33">
        <f t="shared" ca="1" si="6"/>
        <v>158028</v>
      </c>
      <c r="J25" s="32">
        <f t="shared" ca="1" si="7"/>
        <v>139</v>
      </c>
      <c r="K25" s="33">
        <f t="shared" ca="1" si="8"/>
        <v>286384</v>
      </c>
      <c r="L25" s="32">
        <f t="shared" ca="1" si="9"/>
        <v>71</v>
      </c>
      <c r="M25" s="33">
        <f t="shared" ca="1" si="10"/>
        <v>186593</v>
      </c>
      <c r="N25" s="32">
        <f t="shared" ca="1" si="11"/>
        <v>50</v>
      </c>
      <c r="O25" s="33">
        <f t="shared" ca="1" si="12"/>
        <v>189746</v>
      </c>
      <c r="P25" s="32">
        <f t="shared" ca="1" si="13"/>
        <v>80</v>
      </c>
      <c r="Q25" s="33">
        <f t="shared" ca="1" si="14"/>
        <v>215678</v>
      </c>
      <c r="R25" s="32">
        <f t="shared" ca="1" si="15"/>
        <v>20</v>
      </c>
      <c r="S25" s="33">
        <f t="shared" ca="1" si="16"/>
        <v>84279</v>
      </c>
      <c r="T25" s="32">
        <f t="shared" ca="1" si="17"/>
        <v>209</v>
      </c>
      <c r="U25" s="33">
        <f t="shared" ca="1" si="18"/>
        <v>543863</v>
      </c>
      <c r="V25" s="32">
        <f t="shared" ca="1" si="19"/>
        <v>69</v>
      </c>
      <c r="W25" s="33">
        <f t="shared" ca="1" si="20"/>
        <v>148878</v>
      </c>
      <c r="X25" s="32">
        <f t="shared" ca="1" si="21"/>
        <v>229</v>
      </c>
      <c r="Y25" s="33">
        <f t="shared" ca="1" si="22"/>
        <v>565656</v>
      </c>
      <c r="Z25" s="32">
        <f t="shared" ca="1" si="23"/>
        <v>0</v>
      </c>
      <c r="AA25" s="33">
        <f t="shared" ca="1" si="24"/>
        <v>0</v>
      </c>
      <c r="AB25" s="24">
        <f t="shared" ca="1" si="25"/>
        <v>1083</v>
      </c>
      <c r="AC25" s="36">
        <f t="shared" ca="1" si="25"/>
        <v>2867989</v>
      </c>
      <c r="AD25" s="45">
        <f t="shared" ca="1" si="26"/>
        <v>2648.1892890120039</v>
      </c>
      <c r="AE25" s="37"/>
    </row>
    <row r="26" spans="2:31" x14ac:dyDescent="0.2">
      <c r="B26" s="29">
        <f t="shared" si="27"/>
        <v>21</v>
      </c>
      <c r="C26" s="29" t="str">
        <f t="shared" si="0"/>
        <v>сигма_оптический_датчик</v>
      </c>
      <c r="D26" s="32">
        <f t="shared" ca="1" si="1"/>
        <v>0</v>
      </c>
      <c r="E26" s="33">
        <f t="shared" ca="1" si="2"/>
        <v>0</v>
      </c>
      <c r="F26" s="32">
        <f t="shared" ca="1" si="3"/>
        <v>21</v>
      </c>
      <c r="G26" s="33">
        <f t="shared" ca="1" si="4"/>
        <v>687852</v>
      </c>
      <c r="H26" s="32">
        <f t="shared" ca="1" si="5"/>
        <v>0</v>
      </c>
      <c r="I26" s="33">
        <f t="shared" ca="1" si="6"/>
        <v>0</v>
      </c>
      <c r="J26" s="32">
        <f t="shared" ca="1" si="7"/>
        <v>0</v>
      </c>
      <c r="K26" s="33">
        <f t="shared" ca="1" si="8"/>
        <v>0</v>
      </c>
      <c r="L26" s="32">
        <f t="shared" ca="1" si="9"/>
        <v>0</v>
      </c>
      <c r="M26" s="33">
        <f t="shared" ca="1" si="10"/>
        <v>0</v>
      </c>
      <c r="N26" s="32">
        <f t="shared" ca="1" si="11"/>
        <v>41</v>
      </c>
      <c r="O26" s="33">
        <f t="shared" ca="1" si="12"/>
        <v>1322244</v>
      </c>
      <c r="P26" s="32">
        <f t="shared" ca="1" si="13"/>
        <v>4</v>
      </c>
      <c r="Q26" s="33">
        <f t="shared" ca="1" si="14"/>
        <v>144120</v>
      </c>
      <c r="R26" s="32">
        <f t="shared" ca="1" si="15"/>
        <v>4</v>
      </c>
      <c r="S26" s="33">
        <f t="shared" ca="1" si="16"/>
        <v>142560</v>
      </c>
      <c r="T26" s="32">
        <f t="shared" ca="1" si="17"/>
        <v>52</v>
      </c>
      <c r="U26" s="33">
        <f t="shared" ca="1" si="18"/>
        <v>1852702</v>
      </c>
      <c r="V26" s="32">
        <f t="shared" ca="1" si="19"/>
        <v>0</v>
      </c>
      <c r="W26" s="33">
        <f t="shared" ca="1" si="20"/>
        <v>0</v>
      </c>
      <c r="X26" s="32">
        <f t="shared" ca="1" si="21"/>
        <v>15</v>
      </c>
      <c r="Y26" s="33">
        <f t="shared" ca="1" si="22"/>
        <v>481140</v>
      </c>
      <c r="Z26" s="32">
        <f t="shared" ca="1" si="23"/>
        <v>0</v>
      </c>
      <c r="AA26" s="33">
        <f t="shared" ca="1" si="24"/>
        <v>0</v>
      </c>
      <c r="AB26" s="24">
        <f t="shared" ca="1" si="25"/>
        <v>137</v>
      </c>
      <c r="AC26" s="36">
        <f t="shared" ca="1" si="25"/>
        <v>4630618</v>
      </c>
      <c r="AD26" s="45">
        <f t="shared" ca="1" si="26"/>
        <v>33800.131386861314</v>
      </c>
      <c r="AE26" s="37"/>
    </row>
    <row r="27" spans="2:31" x14ac:dyDescent="0.2">
      <c r="B27" s="29">
        <f t="shared" si="27"/>
        <v>22</v>
      </c>
      <c r="C27" s="29" t="str">
        <f t="shared" si="0"/>
        <v>сигма_оптический_датчик_фланец</v>
      </c>
      <c r="D27" s="32">
        <f t="shared" ca="1" si="1"/>
        <v>0</v>
      </c>
      <c r="E27" s="33">
        <f t="shared" ca="1" si="2"/>
        <v>0</v>
      </c>
      <c r="F27" s="32">
        <f t="shared" ca="1" si="3"/>
        <v>0</v>
      </c>
      <c r="G27" s="33">
        <f t="shared" ca="1" si="4"/>
        <v>0</v>
      </c>
      <c r="H27" s="32">
        <f t="shared" ca="1" si="5"/>
        <v>0</v>
      </c>
      <c r="I27" s="33">
        <f t="shared" ca="1" si="6"/>
        <v>0</v>
      </c>
      <c r="J27" s="32">
        <f t="shared" ca="1" si="7"/>
        <v>0</v>
      </c>
      <c r="K27" s="33">
        <f t="shared" ca="1" si="8"/>
        <v>0</v>
      </c>
      <c r="L27" s="32">
        <f t="shared" ca="1" si="9"/>
        <v>0</v>
      </c>
      <c r="M27" s="33">
        <f t="shared" ca="1" si="10"/>
        <v>0</v>
      </c>
      <c r="N27" s="32">
        <f t="shared" ca="1" si="11"/>
        <v>0</v>
      </c>
      <c r="O27" s="33">
        <f t="shared" ca="1" si="12"/>
        <v>0</v>
      </c>
      <c r="P27" s="32">
        <f t="shared" ca="1" si="13"/>
        <v>0</v>
      </c>
      <c r="Q27" s="33">
        <f t="shared" ca="1" si="14"/>
        <v>0</v>
      </c>
      <c r="R27" s="32">
        <f t="shared" ca="1" si="15"/>
        <v>0</v>
      </c>
      <c r="S27" s="33">
        <f t="shared" ca="1" si="16"/>
        <v>0</v>
      </c>
      <c r="T27" s="32">
        <f t="shared" ca="1" si="17"/>
        <v>0</v>
      </c>
      <c r="U27" s="33">
        <f t="shared" ca="1" si="18"/>
        <v>0</v>
      </c>
      <c r="V27" s="32">
        <f t="shared" ca="1" si="19"/>
        <v>0</v>
      </c>
      <c r="W27" s="33">
        <f t="shared" ca="1" si="20"/>
        <v>0</v>
      </c>
      <c r="X27" s="32">
        <f t="shared" ca="1" si="21"/>
        <v>0</v>
      </c>
      <c r="Y27" s="33">
        <f t="shared" ca="1" si="22"/>
        <v>0</v>
      </c>
      <c r="Z27" s="32">
        <f t="shared" ca="1" si="23"/>
        <v>0</v>
      </c>
      <c r="AA27" s="33">
        <f t="shared" ca="1" si="24"/>
        <v>0</v>
      </c>
      <c r="AB27" s="24">
        <f t="shared" ca="1" si="25"/>
        <v>0</v>
      </c>
      <c r="AC27" s="36">
        <f t="shared" ca="1" si="25"/>
        <v>0</v>
      </c>
      <c r="AD27" s="45">
        <f t="shared" ca="1" si="26"/>
        <v>0</v>
      </c>
      <c r="AE27" s="37"/>
    </row>
    <row r="28" spans="2:31" x14ac:dyDescent="0.2">
      <c r="B28" s="29">
        <f t="shared" si="27"/>
        <v>23</v>
      </c>
      <c r="C28" s="29" t="str">
        <f t="shared" si="0"/>
        <v>сигнал_03_оптика</v>
      </c>
      <c r="D28" s="32">
        <f t="shared" ca="1" si="1"/>
        <v>0</v>
      </c>
      <c r="E28" s="33">
        <f t="shared" ca="1" si="2"/>
        <v>0</v>
      </c>
      <c r="F28" s="32">
        <f t="shared" ca="1" si="3"/>
        <v>0</v>
      </c>
      <c r="G28" s="33">
        <f t="shared" ca="1" si="4"/>
        <v>0</v>
      </c>
      <c r="H28" s="32">
        <f t="shared" ca="1" si="5"/>
        <v>0</v>
      </c>
      <c r="I28" s="33">
        <f t="shared" ca="1" si="6"/>
        <v>0</v>
      </c>
      <c r="J28" s="32">
        <f t="shared" ca="1" si="7"/>
        <v>0</v>
      </c>
      <c r="K28" s="33">
        <f t="shared" ca="1" si="8"/>
        <v>0</v>
      </c>
      <c r="L28" s="32">
        <f t="shared" ca="1" si="9"/>
        <v>0</v>
      </c>
      <c r="M28" s="33">
        <f t="shared" ca="1" si="10"/>
        <v>0</v>
      </c>
      <c r="N28" s="32">
        <f t="shared" ca="1" si="11"/>
        <v>0</v>
      </c>
      <c r="O28" s="33">
        <f t="shared" ca="1" si="12"/>
        <v>0</v>
      </c>
      <c r="P28" s="32">
        <f t="shared" ca="1" si="13"/>
        <v>4</v>
      </c>
      <c r="Q28" s="33">
        <f t="shared" ca="1" si="14"/>
        <v>142560</v>
      </c>
      <c r="R28" s="32">
        <f t="shared" ca="1" si="15"/>
        <v>0</v>
      </c>
      <c r="S28" s="33">
        <f t="shared" ca="1" si="16"/>
        <v>0</v>
      </c>
      <c r="T28" s="32">
        <f t="shared" ca="1" si="17"/>
        <v>14</v>
      </c>
      <c r="U28" s="33">
        <f t="shared" ca="1" si="18"/>
        <v>498960</v>
      </c>
      <c r="V28" s="32">
        <f t="shared" ca="1" si="19"/>
        <v>0</v>
      </c>
      <c r="W28" s="33">
        <f t="shared" ca="1" si="20"/>
        <v>0</v>
      </c>
      <c r="X28" s="32">
        <f t="shared" ca="1" si="21"/>
        <v>0</v>
      </c>
      <c r="Y28" s="33">
        <f t="shared" ca="1" si="22"/>
        <v>0</v>
      </c>
      <c r="Z28" s="32">
        <f t="shared" ca="1" si="23"/>
        <v>0</v>
      </c>
      <c r="AA28" s="33">
        <f t="shared" ca="1" si="24"/>
        <v>0</v>
      </c>
      <c r="AB28" s="24">
        <f t="shared" ca="1" si="25"/>
        <v>18</v>
      </c>
      <c r="AC28" s="36">
        <f t="shared" ca="1" si="25"/>
        <v>641520</v>
      </c>
      <c r="AD28" s="45">
        <f t="shared" ca="1" si="26"/>
        <v>35640</v>
      </c>
      <c r="AE28" s="37"/>
    </row>
    <row r="29" spans="2:31" x14ac:dyDescent="0.2">
      <c r="B29" s="29">
        <f t="shared" si="27"/>
        <v>24</v>
      </c>
      <c r="C29" s="29" t="str">
        <f t="shared" si="0"/>
        <v>сигнал_03_оптика_фланец</v>
      </c>
      <c r="D29" s="32">
        <f t="shared" ca="1" si="1"/>
        <v>0</v>
      </c>
      <c r="E29" s="33">
        <f t="shared" ca="1" si="2"/>
        <v>0</v>
      </c>
      <c r="F29" s="32">
        <f t="shared" ca="1" si="3"/>
        <v>0</v>
      </c>
      <c r="G29" s="33">
        <f t="shared" ca="1" si="4"/>
        <v>0</v>
      </c>
      <c r="H29" s="32">
        <f t="shared" ca="1" si="5"/>
        <v>0</v>
      </c>
      <c r="I29" s="33">
        <f t="shared" ca="1" si="6"/>
        <v>0</v>
      </c>
      <c r="J29" s="32">
        <f t="shared" ca="1" si="7"/>
        <v>0</v>
      </c>
      <c r="K29" s="33">
        <f t="shared" ca="1" si="8"/>
        <v>0</v>
      </c>
      <c r="L29" s="32">
        <f t="shared" ca="1" si="9"/>
        <v>0</v>
      </c>
      <c r="M29" s="33">
        <f t="shared" ca="1" si="10"/>
        <v>0</v>
      </c>
      <c r="N29" s="32">
        <f t="shared" ca="1" si="11"/>
        <v>0</v>
      </c>
      <c r="O29" s="33">
        <f t="shared" ca="1" si="12"/>
        <v>0</v>
      </c>
      <c r="P29" s="32">
        <f t="shared" ca="1" si="13"/>
        <v>0</v>
      </c>
      <c r="Q29" s="33">
        <f t="shared" ca="1" si="14"/>
        <v>0</v>
      </c>
      <c r="R29" s="32">
        <f t="shared" ca="1" si="15"/>
        <v>0</v>
      </c>
      <c r="S29" s="33">
        <f t="shared" ca="1" si="16"/>
        <v>0</v>
      </c>
      <c r="T29" s="32">
        <f t="shared" ca="1" si="17"/>
        <v>0</v>
      </c>
      <c r="U29" s="33">
        <f t="shared" ca="1" si="18"/>
        <v>0</v>
      </c>
      <c r="V29" s="32">
        <f t="shared" ca="1" si="19"/>
        <v>0</v>
      </c>
      <c r="W29" s="33">
        <f t="shared" ca="1" si="20"/>
        <v>0</v>
      </c>
      <c r="X29" s="32">
        <f t="shared" ca="1" si="21"/>
        <v>0</v>
      </c>
      <c r="Y29" s="33">
        <f t="shared" ca="1" si="22"/>
        <v>0</v>
      </c>
      <c r="Z29" s="32">
        <f t="shared" ca="1" si="23"/>
        <v>0</v>
      </c>
      <c r="AA29" s="33">
        <f t="shared" ca="1" si="24"/>
        <v>0</v>
      </c>
      <c r="AB29" s="24">
        <f t="shared" ca="1" si="25"/>
        <v>0</v>
      </c>
      <c r="AC29" s="36">
        <f t="shared" ca="1" si="25"/>
        <v>0</v>
      </c>
      <c r="AD29" s="45">
        <f t="shared" ca="1" si="26"/>
        <v>0</v>
      </c>
      <c r="AE29" s="37"/>
    </row>
    <row r="30" spans="2:31" x14ac:dyDescent="0.2">
      <c r="B30" s="29">
        <f t="shared" si="27"/>
        <v>25</v>
      </c>
      <c r="C30" s="29" t="str">
        <f t="shared" si="0"/>
        <v>ДДК</v>
      </c>
      <c r="D30" s="32">
        <f t="shared" ca="1" si="1"/>
        <v>0</v>
      </c>
      <c r="E30" s="33">
        <f t="shared" ca="1" si="2"/>
        <v>0</v>
      </c>
      <c r="F30" s="32">
        <f t="shared" ca="1" si="3"/>
        <v>0</v>
      </c>
      <c r="G30" s="33">
        <f t="shared" ca="1" si="4"/>
        <v>0</v>
      </c>
      <c r="H30" s="32">
        <f t="shared" ca="1" si="5"/>
        <v>6</v>
      </c>
      <c r="I30" s="33">
        <f t="shared" ca="1" si="6"/>
        <v>292455</v>
      </c>
      <c r="J30" s="32">
        <f t="shared" ca="1" si="7"/>
        <v>0</v>
      </c>
      <c r="K30" s="33">
        <f t="shared" ca="1" si="8"/>
        <v>0</v>
      </c>
      <c r="L30" s="32">
        <f t="shared" ca="1" si="9"/>
        <v>0</v>
      </c>
      <c r="M30" s="33">
        <f t="shared" ca="1" si="10"/>
        <v>0</v>
      </c>
      <c r="N30" s="32">
        <f t="shared" ca="1" si="11"/>
        <v>0</v>
      </c>
      <c r="O30" s="33">
        <f t="shared" ca="1" si="12"/>
        <v>0</v>
      </c>
      <c r="P30" s="32">
        <f t="shared" ca="1" si="13"/>
        <v>0</v>
      </c>
      <c r="Q30" s="33">
        <f t="shared" ca="1" si="14"/>
        <v>0</v>
      </c>
      <c r="R30" s="32">
        <f t="shared" ca="1" si="15"/>
        <v>0</v>
      </c>
      <c r="S30" s="33">
        <f t="shared" ca="1" si="16"/>
        <v>0</v>
      </c>
      <c r="T30" s="32">
        <f t="shared" ca="1" si="17"/>
        <v>1</v>
      </c>
      <c r="U30" s="33">
        <f t="shared" ca="1" si="18"/>
        <v>64800</v>
      </c>
      <c r="V30" s="32">
        <f t="shared" ca="1" si="19"/>
        <v>0</v>
      </c>
      <c r="W30" s="33">
        <f t="shared" ca="1" si="20"/>
        <v>0</v>
      </c>
      <c r="X30" s="32">
        <f t="shared" ca="1" si="21"/>
        <v>0</v>
      </c>
      <c r="Y30" s="33">
        <f t="shared" ca="1" si="22"/>
        <v>0</v>
      </c>
      <c r="Z30" s="32">
        <f t="shared" ca="1" si="23"/>
        <v>0</v>
      </c>
      <c r="AA30" s="33">
        <f t="shared" ca="1" si="24"/>
        <v>0</v>
      </c>
      <c r="AB30" s="24">
        <f t="shared" ca="1" si="25"/>
        <v>7</v>
      </c>
      <c r="AC30" s="36">
        <f t="shared" ca="1" si="25"/>
        <v>357255</v>
      </c>
      <c r="AD30" s="45">
        <f t="shared" ca="1" si="26"/>
        <v>51036.428571428572</v>
      </c>
      <c r="AE30" s="37"/>
    </row>
    <row r="31" spans="2:31" x14ac:dyDescent="0.2">
      <c r="B31" s="29">
        <f t="shared" si="27"/>
        <v>26</v>
      </c>
      <c r="C31" s="29" t="str">
        <f t="shared" si="0"/>
        <v>Сигнал_35</v>
      </c>
      <c r="D31" s="32">
        <f t="shared" ca="1" si="1"/>
        <v>0</v>
      </c>
      <c r="E31" s="33">
        <f t="shared" ca="1" si="2"/>
        <v>0</v>
      </c>
      <c r="F31" s="32">
        <f t="shared" ca="1" si="3"/>
        <v>0</v>
      </c>
      <c r="G31" s="33">
        <f t="shared" ca="1" si="4"/>
        <v>0</v>
      </c>
      <c r="H31" s="32">
        <f t="shared" ca="1" si="5"/>
        <v>0</v>
      </c>
      <c r="I31" s="33">
        <f t="shared" ca="1" si="6"/>
        <v>0</v>
      </c>
      <c r="J31" s="32">
        <f t="shared" ca="1" si="7"/>
        <v>0</v>
      </c>
      <c r="K31" s="33">
        <f t="shared" ca="1" si="8"/>
        <v>0</v>
      </c>
      <c r="L31" s="32">
        <f t="shared" ca="1" si="9"/>
        <v>0</v>
      </c>
      <c r="M31" s="33">
        <f t="shared" ca="1" si="10"/>
        <v>0</v>
      </c>
      <c r="N31" s="32">
        <f t="shared" ca="1" si="11"/>
        <v>0</v>
      </c>
      <c r="O31" s="33">
        <f t="shared" ca="1" si="12"/>
        <v>0</v>
      </c>
      <c r="P31" s="32">
        <f t="shared" ca="1" si="13"/>
        <v>0</v>
      </c>
      <c r="Q31" s="33">
        <f t="shared" ca="1" si="14"/>
        <v>0</v>
      </c>
      <c r="R31" s="32">
        <f t="shared" ca="1" si="15"/>
        <v>0</v>
      </c>
      <c r="S31" s="33">
        <f t="shared" ca="1" si="16"/>
        <v>0</v>
      </c>
      <c r="T31" s="32">
        <f t="shared" ca="1" si="17"/>
        <v>0</v>
      </c>
      <c r="U31" s="33">
        <f t="shared" ca="1" si="18"/>
        <v>0</v>
      </c>
      <c r="V31" s="32">
        <f t="shared" ca="1" si="19"/>
        <v>0</v>
      </c>
      <c r="W31" s="33">
        <f t="shared" ca="1" si="20"/>
        <v>0</v>
      </c>
      <c r="X31" s="32">
        <f t="shared" ca="1" si="21"/>
        <v>0</v>
      </c>
      <c r="Y31" s="33">
        <f t="shared" ca="1" si="22"/>
        <v>0</v>
      </c>
      <c r="Z31" s="32">
        <f t="shared" ca="1" si="23"/>
        <v>0</v>
      </c>
      <c r="AA31" s="33">
        <f t="shared" ca="1" si="24"/>
        <v>0</v>
      </c>
      <c r="AB31" s="24">
        <f t="shared" ca="1" si="25"/>
        <v>0</v>
      </c>
      <c r="AC31" s="36">
        <f t="shared" ca="1" si="25"/>
        <v>0</v>
      </c>
      <c r="AD31" s="45">
        <f t="shared" ca="1" si="26"/>
        <v>0</v>
      </c>
      <c r="AE31" s="37"/>
    </row>
    <row r="32" spans="2:31" x14ac:dyDescent="0.2">
      <c r="B32" s="29">
        <f t="shared" si="27"/>
        <v>27</v>
      </c>
      <c r="C32" s="29" t="str">
        <f t="shared" si="0"/>
        <v>ПТФМ_112</v>
      </c>
      <c r="D32" s="32">
        <f t="shared" ca="1" si="1"/>
        <v>0</v>
      </c>
      <c r="E32" s="33">
        <f t="shared" ca="1" si="2"/>
        <v>0</v>
      </c>
      <c r="F32" s="32">
        <f t="shared" ca="1" si="3"/>
        <v>0</v>
      </c>
      <c r="G32" s="33">
        <f t="shared" ca="1" si="4"/>
        <v>0</v>
      </c>
      <c r="H32" s="32">
        <f t="shared" ca="1" si="5"/>
        <v>0</v>
      </c>
      <c r="I32" s="33">
        <f t="shared" ca="1" si="6"/>
        <v>0</v>
      </c>
      <c r="J32" s="32">
        <f t="shared" ca="1" si="7"/>
        <v>0</v>
      </c>
      <c r="K32" s="33">
        <f t="shared" ca="1" si="8"/>
        <v>0</v>
      </c>
      <c r="L32" s="32">
        <f t="shared" ca="1" si="9"/>
        <v>0</v>
      </c>
      <c r="M32" s="33">
        <f t="shared" ca="1" si="10"/>
        <v>0</v>
      </c>
      <c r="N32" s="32">
        <f t="shared" ca="1" si="11"/>
        <v>0</v>
      </c>
      <c r="O32" s="33">
        <f t="shared" ca="1" si="12"/>
        <v>0</v>
      </c>
      <c r="P32" s="32">
        <f t="shared" ca="1" si="13"/>
        <v>0</v>
      </c>
      <c r="Q32" s="33">
        <f t="shared" ca="1" si="14"/>
        <v>0</v>
      </c>
      <c r="R32" s="32">
        <f t="shared" ca="1" si="15"/>
        <v>0</v>
      </c>
      <c r="S32" s="33">
        <f t="shared" ca="1" si="16"/>
        <v>0</v>
      </c>
      <c r="T32" s="32">
        <f t="shared" ca="1" si="17"/>
        <v>0</v>
      </c>
      <c r="U32" s="33">
        <f t="shared" ca="1" si="18"/>
        <v>0</v>
      </c>
      <c r="V32" s="32">
        <f t="shared" ca="1" si="19"/>
        <v>0</v>
      </c>
      <c r="W32" s="33">
        <f t="shared" ca="1" si="20"/>
        <v>0</v>
      </c>
      <c r="X32" s="32">
        <f t="shared" ca="1" si="21"/>
        <v>0</v>
      </c>
      <c r="Y32" s="33">
        <f t="shared" ca="1" si="22"/>
        <v>0</v>
      </c>
      <c r="Z32" s="32">
        <f t="shared" ca="1" si="23"/>
        <v>0</v>
      </c>
      <c r="AA32" s="33">
        <f t="shared" ca="1" si="24"/>
        <v>0</v>
      </c>
      <c r="AB32" s="24">
        <f t="shared" ca="1" si="25"/>
        <v>0</v>
      </c>
      <c r="AC32" s="36">
        <f t="shared" ca="1" si="25"/>
        <v>0</v>
      </c>
      <c r="AD32" s="45">
        <f t="shared" ca="1" si="26"/>
        <v>0</v>
      </c>
      <c r="AE32" s="37"/>
    </row>
    <row r="33" spans="2:31" x14ac:dyDescent="0.2">
      <c r="B33" s="29">
        <f t="shared" si="27"/>
        <v>28</v>
      </c>
      <c r="C33" s="29" t="str">
        <f t="shared" si="0"/>
        <v>ПТФМ_102_БКУ</v>
      </c>
      <c r="D33" s="32">
        <f t="shared" ca="1" si="1"/>
        <v>0</v>
      </c>
      <c r="E33" s="33">
        <f t="shared" ca="1" si="2"/>
        <v>0</v>
      </c>
      <c r="F33" s="32">
        <f t="shared" ca="1" si="3"/>
        <v>0</v>
      </c>
      <c r="G33" s="33">
        <f t="shared" ca="1" si="4"/>
        <v>0</v>
      </c>
      <c r="H33" s="32">
        <f t="shared" ca="1" si="5"/>
        <v>0</v>
      </c>
      <c r="I33" s="33">
        <f t="shared" ca="1" si="6"/>
        <v>0</v>
      </c>
      <c r="J33" s="32">
        <f t="shared" ca="1" si="7"/>
        <v>0</v>
      </c>
      <c r="K33" s="33">
        <f t="shared" ca="1" si="8"/>
        <v>0</v>
      </c>
      <c r="L33" s="32">
        <f t="shared" ca="1" si="9"/>
        <v>0</v>
      </c>
      <c r="M33" s="33">
        <f t="shared" ca="1" si="10"/>
        <v>0</v>
      </c>
      <c r="N33" s="32">
        <f t="shared" ca="1" si="11"/>
        <v>0</v>
      </c>
      <c r="O33" s="33">
        <f t="shared" ca="1" si="12"/>
        <v>0</v>
      </c>
      <c r="P33" s="32">
        <f t="shared" ca="1" si="13"/>
        <v>0</v>
      </c>
      <c r="Q33" s="33">
        <f t="shared" ca="1" si="14"/>
        <v>0</v>
      </c>
      <c r="R33" s="32">
        <f t="shared" ca="1" si="15"/>
        <v>0</v>
      </c>
      <c r="S33" s="33">
        <f t="shared" ca="1" si="16"/>
        <v>0</v>
      </c>
      <c r="T33" s="32">
        <f t="shared" ca="1" si="17"/>
        <v>0</v>
      </c>
      <c r="U33" s="33">
        <f t="shared" ca="1" si="18"/>
        <v>0</v>
      </c>
      <c r="V33" s="32">
        <f t="shared" ca="1" si="19"/>
        <v>0</v>
      </c>
      <c r="W33" s="33">
        <f t="shared" ca="1" si="20"/>
        <v>0</v>
      </c>
      <c r="X33" s="32">
        <f t="shared" ca="1" si="21"/>
        <v>0</v>
      </c>
      <c r="Y33" s="33">
        <f t="shared" ca="1" si="22"/>
        <v>0</v>
      </c>
      <c r="Z33" s="32">
        <f t="shared" ca="1" si="23"/>
        <v>0</v>
      </c>
      <c r="AA33" s="33">
        <f t="shared" ca="1" si="24"/>
        <v>0</v>
      </c>
      <c r="AB33" s="24">
        <f t="shared" ca="1" si="25"/>
        <v>0</v>
      </c>
      <c r="AC33" s="36">
        <f t="shared" ca="1" si="25"/>
        <v>0</v>
      </c>
      <c r="AD33" s="45">
        <f t="shared" ca="1" si="26"/>
        <v>0</v>
      </c>
      <c r="AE33" s="37"/>
    </row>
    <row r="34" spans="2:31" x14ac:dyDescent="0.2">
      <c r="B34" s="29">
        <f t="shared" ref="B34:B41" si="28">B33+1</f>
        <v>29</v>
      </c>
      <c r="C34" s="29" t="str">
        <f t="shared" si="0"/>
        <v>ПТФМ_102_датчики</v>
      </c>
      <c r="D34" s="32">
        <f t="shared" ca="1" si="1"/>
        <v>0</v>
      </c>
      <c r="E34" s="33">
        <f t="shared" ca="1" si="2"/>
        <v>0</v>
      </c>
      <c r="F34" s="32">
        <f t="shared" ca="1" si="3"/>
        <v>0</v>
      </c>
      <c r="G34" s="33">
        <f t="shared" ca="1" si="4"/>
        <v>0</v>
      </c>
      <c r="H34" s="32">
        <f t="shared" ca="1" si="5"/>
        <v>0</v>
      </c>
      <c r="I34" s="33">
        <f t="shared" ca="1" si="6"/>
        <v>0</v>
      </c>
      <c r="J34" s="32">
        <f t="shared" ca="1" si="7"/>
        <v>0</v>
      </c>
      <c r="K34" s="33">
        <f t="shared" ca="1" si="8"/>
        <v>0</v>
      </c>
      <c r="L34" s="32">
        <f t="shared" ca="1" si="9"/>
        <v>0</v>
      </c>
      <c r="M34" s="33">
        <f t="shared" ca="1" si="10"/>
        <v>0</v>
      </c>
      <c r="N34" s="32">
        <f t="shared" ca="1" si="11"/>
        <v>0</v>
      </c>
      <c r="O34" s="33">
        <f t="shared" ca="1" si="12"/>
        <v>0</v>
      </c>
      <c r="P34" s="32">
        <f t="shared" ca="1" si="13"/>
        <v>0</v>
      </c>
      <c r="Q34" s="33">
        <f t="shared" ca="1" si="14"/>
        <v>0</v>
      </c>
      <c r="R34" s="32">
        <f t="shared" ca="1" si="15"/>
        <v>0</v>
      </c>
      <c r="S34" s="33">
        <f t="shared" ca="1" si="16"/>
        <v>0</v>
      </c>
      <c r="T34" s="32">
        <f t="shared" ca="1" si="17"/>
        <v>0</v>
      </c>
      <c r="U34" s="33">
        <f t="shared" ca="1" si="18"/>
        <v>0</v>
      </c>
      <c r="V34" s="32">
        <f t="shared" ca="1" si="19"/>
        <v>0</v>
      </c>
      <c r="W34" s="33">
        <f t="shared" ca="1" si="20"/>
        <v>0</v>
      </c>
      <c r="X34" s="32">
        <f t="shared" ca="1" si="21"/>
        <v>0</v>
      </c>
      <c r="Y34" s="33">
        <f t="shared" ca="1" si="22"/>
        <v>0</v>
      </c>
      <c r="Z34" s="32">
        <f t="shared" ca="1" si="23"/>
        <v>0</v>
      </c>
      <c r="AA34" s="33">
        <f t="shared" ca="1" si="24"/>
        <v>0</v>
      </c>
      <c r="AB34" s="24">
        <f t="shared" ref="AB34:AB41" ca="1" si="29">D34+F34+H34+J34+L34+N34+P34+R34+T34+V34+X34+Z34</f>
        <v>0</v>
      </c>
      <c r="AC34" s="36">
        <f t="shared" ref="AC34:AC41" ca="1" si="30">E34+G34+I34+K34+M34+O34+Q34+S34+U34+W34+Y34+AA34</f>
        <v>0</v>
      </c>
      <c r="AD34" s="45">
        <f t="shared" ca="1" si="26"/>
        <v>0</v>
      </c>
      <c r="AE34" s="37"/>
    </row>
    <row r="35" spans="2:31" x14ac:dyDescent="0.2">
      <c r="B35" s="29">
        <f t="shared" si="28"/>
        <v>30</v>
      </c>
      <c r="C35" s="29" t="str">
        <f t="shared" si="0"/>
        <v>ПТФМ_104_БКУ</v>
      </c>
      <c r="D35" s="32">
        <f t="shared" ca="1" si="1"/>
        <v>0</v>
      </c>
      <c r="E35" s="33">
        <f t="shared" ca="1" si="2"/>
        <v>0</v>
      </c>
      <c r="F35" s="32">
        <f t="shared" ca="1" si="3"/>
        <v>0</v>
      </c>
      <c r="G35" s="33">
        <f t="shared" ca="1" si="4"/>
        <v>0</v>
      </c>
      <c r="H35" s="32">
        <f t="shared" ca="1" si="5"/>
        <v>0</v>
      </c>
      <c r="I35" s="33">
        <f t="shared" ca="1" si="6"/>
        <v>0</v>
      </c>
      <c r="J35" s="32">
        <f t="shared" ca="1" si="7"/>
        <v>0</v>
      </c>
      <c r="K35" s="33">
        <f t="shared" ca="1" si="8"/>
        <v>0</v>
      </c>
      <c r="L35" s="32">
        <f t="shared" ca="1" si="9"/>
        <v>0</v>
      </c>
      <c r="M35" s="33">
        <f t="shared" ca="1" si="10"/>
        <v>0</v>
      </c>
      <c r="N35" s="32">
        <f t="shared" ca="1" si="11"/>
        <v>0</v>
      </c>
      <c r="O35" s="33">
        <f t="shared" ca="1" si="12"/>
        <v>0</v>
      </c>
      <c r="P35" s="32">
        <f t="shared" ca="1" si="13"/>
        <v>0</v>
      </c>
      <c r="Q35" s="33">
        <f t="shared" ca="1" si="14"/>
        <v>0</v>
      </c>
      <c r="R35" s="32">
        <f t="shared" ca="1" si="15"/>
        <v>0</v>
      </c>
      <c r="S35" s="33">
        <f t="shared" ca="1" si="16"/>
        <v>0</v>
      </c>
      <c r="T35" s="32">
        <f t="shared" ca="1" si="17"/>
        <v>0</v>
      </c>
      <c r="U35" s="33">
        <f t="shared" ca="1" si="18"/>
        <v>0</v>
      </c>
      <c r="V35" s="32">
        <f t="shared" ca="1" si="19"/>
        <v>0</v>
      </c>
      <c r="W35" s="33">
        <f t="shared" ca="1" si="20"/>
        <v>0</v>
      </c>
      <c r="X35" s="32">
        <f t="shared" ca="1" si="21"/>
        <v>0</v>
      </c>
      <c r="Y35" s="33">
        <f t="shared" ca="1" si="22"/>
        <v>0</v>
      </c>
      <c r="Z35" s="32">
        <f t="shared" ca="1" si="23"/>
        <v>0</v>
      </c>
      <c r="AA35" s="33">
        <f t="shared" ca="1" si="24"/>
        <v>0</v>
      </c>
      <c r="AB35" s="24">
        <f t="shared" ca="1" si="29"/>
        <v>0</v>
      </c>
      <c r="AC35" s="36">
        <f t="shared" ca="1" si="30"/>
        <v>0</v>
      </c>
      <c r="AD35" s="45">
        <f t="shared" ca="1" si="26"/>
        <v>0</v>
      </c>
      <c r="AE35" s="37"/>
    </row>
    <row r="36" spans="2:31" x14ac:dyDescent="0.2">
      <c r="B36" s="29">
        <f t="shared" si="28"/>
        <v>31</v>
      </c>
      <c r="C36" s="29" t="str">
        <f t="shared" si="0"/>
        <v>ПТФМ_104_датчики</v>
      </c>
      <c r="D36" s="32">
        <f t="shared" ca="1" si="1"/>
        <v>0</v>
      </c>
      <c r="E36" s="33">
        <f t="shared" ca="1" si="2"/>
        <v>0</v>
      </c>
      <c r="F36" s="32">
        <f t="shared" ca="1" si="3"/>
        <v>0</v>
      </c>
      <c r="G36" s="33">
        <f t="shared" ca="1" si="4"/>
        <v>0</v>
      </c>
      <c r="H36" s="32">
        <f t="shared" ca="1" si="5"/>
        <v>0</v>
      </c>
      <c r="I36" s="33">
        <f t="shared" ca="1" si="6"/>
        <v>0</v>
      </c>
      <c r="J36" s="32">
        <f t="shared" ca="1" si="7"/>
        <v>0</v>
      </c>
      <c r="K36" s="33">
        <f t="shared" ca="1" si="8"/>
        <v>0</v>
      </c>
      <c r="L36" s="32">
        <f t="shared" ca="1" si="9"/>
        <v>0</v>
      </c>
      <c r="M36" s="33">
        <f t="shared" ca="1" si="10"/>
        <v>0</v>
      </c>
      <c r="N36" s="32">
        <f t="shared" ca="1" si="11"/>
        <v>0</v>
      </c>
      <c r="O36" s="33">
        <f t="shared" ca="1" si="12"/>
        <v>0</v>
      </c>
      <c r="P36" s="32">
        <f t="shared" ca="1" si="13"/>
        <v>0</v>
      </c>
      <c r="Q36" s="33">
        <f t="shared" ca="1" si="14"/>
        <v>0</v>
      </c>
      <c r="R36" s="32">
        <f t="shared" ca="1" si="15"/>
        <v>0</v>
      </c>
      <c r="S36" s="33">
        <f t="shared" ca="1" si="16"/>
        <v>0</v>
      </c>
      <c r="T36" s="32">
        <f t="shared" ca="1" si="17"/>
        <v>0</v>
      </c>
      <c r="U36" s="33">
        <f t="shared" ca="1" si="18"/>
        <v>0</v>
      </c>
      <c r="V36" s="32">
        <f t="shared" ca="1" si="19"/>
        <v>0</v>
      </c>
      <c r="W36" s="33">
        <f t="shared" ca="1" si="20"/>
        <v>0</v>
      </c>
      <c r="X36" s="32">
        <f t="shared" ca="1" si="21"/>
        <v>0</v>
      </c>
      <c r="Y36" s="33">
        <f t="shared" ca="1" si="22"/>
        <v>0</v>
      </c>
      <c r="Z36" s="32">
        <f t="shared" ca="1" si="23"/>
        <v>0</v>
      </c>
      <c r="AA36" s="33">
        <f t="shared" ca="1" si="24"/>
        <v>0</v>
      </c>
      <c r="AB36" s="24">
        <f t="shared" ca="1" si="29"/>
        <v>0</v>
      </c>
      <c r="AC36" s="36">
        <f t="shared" ca="1" si="30"/>
        <v>0</v>
      </c>
      <c r="AD36" s="45">
        <f t="shared" ca="1" si="26"/>
        <v>0</v>
      </c>
      <c r="AE36" s="37"/>
    </row>
    <row r="37" spans="2:31" x14ac:dyDescent="0.2">
      <c r="B37" s="29">
        <f t="shared" si="28"/>
        <v>32</v>
      </c>
      <c r="C37" s="29" t="str">
        <f t="shared" si="0"/>
        <v>GasOn_4</v>
      </c>
      <c r="D37" s="32">
        <f t="shared" ca="1" si="1"/>
        <v>0</v>
      </c>
      <c r="E37" s="33">
        <f t="shared" ca="1" si="2"/>
        <v>0</v>
      </c>
      <c r="F37" s="32">
        <f t="shared" ca="1" si="3"/>
        <v>0</v>
      </c>
      <c r="G37" s="33">
        <f t="shared" ca="1" si="4"/>
        <v>0</v>
      </c>
      <c r="H37" s="32">
        <f t="shared" ca="1" si="5"/>
        <v>0</v>
      </c>
      <c r="I37" s="33">
        <f t="shared" ca="1" si="6"/>
        <v>0</v>
      </c>
      <c r="J37" s="32">
        <f t="shared" ca="1" si="7"/>
        <v>0</v>
      </c>
      <c r="K37" s="33">
        <f t="shared" ca="1" si="8"/>
        <v>0</v>
      </c>
      <c r="L37" s="32">
        <f t="shared" ca="1" si="9"/>
        <v>0</v>
      </c>
      <c r="M37" s="33">
        <f t="shared" ca="1" si="10"/>
        <v>0</v>
      </c>
      <c r="N37" s="32">
        <f t="shared" ca="1" si="11"/>
        <v>0</v>
      </c>
      <c r="O37" s="33">
        <f t="shared" ca="1" si="12"/>
        <v>0</v>
      </c>
      <c r="P37" s="32">
        <f t="shared" ca="1" si="13"/>
        <v>0</v>
      </c>
      <c r="Q37" s="33">
        <f t="shared" ca="1" si="14"/>
        <v>0</v>
      </c>
      <c r="R37" s="32">
        <f t="shared" ca="1" si="15"/>
        <v>0</v>
      </c>
      <c r="S37" s="33">
        <f t="shared" ca="1" si="16"/>
        <v>0</v>
      </c>
      <c r="T37" s="32">
        <f t="shared" ca="1" si="17"/>
        <v>0</v>
      </c>
      <c r="U37" s="33">
        <f t="shared" ca="1" si="18"/>
        <v>0</v>
      </c>
      <c r="V37" s="32">
        <f t="shared" ca="1" si="19"/>
        <v>0</v>
      </c>
      <c r="W37" s="33">
        <f t="shared" ca="1" si="20"/>
        <v>0</v>
      </c>
      <c r="X37" s="32">
        <f t="shared" ca="1" si="21"/>
        <v>0</v>
      </c>
      <c r="Y37" s="33">
        <f t="shared" ca="1" si="22"/>
        <v>0</v>
      </c>
      <c r="Z37" s="32">
        <f t="shared" ca="1" si="23"/>
        <v>0</v>
      </c>
      <c r="AA37" s="33">
        <f t="shared" ca="1" si="24"/>
        <v>0</v>
      </c>
      <c r="AB37" s="24">
        <f t="shared" ca="1" si="29"/>
        <v>0</v>
      </c>
      <c r="AC37" s="36">
        <f t="shared" ca="1" si="30"/>
        <v>0</v>
      </c>
      <c r="AD37" s="45">
        <f t="shared" ca="1" si="26"/>
        <v>0</v>
      </c>
      <c r="AE37" s="37"/>
    </row>
    <row r="38" spans="2:31" x14ac:dyDescent="0.2">
      <c r="B38" s="29">
        <f t="shared" si="28"/>
        <v>33</v>
      </c>
      <c r="C38" s="29" t="str">
        <f t="shared" si="0"/>
        <v>GasOn_1</v>
      </c>
      <c r="D38" s="32">
        <f t="shared" ca="1" si="1"/>
        <v>0</v>
      </c>
      <c r="E38" s="33">
        <f t="shared" ca="1" si="2"/>
        <v>0</v>
      </c>
      <c r="F38" s="32">
        <f t="shared" ca="1" si="3"/>
        <v>0</v>
      </c>
      <c r="G38" s="33">
        <f t="shared" ca="1" si="4"/>
        <v>0</v>
      </c>
      <c r="H38" s="32">
        <f t="shared" ca="1" si="5"/>
        <v>0</v>
      </c>
      <c r="I38" s="33">
        <f t="shared" ca="1" si="6"/>
        <v>0</v>
      </c>
      <c r="J38" s="32">
        <f t="shared" ca="1" si="7"/>
        <v>0</v>
      </c>
      <c r="K38" s="33">
        <f t="shared" ca="1" si="8"/>
        <v>0</v>
      </c>
      <c r="L38" s="32">
        <f t="shared" ca="1" si="9"/>
        <v>0</v>
      </c>
      <c r="M38" s="33">
        <f t="shared" ca="1" si="10"/>
        <v>0</v>
      </c>
      <c r="N38" s="32">
        <f t="shared" ca="1" si="11"/>
        <v>0</v>
      </c>
      <c r="O38" s="33">
        <f t="shared" ca="1" si="12"/>
        <v>0</v>
      </c>
      <c r="P38" s="32">
        <f t="shared" ca="1" si="13"/>
        <v>0</v>
      </c>
      <c r="Q38" s="33">
        <f t="shared" ca="1" si="14"/>
        <v>0</v>
      </c>
      <c r="R38" s="32">
        <f t="shared" ca="1" si="15"/>
        <v>0</v>
      </c>
      <c r="S38" s="33">
        <f t="shared" ca="1" si="16"/>
        <v>0</v>
      </c>
      <c r="T38" s="32">
        <f t="shared" ca="1" si="17"/>
        <v>0</v>
      </c>
      <c r="U38" s="33">
        <f t="shared" ca="1" si="18"/>
        <v>0</v>
      </c>
      <c r="V38" s="32">
        <f t="shared" ca="1" si="19"/>
        <v>0</v>
      </c>
      <c r="W38" s="33">
        <f t="shared" ca="1" si="20"/>
        <v>0</v>
      </c>
      <c r="X38" s="32">
        <f t="shared" ca="1" si="21"/>
        <v>0</v>
      </c>
      <c r="Y38" s="33">
        <f t="shared" ca="1" si="22"/>
        <v>0</v>
      </c>
      <c r="Z38" s="32">
        <f t="shared" ca="1" si="23"/>
        <v>0</v>
      </c>
      <c r="AA38" s="33">
        <f t="shared" ca="1" si="24"/>
        <v>0</v>
      </c>
      <c r="AB38" s="24">
        <f t="shared" ca="1" si="29"/>
        <v>0</v>
      </c>
      <c r="AC38" s="36">
        <f t="shared" ca="1" si="30"/>
        <v>0</v>
      </c>
      <c r="AD38" s="45">
        <f t="shared" ca="1" si="26"/>
        <v>0</v>
      </c>
      <c r="AE38" s="37"/>
    </row>
    <row r="39" spans="2:31" x14ac:dyDescent="0.2">
      <c r="B39" s="29">
        <f t="shared" si="28"/>
        <v>34</v>
      </c>
      <c r="C39" s="29" t="str">
        <f t="shared" si="0"/>
        <v>домашние_детекторы</v>
      </c>
      <c r="D39" s="32">
        <f t="shared" ca="1" si="1"/>
        <v>0</v>
      </c>
      <c r="E39" s="33">
        <f t="shared" ca="1" si="2"/>
        <v>0</v>
      </c>
      <c r="F39" s="32">
        <f t="shared" ca="1" si="3"/>
        <v>0</v>
      </c>
      <c r="G39" s="33">
        <f t="shared" ca="1" si="4"/>
        <v>0</v>
      </c>
      <c r="H39" s="32">
        <f t="shared" ca="1" si="5"/>
        <v>0</v>
      </c>
      <c r="I39" s="33">
        <f t="shared" ca="1" si="6"/>
        <v>0</v>
      </c>
      <c r="J39" s="32">
        <f t="shared" ca="1" si="7"/>
        <v>0</v>
      </c>
      <c r="K39" s="33">
        <f t="shared" ca="1" si="8"/>
        <v>0</v>
      </c>
      <c r="L39" s="32">
        <f t="shared" ca="1" si="9"/>
        <v>0</v>
      </c>
      <c r="M39" s="33">
        <f t="shared" ca="1" si="10"/>
        <v>0</v>
      </c>
      <c r="N39" s="32">
        <f t="shared" ca="1" si="11"/>
        <v>0</v>
      </c>
      <c r="O39" s="33">
        <f t="shared" ca="1" si="12"/>
        <v>0</v>
      </c>
      <c r="P39" s="32">
        <f t="shared" ca="1" si="13"/>
        <v>0</v>
      </c>
      <c r="Q39" s="33">
        <f t="shared" ca="1" si="14"/>
        <v>0</v>
      </c>
      <c r="R39" s="32">
        <f t="shared" ca="1" si="15"/>
        <v>0</v>
      </c>
      <c r="S39" s="33">
        <f t="shared" ca="1" si="16"/>
        <v>0</v>
      </c>
      <c r="T39" s="32">
        <f t="shared" ca="1" si="17"/>
        <v>0</v>
      </c>
      <c r="U39" s="33">
        <f t="shared" ca="1" si="18"/>
        <v>0</v>
      </c>
      <c r="V39" s="32">
        <f t="shared" ca="1" si="19"/>
        <v>0</v>
      </c>
      <c r="W39" s="33">
        <f t="shared" ca="1" si="20"/>
        <v>0</v>
      </c>
      <c r="X39" s="32">
        <f t="shared" ca="1" si="21"/>
        <v>0</v>
      </c>
      <c r="Y39" s="33">
        <f t="shared" ca="1" si="22"/>
        <v>0</v>
      </c>
      <c r="Z39" s="32">
        <f t="shared" ca="1" si="23"/>
        <v>0</v>
      </c>
      <c r="AA39" s="33">
        <f t="shared" ca="1" si="24"/>
        <v>0</v>
      </c>
      <c r="AB39" s="24">
        <f t="shared" ca="1" si="29"/>
        <v>0</v>
      </c>
      <c r="AC39" s="36">
        <f t="shared" ca="1" si="30"/>
        <v>0</v>
      </c>
      <c r="AD39" s="45">
        <f t="shared" ca="1" si="26"/>
        <v>0</v>
      </c>
      <c r="AE39" s="37"/>
    </row>
    <row r="40" spans="2:31" x14ac:dyDescent="0.2">
      <c r="B40" s="29">
        <f t="shared" si="28"/>
        <v>35</v>
      </c>
      <c r="C40" s="29" t="str">
        <f t="shared" si="0"/>
        <v>Сторонние_приборы</v>
      </c>
      <c r="D40" s="32">
        <f t="shared" ca="1" si="1"/>
        <v>0</v>
      </c>
      <c r="E40" s="33">
        <f t="shared" ca="1" si="2"/>
        <v>0</v>
      </c>
      <c r="F40" s="32">
        <f t="shared" ca="1" si="3"/>
        <v>0</v>
      </c>
      <c r="G40" s="33">
        <f t="shared" ca="1" si="4"/>
        <v>0</v>
      </c>
      <c r="H40" s="32">
        <f t="shared" ca="1" si="5"/>
        <v>0</v>
      </c>
      <c r="I40" s="33">
        <f t="shared" ca="1" si="6"/>
        <v>0</v>
      </c>
      <c r="J40" s="32">
        <f t="shared" ca="1" si="7"/>
        <v>0</v>
      </c>
      <c r="K40" s="33">
        <f t="shared" ca="1" si="8"/>
        <v>0</v>
      </c>
      <c r="L40" s="32">
        <f t="shared" ca="1" si="9"/>
        <v>0</v>
      </c>
      <c r="M40" s="33">
        <f t="shared" ca="1" si="10"/>
        <v>0</v>
      </c>
      <c r="N40" s="32">
        <f t="shared" ca="1" si="11"/>
        <v>0</v>
      </c>
      <c r="O40" s="33">
        <f t="shared" ca="1" si="12"/>
        <v>0</v>
      </c>
      <c r="P40" s="32">
        <f t="shared" ca="1" si="13"/>
        <v>0</v>
      </c>
      <c r="Q40" s="33">
        <f t="shared" ca="1" si="14"/>
        <v>0</v>
      </c>
      <c r="R40" s="32">
        <f t="shared" ca="1" si="15"/>
        <v>0</v>
      </c>
      <c r="S40" s="33">
        <f t="shared" ca="1" si="16"/>
        <v>0</v>
      </c>
      <c r="T40" s="32">
        <f t="shared" ca="1" si="17"/>
        <v>0</v>
      </c>
      <c r="U40" s="33">
        <f t="shared" ca="1" si="18"/>
        <v>0</v>
      </c>
      <c r="V40" s="32">
        <f t="shared" ca="1" si="19"/>
        <v>0</v>
      </c>
      <c r="W40" s="33">
        <f t="shared" ca="1" si="20"/>
        <v>0</v>
      </c>
      <c r="X40" s="32">
        <f t="shared" ca="1" si="21"/>
        <v>0</v>
      </c>
      <c r="Y40" s="33">
        <f t="shared" ca="1" si="22"/>
        <v>0</v>
      </c>
      <c r="Z40" s="32">
        <f t="shared" ca="1" si="23"/>
        <v>0</v>
      </c>
      <c r="AA40" s="33">
        <f t="shared" ca="1" si="24"/>
        <v>0</v>
      </c>
      <c r="AB40" s="24">
        <f t="shared" ca="1" si="29"/>
        <v>0</v>
      </c>
      <c r="AC40" s="36">
        <f t="shared" ca="1" si="30"/>
        <v>0</v>
      </c>
      <c r="AD40" s="45">
        <f t="shared" ca="1" si="26"/>
        <v>0</v>
      </c>
      <c r="AE40" s="37"/>
    </row>
    <row r="41" spans="2:31" x14ac:dyDescent="0.2">
      <c r="B41" s="29">
        <f t="shared" si="28"/>
        <v>36</v>
      </c>
      <c r="C41" s="29" t="str">
        <f t="shared" si="0"/>
        <v>резерв2</v>
      </c>
      <c r="D41" s="32">
        <f t="shared" ca="1" si="1"/>
        <v>0</v>
      </c>
      <c r="E41" s="33">
        <f t="shared" ca="1" si="2"/>
        <v>0</v>
      </c>
      <c r="F41" s="32">
        <f t="shared" ca="1" si="3"/>
        <v>0</v>
      </c>
      <c r="G41" s="33">
        <f t="shared" ca="1" si="4"/>
        <v>0</v>
      </c>
      <c r="H41" s="32">
        <f t="shared" ca="1" si="5"/>
        <v>0</v>
      </c>
      <c r="I41" s="33">
        <f t="shared" ca="1" si="6"/>
        <v>0</v>
      </c>
      <c r="J41" s="32">
        <f t="shared" ca="1" si="7"/>
        <v>0</v>
      </c>
      <c r="K41" s="33">
        <f t="shared" ca="1" si="8"/>
        <v>0</v>
      </c>
      <c r="L41" s="32">
        <f t="shared" ca="1" si="9"/>
        <v>0</v>
      </c>
      <c r="M41" s="33">
        <f t="shared" ca="1" si="10"/>
        <v>0</v>
      </c>
      <c r="N41" s="32">
        <f t="shared" ca="1" si="11"/>
        <v>0</v>
      </c>
      <c r="O41" s="33">
        <f t="shared" ca="1" si="12"/>
        <v>0</v>
      </c>
      <c r="P41" s="32">
        <f t="shared" ca="1" si="13"/>
        <v>0</v>
      </c>
      <c r="Q41" s="33">
        <f t="shared" ca="1" si="14"/>
        <v>0</v>
      </c>
      <c r="R41" s="32">
        <f t="shared" ca="1" si="15"/>
        <v>0</v>
      </c>
      <c r="S41" s="33">
        <f t="shared" ca="1" si="16"/>
        <v>0</v>
      </c>
      <c r="T41" s="32">
        <f t="shared" ca="1" si="17"/>
        <v>0</v>
      </c>
      <c r="U41" s="33">
        <f t="shared" ca="1" si="18"/>
        <v>0</v>
      </c>
      <c r="V41" s="32">
        <f t="shared" ca="1" si="19"/>
        <v>0</v>
      </c>
      <c r="W41" s="33">
        <f t="shared" ca="1" si="20"/>
        <v>0</v>
      </c>
      <c r="X41" s="32">
        <f t="shared" ca="1" si="21"/>
        <v>0</v>
      </c>
      <c r="Y41" s="33">
        <f t="shared" ca="1" si="22"/>
        <v>0</v>
      </c>
      <c r="Z41" s="32">
        <f t="shared" ca="1" si="23"/>
        <v>0</v>
      </c>
      <c r="AA41" s="33">
        <f t="shared" ca="1" si="24"/>
        <v>0</v>
      </c>
      <c r="AB41" s="24">
        <f t="shared" ca="1" si="29"/>
        <v>0</v>
      </c>
      <c r="AC41" s="36">
        <f t="shared" ca="1" si="30"/>
        <v>0</v>
      </c>
      <c r="AD41" s="45">
        <f t="shared" ca="1" si="26"/>
        <v>0</v>
      </c>
      <c r="AE41" s="37"/>
    </row>
    <row r="42" spans="2:31" s="24" customFormat="1" x14ac:dyDescent="0.2">
      <c r="C42" s="24" t="s">
        <v>1046</v>
      </c>
      <c r="D42" s="24">
        <f ca="1">SUM(D6:D33)</f>
        <v>768</v>
      </c>
      <c r="E42" s="36">
        <f t="shared" ref="E42:AA42" ca="1" si="31">SUM(E6:E33)</f>
        <v>8187130</v>
      </c>
      <c r="F42" s="24">
        <f t="shared" ca="1" si="31"/>
        <v>229</v>
      </c>
      <c r="G42" s="36">
        <f t="shared" ca="1" si="31"/>
        <v>2354166</v>
      </c>
      <c r="H42" s="24">
        <f t="shared" ca="1" si="31"/>
        <v>337</v>
      </c>
      <c r="I42" s="36">
        <f t="shared" ca="1" si="31"/>
        <v>3487567</v>
      </c>
      <c r="J42" s="24">
        <f t="shared" ca="1" si="31"/>
        <v>634</v>
      </c>
      <c r="K42" s="36">
        <f t="shared" ca="1" si="31"/>
        <v>6039781</v>
      </c>
      <c r="L42" s="24">
        <f t="shared" ca="1" si="31"/>
        <v>511</v>
      </c>
      <c r="M42" s="36">
        <f t="shared" ca="1" si="31"/>
        <v>4758405</v>
      </c>
      <c r="N42" s="24">
        <f t="shared" ca="1" si="31"/>
        <v>453</v>
      </c>
      <c r="O42" s="36">
        <f t="shared" ca="1" si="31"/>
        <v>4613841</v>
      </c>
      <c r="P42" s="24">
        <f t="shared" ca="1" si="31"/>
        <v>751</v>
      </c>
      <c r="Q42" s="36">
        <f t="shared" ca="1" si="31"/>
        <v>8659129</v>
      </c>
      <c r="R42" s="24">
        <f t="shared" ca="1" si="31"/>
        <v>260</v>
      </c>
      <c r="S42" s="36">
        <f t="shared" ca="1" si="31"/>
        <v>3068592</v>
      </c>
      <c r="T42" s="24">
        <f t="shared" ca="1" si="31"/>
        <v>895</v>
      </c>
      <c r="U42" s="36">
        <f t="shared" ca="1" si="31"/>
        <v>9580183</v>
      </c>
      <c r="V42" s="24">
        <f t="shared" ca="1" si="31"/>
        <v>233</v>
      </c>
      <c r="W42" s="36">
        <f t="shared" ca="1" si="31"/>
        <v>2211102</v>
      </c>
      <c r="X42" s="24">
        <f t="shared" ca="1" si="31"/>
        <v>501</v>
      </c>
      <c r="Y42" s="36">
        <f t="shared" ca="1" si="31"/>
        <v>4313994</v>
      </c>
      <c r="Z42" s="24">
        <f t="shared" ca="1" si="31"/>
        <v>0</v>
      </c>
      <c r="AA42" s="36">
        <f t="shared" ca="1" si="31"/>
        <v>0</v>
      </c>
      <c r="AB42" s="24">
        <f ca="1">SUM(AB6:AB33)</f>
        <v>5572</v>
      </c>
      <c r="AC42" s="36">
        <f ca="1">SUM(AC6:AC33)</f>
        <v>57273890</v>
      </c>
      <c r="AD42" s="36"/>
      <c r="AE42" s="37"/>
    </row>
    <row r="43" spans="2:31" x14ac:dyDescent="0.2">
      <c r="D43" s="32"/>
      <c r="E43" s="33"/>
      <c r="F43" s="32"/>
      <c r="G43" s="33"/>
      <c r="H43" s="32"/>
      <c r="I43" s="33"/>
      <c r="J43" s="32"/>
      <c r="K43" s="33"/>
      <c r="L43" s="32"/>
      <c r="M43" s="33"/>
      <c r="N43" s="32"/>
      <c r="O43" s="33"/>
      <c r="P43" s="32"/>
      <c r="Q43" s="33"/>
      <c r="R43" s="32"/>
      <c r="S43" s="33"/>
      <c r="T43" s="32"/>
      <c r="U43" s="33"/>
      <c r="V43" s="32"/>
      <c r="W43" s="33"/>
      <c r="X43" s="32"/>
      <c r="Y43" s="33"/>
      <c r="Z43" s="32"/>
      <c r="AA43" s="33"/>
      <c r="AC43" s="36"/>
      <c r="AE43" s="37"/>
    </row>
    <row r="44" spans="2:31" x14ac:dyDescent="0.2"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AE44" s="37"/>
    </row>
    <row r="45" spans="2:31" s="34" customFormat="1" x14ac:dyDescent="0.2">
      <c r="B45" s="34">
        <v>1</v>
      </c>
      <c r="C45" s="29" t="str">
        <f>INDEX(моделиперечень,ROW()-44)</f>
        <v>ДРБП_03</v>
      </c>
      <c r="D45" s="32">
        <f ca="1">ROUND(SUMIFS(продажиколичество,
продажимодель,"="&amp;$C45,
продажидата,"&gt;="&amp;VLOOKUP(D$4,периоды,2,FALSE),продажидата,"&lt;="&amp;VLOOKUP(D$4,периоды,3,FALSE)),0)</f>
        <v>19</v>
      </c>
      <c r="E45" s="33">
        <f t="shared" ref="E45:E64" ca="1" si="32">ROUND(SUMIFS(продажисумма,
продажимодель,"="&amp;$C45,
продажидата,"&gt;="&amp;VLOOKUP(D$4,периоды,2,FALSE),продажидата,"&lt;="&amp;VLOOKUP(D$4,периоды,3,FALSE)),0)</f>
        <v>2592847</v>
      </c>
      <c r="F45" s="32">
        <f t="shared" ref="F45:F70" ca="1" si="33">ROUND(SUMIFS(продажиколичество,
продажимодель,"="&amp;$C45,
продажидата,"&gt;="&amp;VLOOKUP(F$4,периоды,2,FALSE),продажидата,"&lt;="&amp;VLOOKUP(F$4,периоды,3,FALSE)),0)</f>
        <v>11</v>
      </c>
      <c r="G45" s="33">
        <f t="shared" ref="G45:G64" ca="1" si="34">ROUND(SUMIFS(продажисумма,
продажимодель,"="&amp;$C45,
продажидата,"&gt;="&amp;VLOOKUP(F$4,периоды,2,FALSE),продажидата,"&lt;="&amp;VLOOKUP(F$4,периоды,3,FALSE)),0)</f>
        <v>1533322</v>
      </c>
      <c r="H45" s="32">
        <f t="shared" ref="H45:H70" ca="1" si="35">ROUND(SUMIFS(продажиколичество,
продажимодель,"="&amp;$C45,
продажидата,"&gt;="&amp;VLOOKUP(H$4,периоды,2,FALSE),продажидата,"&lt;="&amp;VLOOKUP(H$4,периоды,3,FALSE)),0)</f>
        <v>28</v>
      </c>
      <c r="I45" s="33">
        <f t="shared" ref="I45:I64" ca="1" si="36">ROUND(SUMIFS(продажисумма,
продажимодель,"="&amp;$C45,
продажидата,"&gt;="&amp;VLOOKUP(H$4,периоды,2,FALSE),продажидата,"&lt;="&amp;VLOOKUP(H$4,периоды,3,FALSE)),0)</f>
        <v>3309115</v>
      </c>
      <c r="J45" s="32">
        <f t="shared" ref="J45:J70" ca="1" si="37">ROUND(SUMIFS(продажиколичество,
продажимодель,"="&amp;$C45,
продажидата,"&gt;="&amp;VLOOKUP(J$4,периоды,2,FALSE),продажидата,"&lt;="&amp;VLOOKUP(J$4,периоды,3,FALSE)),0)</f>
        <v>12</v>
      </c>
      <c r="K45" s="33">
        <f t="shared" ref="K45:K64" ca="1" si="38">ROUND(SUMIFS(продажисумма,
продажимодель,"="&amp;$C45,
продажидата,"&gt;="&amp;VLOOKUP(J$4,периоды,2,FALSE),продажидата,"&lt;="&amp;VLOOKUP(J$4,периоды,3,FALSE)),0)</f>
        <v>1437579</v>
      </c>
      <c r="L45" s="32">
        <f t="shared" ref="L45:L70" ca="1" si="39">ROUND(SUMIFS(продажиколичество,
продажимодель,"="&amp;$C45,
продажидата,"&gt;="&amp;VLOOKUP(L$4,периоды,2,FALSE),продажидата,"&lt;="&amp;VLOOKUP(L$4,периоды,3,FALSE)),0)</f>
        <v>2</v>
      </c>
      <c r="M45" s="33">
        <f t="shared" ref="M45:M64" ca="1" si="40">ROUND(SUMIFS(продажисумма,
продажимодель,"="&amp;$C45,
продажидата,"&gt;="&amp;VLOOKUP(L$4,периоды,2,FALSE),продажидата,"&lt;="&amp;VLOOKUP(L$4,периоды,3,FALSE)),0)</f>
        <v>224013</v>
      </c>
      <c r="N45" s="32">
        <f t="shared" ref="N45:N70" ca="1" si="41">ROUND(SUMIFS(продажиколичество,
продажимодель,"="&amp;$C45,
продажидата,"&gt;="&amp;VLOOKUP(N$4,периоды,2,FALSE),продажидата,"&lt;="&amp;VLOOKUP(N$4,периоды,3,FALSE)),0)</f>
        <v>5</v>
      </c>
      <c r="O45" s="33">
        <f t="shared" ref="O45:O64" ca="1" si="42">ROUND(SUMIFS(продажисумма,
продажимодель,"="&amp;$C45,
продажидата,"&gt;="&amp;VLOOKUP(N$4,периоды,2,FALSE),продажидата,"&lt;="&amp;VLOOKUP(N$4,периоды,3,FALSE)),0)</f>
        <v>702163</v>
      </c>
      <c r="P45" s="32">
        <f t="shared" ref="P45:P70" ca="1" si="43">ROUND(SUMIFS(продажиколичество,
продажимодель,"="&amp;$C45,
продажидата,"&gt;="&amp;VLOOKUP(P$4,периоды,2,FALSE),продажидата,"&lt;="&amp;VLOOKUP(P$4,периоды,3,FALSE)),0)</f>
        <v>13</v>
      </c>
      <c r="Q45" s="33">
        <f t="shared" ref="Q45:Q64" ca="1" si="44">ROUND(SUMIFS(продажисумма,
продажимодель,"="&amp;$C45,
продажидата,"&gt;="&amp;VLOOKUP(P$4,периоды,2,FALSE),продажидата,"&lt;="&amp;VLOOKUP(P$4,периоды,3,FALSE)),0)</f>
        <v>1518286</v>
      </c>
      <c r="R45" s="32">
        <f t="shared" ref="R45:R70" ca="1" si="45">ROUND(SUMIFS(продажиколичество,
продажимодель,"="&amp;$C45,
продажидата,"&gt;="&amp;VLOOKUP(R$4,периоды,2,FALSE),продажидата,"&lt;="&amp;VLOOKUP(R$4,периоды,3,FALSE)),0)</f>
        <v>11</v>
      </c>
      <c r="S45" s="33">
        <f t="shared" ref="S45:S64" ca="1" si="46">ROUND(SUMIFS(продажисумма,
продажимодель,"="&amp;$C45,
продажидата,"&gt;="&amp;VLOOKUP(R$4,периоды,2,FALSE),продажидата,"&lt;="&amp;VLOOKUP(R$4,периоды,3,FALSE)),0)</f>
        <v>1346096</v>
      </c>
      <c r="T45" s="32">
        <f t="shared" ref="T45:T70" ca="1" si="47">ROUND(SUMIFS(продажиколичество,
продажимодель,"="&amp;$C45,
продажидата,"&gt;="&amp;VLOOKUP(T$4,периоды,2,FALSE),продажидата,"&lt;="&amp;VLOOKUP(T$4,периоды,3,FALSE)),0)</f>
        <v>7</v>
      </c>
      <c r="U45" s="33">
        <f t="shared" ref="U45:U64" ca="1" si="48">ROUND(SUMIFS(продажисумма,
продажимодель,"="&amp;$C45,
продажидата,"&gt;="&amp;VLOOKUP(T$4,периоды,2,FALSE),продажидата,"&lt;="&amp;VLOOKUP(T$4,периоды,3,FALSE)),0)</f>
        <v>794029</v>
      </c>
      <c r="V45" s="32">
        <f t="shared" ref="V45:V70" ca="1" si="49">ROUND(SUMIFS(продажиколичество,
продажимодель,"="&amp;$C45,
продажидата,"&gt;="&amp;VLOOKUP(V$4,периоды,2,FALSE),продажидата,"&lt;="&amp;VLOOKUP(V$4,периоды,3,FALSE)),0)</f>
        <v>8</v>
      </c>
      <c r="W45" s="33">
        <f t="shared" ref="W45:W64" ca="1" si="50">ROUND(SUMIFS(продажисумма,
продажимодель,"="&amp;$C45,
продажидата,"&gt;="&amp;VLOOKUP(V$4,периоды,2,FALSE),продажидата,"&lt;="&amp;VLOOKUP(V$4,периоды,3,FALSE)),0)</f>
        <v>1018867</v>
      </c>
      <c r="X45" s="32">
        <f t="shared" ref="X45:X70" ca="1" si="51">ROUND(SUMIFS(продажиколичество,
продажимодель,"="&amp;$C45,
продажидата,"&gt;="&amp;VLOOKUP(X$4,периоды,2,FALSE),продажидата,"&lt;="&amp;VLOOKUP(X$4,периоды,3,FALSE)),0)</f>
        <v>6</v>
      </c>
      <c r="Y45" s="33">
        <f t="shared" ref="Y45:Y64" ca="1" si="52">ROUND(SUMIFS(продажисумма,
продажимодель,"="&amp;$C45,
продажидата,"&gt;="&amp;VLOOKUP(X$4,периоды,2,FALSE),продажидата,"&lt;="&amp;VLOOKUP(X$4,периоды,3,FALSE)),0)</f>
        <v>876848</v>
      </c>
      <c r="Z45" s="32">
        <f t="shared" ref="Z45:Z70" ca="1" si="53">ROUND(SUMIFS(продажиколичество,
продажимодель,"="&amp;$C45,
продажидата,"&gt;="&amp;VLOOKUP(Z$4,периоды,2,FALSE),продажидата,"&lt;="&amp;VLOOKUP(Z$4,периоды,3,FALSE)),0)</f>
        <v>0</v>
      </c>
      <c r="AA45" s="33">
        <f t="shared" ref="AA45:AA64" ca="1" si="54">ROUND(SUMIFS(продажисумма,
продажимодель,"="&amp;$C45,
продажидата,"&gt;="&amp;VLOOKUP(Z$4,периоды,2,FALSE),продажидата,"&lt;="&amp;VLOOKUP(Z$4,периоды,3,FALSE)),0)</f>
        <v>0</v>
      </c>
      <c r="AB45" s="24">
        <f t="shared" ref="AB45:AC59" ca="1" si="55">D45+F45+H45+J45+L45+N45+P45+R45+T45+V45+X45+Z45</f>
        <v>122</v>
      </c>
      <c r="AC45" s="36">
        <f t="shared" ca="1" si="55"/>
        <v>15353165</v>
      </c>
      <c r="AD45" s="45">
        <f t="shared" ref="AD45:AD64" ca="1" si="56">IFERROR(AC45/AB45,0)</f>
        <v>125845.61475409837</v>
      </c>
      <c r="AE45" s="37"/>
    </row>
    <row r="46" spans="2:31" x14ac:dyDescent="0.2">
      <c r="B46" s="29">
        <f>B45+1</f>
        <v>2</v>
      </c>
      <c r="C46" s="29" t="str">
        <f t="shared" ref="C46:C70" si="57">INDEX(моделиперечень,ROW()-44)</f>
        <v>ДКГ_07БС</v>
      </c>
      <c r="D46" s="32">
        <f t="shared" ref="D46:D70" ca="1" si="58">ROUND(SUMIFS(продажиколичество,
продажимодель,"="&amp;$C46,
продажидата,"&gt;="&amp;VLOOKUP(D$4,периоды,2,FALSE),продажидата,"&lt;="&amp;VLOOKUP(D$4,периоды,3,FALSE)),0)</f>
        <v>0</v>
      </c>
      <c r="E46" s="33">
        <f t="shared" ca="1" si="32"/>
        <v>0</v>
      </c>
      <c r="F46" s="32">
        <f t="shared" ca="1" si="33"/>
        <v>0</v>
      </c>
      <c r="G46" s="33">
        <f t="shared" ca="1" si="34"/>
        <v>0</v>
      </c>
      <c r="H46" s="32">
        <f t="shared" ca="1" si="35"/>
        <v>1</v>
      </c>
      <c r="I46" s="33">
        <f t="shared" ca="1" si="36"/>
        <v>189438</v>
      </c>
      <c r="J46" s="32">
        <f t="shared" ca="1" si="37"/>
        <v>0</v>
      </c>
      <c r="K46" s="33">
        <f t="shared" ca="1" si="38"/>
        <v>0</v>
      </c>
      <c r="L46" s="32">
        <f t="shared" ca="1" si="39"/>
        <v>0</v>
      </c>
      <c r="M46" s="33">
        <f t="shared" ca="1" si="40"/>
        <v>0</v>
      </c>
      <c r="N46" s="32">
        <f t="shared" ca="1" si="41"/>
        <v>0</v>
      </c>
      <c r="O46" s="33">
        <f t="shared" ca="1" si="42"/>
        <v>0</v>
      </c>
      <c r="P46" s="32">
        <f t="shared" ca="1" si="43"/>
        <v>10</v>
      </c>
      <c r="Q46" s="33">
        <f t="shared" ca="1" si="44"/>
        <v>1814252</v>
      </c>
      <c r="R46" s="32">
        <f t="shared" ca="1" si="45"/>
        <v>0</v>
      </c>
      <c r="S46" s="33">
        <f t="shared" ca="1" si="46"/>
        <v>0</v>
      </c>
      <c r="T46" s="32">
        <f t="shared" ca="1" si="47"/>
        <v>9</v>
      </c>
      <c r="U46" s="33">
        <f t="shared" ca="1" si="48"/>
        <v>1216357</v>
      </c>
      <c r="V46" s="32">
        <f t="shared" ca="1" si="49"/>
        <v>0</v>
      </c>
      <c r="W46" s="33">
        <f t="shared" ca="1" si="50"/>
        <v>0</v>
      </c>
      <c r="X46" s="32">
        <f t="shared" ca="1" si="51"/>
        <v>0</v>
      </c>
      <c r="Y46" s="33">
        <f t="shared" ca="1" si="52"/>
        <v>0</v>
      </c>
      <c r="Z46" s="32">
        <f t="shared" ca="1" si="53"/>
        <v>0</v>
      </c>
      <c r="AA46" s="33">
        <f t="shared" ca="1" si="54"/>
        <v>0</v>
      </c>
      <c r="AB46" s="24">
        <f t="shared" ca="1" si="55"/>
        <v>20</v>
      </c>
      <c r="AC46" s="36">
        <f t="shared" ca="1" si="55"/>
        <v>3220047</v>
      </c>
      <c r="AD46" s="45">
        <f t="shared" ca="1" si="56"/>
        <v>161002.35</v>
      </c>
      <c r="AE46" s="37"/>
    </row>
    <row r="47" spans="2:31" x14ac:dyDescent="0.2">
      <c r="B47" s="29">
        <f t="shared" ref="B47:B70" si="59">B46+1</f>
        <v>3</v>
      </c>
      <c r="C47" s="29" t="str">
        <f t="shared" si="57"/>
        <v>МКС_07Н</v>
      </c>
      <c r="D47" s="32">
        <f t="shared" ca="1" si="58"/>
        <v>3</v>
      </c>
      <c r="E47" s="33">
        <f t="shared" ca="1" si="32"/>
        <v>929098</v>
      </c>
      <c r="F47" s="32">
        <f t="shared" ca="1" si="33"/>
        <v>0</v>
      </c>
      <c r="G47" s="33">
        <f t="shared" ca="1" si="34"/>
        <v>0</v>
      </c>
      <c r="H47" s="32">
        <f t="shared" ca="1" si="35"/>
        <v>1</v>
      </c>
      <c r="I47" s="33">
        <f t="shared" ca="1" si="36"/>
        <v>176299</v>
      </c>
      <c r="J47" s="32">
        <f t="shared" ca="1" si="37"/>
        <v>2</v>
      </c>
      <c r="K47" s="33">
        <f t="shared" ca="1" si="38"/>
        <v>505392</v>
      </c>
      <c r="L47" s="32">
        <f t="shared" ca="1" si="39"/>
        <v>0</v>
      </c>
      <c r="M47" s="33">
        <f t="shared" ca="1" si="40"/>
        <v>0</v>
      </c>
      <c r="N47" s="32">
        <f t="shared" ca="1" si="41"/>
        <v>0</v>
      </c>
      <c r="O47" s="33">
        <f t="shared" ca="1" si="42"/>
        <v>0</v>
      </c>
      <c r="P47" s="32">
        <f t="shared" ca="1" si="43"/>
        <v>6</v>
      </c>
      <c r="Q47" s="33">
        <f t="shared" ca="1" si="44"/>
        <v>1591011</v>
      </c>
      <c r="R47" s="32">
        <f t="shared" ca="1" si="45"/>
        <v>0</v>
      </c>
      <c r="S47" s="33">
        <f t="shared" ca="1" si="46"/>
        <v>0</v>
      </c>
      <c r="T47" s="32">
        <f t="shared" ca="1" si="47"/>
        <v>22</v>
      </c>
      <c r="U47" s="33">
        <f t="shared" ca="1" si="48"/>
        <v>3954714</v>
      </c>
      <c r="V47" s="32">
        <f t="shared" ca="1" si="49"/>
        <v>0</v>
      </c>
      <c r="W47" s="33">
        <f t="shared" ca="1" si="50"/>
        <v>0</v>
      </c>
      <c r="X47" s="32">
        <f t="shared" ca="1" si="51"/>
        <v>0</v>
      </c>
      <c r="Y47" s="33">
        <f t="shared" ca="1" si="52"/>
        <v>0</v>
      </c>
      <c r="Z47" s="32">
        <f t="shared" ca="1" si="53"/>
        <v>0</v>
      </c>
      <c r="AA47" s="33">
        <f t="shared" ca="1" si="54"/>
        <v>0</v>
      </c>
      <c r="AB47" s="24">
        <f t="shared" ca="1" si="55"/>
        <v>34</v>
      </c>
      <c r="AC47" s="36">
        <f t="shared" ca="1" si="55"/>
        <v>7156514</v>
      </c>
      <c r="AD47" s="45">
        <f t="shared" ca="1" si="56"/>
        <v>210485.70588235295</v>
      </c>
      <c r="AE47" s="37"/>
    </row>
    <row r="48" spans="2:31" x14ac:dyDescent="0.2">
      <c r="B48" s="29">
        <f t="shared" si="59"/>
        <v>4</v>
      </c>
      <c r="C48" s="29" t="str">
        <f t="shared" si="57"/>
        <v>Внешние_блоки_для_МКС_07Н_и_ДКГ_07БС_и_ИМД_07</v>
      </c>
      <c r="D48" s="32">
        <f t="shared" ca="1" si="58"/>
        <v>4</v>
      </c>
      <c r="E48" s="33">
        <f t="shared" ca="1" si="32"/>
        <v>235067</v>
      </c>
      <c r="F48" s="32">
        <f t="shared" ca="1" si="33"/>
        <v>0</v>
      </c>
      <c r="G48" s="33">
        <f t="shared" ca="1" si="34"/>
        <v>0</v>
      </c>
      <c r="H48" s="32">
        <f t="shared" ca="1" si="35"/>
        <v>1</v>
      </c>
      <c r="I48" s="33">
        <f t="shared" ca="1" si="36"/>
        <v>58766</v>
      </c>
      <c r="J48" s="32">
        <f t="shared" ca="1" si="37"/>
        <v>0</v>
      </c>
      <c r="K48" s="33">
        <f t="shared" ca="1" si="38"/>
        <v>0</v>
      </c>
      <c r="L48" s="32">
        <f t="shared" ca="1" si="39"/>
        <v>0</v>
      </c>
      <c r="M48" s="33">
        <f t="shared" ca="1" si="40"/>
        <v>0</v>
      </c>
      <c r="N48" s="32">
        <f t="shared" ca="1" si="41"/>
        <v>0</v>
      </c>
      <c r="O48" s="33">
        <f t="shared" ca="1" si="42"/>
        <v>0</v>
      </c>
      <c r="P48" s="32">
        <f t="shared" ca="1" si="43"/>
        <v>0</v>
      </c>
      <c r="Q48" s="33">
        <f t="shared" ca="1" si="44"/>
        <v>0</v>
      </c>
      <c r="R48" s="32">
        <f t="shared" ca="1" si="45"/>
        <v>0</v>
      </c>
      <c r="S48" s="33">
        <f t="shared" ca="1" si="46"/>
        <v>0</v>
      </c>
      <c r="T48" s="32">
        <f t="shared" ca="1" si="47"/>
        <v>2</v>
      </c>
      <c r="U48" s="33">
        <f t="shared" ca="1" si="48"/>
        <v>96096</v>
      </c>
      <c r="V48" s="32">
        <f t="shared" ca="1" si="49"/>
        <v>0</v>
      </c>
      <c r="W48" s="33">
        <f t="shared" ca="1" si="50"/>
        <v>0</v>
      </c>
      <c r="X48" s="32">
        <f t="shared" ca="1" si="51"/>
        <v>0</v>
      </c>
      <c r="Y48" s="33">
        <f t="shared" ca="1" si="52"/>
        <v>0</v>
      </c>
      <c r="Z48" s="32">
        <f t="shared" ca="1" si="53"/>
        <v>0</v>
      </c>
      <c r="AA48" s="33">
        <f t="shared" ca="1" si="54"/>
        <v>0</v>
      </c>
      <c r="AB48" s="24">
        <f t="shared" ca="1" si="55"/>
        <v>7</v>
      </c>
      <c r="AC48" s="36">
        <f t="shared" ca="1" si="55"/>
        <v>389929</v>
      </c>
      <c r="AD48" s="45">
        <f t="shared" ca="1" si="56"/>
        <v>55704.142857142855</v>
      </c>
      <c r="AE48" s="37"/>
    </row>
    <row r="49" spans="2:31" x14ac:dyDescent="0.2">
      <c r="B49" s="29">
        <f t="shared" si="59"/>
        <v>5</v>
      </c>
      <c r="C49" s="29" t="str">
        <f t="shared" si="57"/>
        <v>РЗБ</v>
      </c>
      <c r="D49" s="32">
        <f t="shared" ca="1" si="58"/>
        <v>0</v>
      </c>
      <c r="E49" s="33">
        <f t="shared" ca="1" si="32"/>
        <v>0</v>
      </c>
      <c r="F49" s="32">
        <f t="shared" ca="1" si="33"/>
        <v>0</v>
      </c>
      <c r="G49" s="33">
        <f t="shared" ca="1" si="34"/>
        <v>0</v>
      </c>
      <c r="H49" s="32">
        <f t="shared" ca="1" si="35"/>
        <v>8</v>
      </c>
      <c r="I49" s="33">
        <f t="shared" ca="1" si="36"/>
        <v>1598450</v>
      </c>
      <c r="J49" s="32">
        <f t="shared" ca="1" si="37"/>
        <v>0</v>
      </c>
      <c r="K49" s="33">
        <f t="shared" ca="1" si="38"/>
        <v>0</v>
      </c>
      <c r="L49" s="32">
        <f t="shared" ca="1" si="39"/>
        <v>0</v>
      </c>
      <c r="M49" s="33">
        <f t="shared" ca="1" si="40"/>
        <v>0</v>
      </c>
      <c r="N49" s="32">
        <f t="shared" ca="1" si="41"/>
        <v>0</v>
      </c>
      <c r="O49" s="33">
        <f t="shared" ca="1" si="42"/>
        <v>0</v>
      </c>
      <c r="P49" s="32">
        <f t="shared" ca="1" si="43"/>
        <v>0</v>
      </c>
      <c r="Q49" s="33">
        <f t="shared" ca="1" si="44"/>
        <v>0</v>
      </c>
      <c r="R49" s="32">
        <f t="shared" ca="1" si="45"/>
        <v>48</v>
      </c>
      <c r="S49" s="33">
        <f t="shared" ca="1" si="46"/>
        <v>9167578</v>
      </c>
      <c r="T49" s="32">
        <f t="shared" ca="1" si="47"/>
        <v>0</v>
      </c>
      <c r="U49" s="33">
        <f t="shared" ca="1" si="48"/>
        <v>0</v>
      </c>
      <c r="V49" s="32">
        <f t="shared" ca="1" si="49"/>
        <v>0</v>
      </c>
      <c r="W49" s="33">
        <f t="shared" ca="1" si="50"/>
        <v>0</v>
      </c>
      <c r="X49" s="32">
        <f t="shared" ca="1" si="51"/>
        <v>0</v>
      </c>
      <c r="Y49" s="33">
        <f t="shared" ca="1" si="52"/>
        <v>0</v>
      </c>
      <c r="Z49" s="32">
        <f t="shared" ca="1" si="53"/>
        <v>0</v>
      </c>
      <c r="AA49" s="33">
        <f t="shared" ca="1" si="54"/>
        <v>0</v>
      </c>
      <c r="AB49" s="39">
        <f t="shared" ca="1" si="55"/>
        <v>56</v>
      </c>
      <c r="AC49" s="36">
        <f t="shared" ca="1" si="55"/>
        <v>10766028</v>
      </c>
      <c r="AD49" s="45">
        <f t="shared" ca="1" si="56"/>
        <v>192250.5</v>
      </c>
      <c r="AE49" s="37"/>
    </row>
    <row r="50" spans="2:31" x14ac:dyDescent="0.2">
      <c r="B50" s="29">
        <f t="shared" si="59"/>
        <v>6</v>
      </c>
      <c r="C50" s="29" t="str">
        <f t="shared" si="57"/>
        <v>РЗА</v>
      </c>
      <c r="D50" s="32">
        <f t="shared" ca="1" si="58"/>
        <v>0</v>
      </c>
      <c r="E50" s="33">
        <f t="shared" ca="1" si="32"/>
        <v>0</v>
      </c>
      <c r="F50" s="32">
        <f t="shared" ca="1" si="33"/>
        <v>2</v>
      </c>
      <c r="G50" s="33">
        <f t="shared" ca="1" si="34"/>
        <v>293832</v>
      </c>
      <c r="H50" s="32">
        <f t="shared" ca="1" si="35"/>
        <v>0</v>
      </c>
      <c r="I50" s="33">
        <f t="shared" ca="1" si="36"/>
        <v>0</v>
      </c>
      <c r="J50" s="32">
        <f t="shared" ca="1" si="37"/>
        <v>0</v>
      </c>
      <c r="K50" s="33">
        <f t="shared" ca="1" si="38"/>
        <v>0</v>
      </c>
      <c r="L50" s="32">
        <f t="shared" ca="1" si="39"/>
        <v>0</v>
      </c>
      <c r="M50" s="33">
        <f t="shared" ca="1" si="40"/>
        <v>0</v>
      </c>
      <c r="N50" s="32">
        <f t="shared" ca="1" si="41"/>
        <v>0</v>
      </c>
      <c r="O50" s="33">
        <f t="shared" ca="1" si="42"/>
        <v>0</v>
      </c>
      <c r="P50" s="32">
        <f t="shared" ca="1" si="43"/>
        <v>3</v>
      </c>
      <c r="Q50" s="33">
        <f t="shared" ca="1" si="44"/>
        <v>440748</v>
      </c>
      <c r="R50" s="32">
        <f t="shared" ca="1" si="45"/>
        <v>0</v>
      </c>
      <c r="S50" s="33">
        <f t="shared" ca="1" si="46"/>
        <v>0</v>
      </c>
      <c r="T50" s="32">
        <f t="shared" ca="1" si="47"/>
        <v>13</v>
      </c>
      <c r="U50" s="33">
        <f t="shared" ca="1" si="48"/>
        <v>2524021</v>
      </c>
      <c r="V50" s="32">
        <f t="shared" ca="1" si="49"/>
        <v>0</v>
      </c>
      <c r="W50" s="33">
        <f t="shared" ca="1" si="50"/>
        <v>0</v>
      </c>
      <c r="X50" s="32">
        <f t="shared" ca="1" si="51"/>
        <v>0</v>
      </c>
      <c r="Y50" s="33">
        <f t="shared" ca="1" si="52"/>
        <v>0</v>
      </c>
      <c r="Z50" s="32">
        <f t="shared" ca="1" si="53"/>
        <v>0</v>
      </c>
      <c r="AA50" s="33">
        <f t="shared" ca="1" si="54"/>
        <v>0</v>
      </c>
      <c r="AB50" s="39">
        <f t="shared" ca="1" si="55"/>
        <v>18</v>
      </c>
      <c r="AC50" s="36">
        <f t="shared" ca="1" si="55"/>
        <v>3258601</v>
      </c>
      <c r="AD50" s="45">
        <f t="shared" ca="1" si="56"/>
        <v>181033.38888888888</v>
      </c>
      <c r="AE50" s="37"/>
    </row>
    <row r="51" spans="2:31" x14ac:dyDescent="0.2">
      <c r="B51" s="29">
        <f t="shared" si="59"/>
        <v>7</v>
      </c>
      <c r="C51" s="29" t="str">
        <f t="shared" si="57"/>
        <v>ДКС_101_пульты</v>
      </c>
      <c r="D51" s="32">
        <f t="shared" ca="1" si="58"/>
        <v>0</v>
      </c>
      <c r="E51" s="33">
        <f t="shared" ca="1" si="32"/>
        <v>0</v>
      </c>
      <c r="F51" s="32">
        <f t="shared" ca="1" si="33"/>
        <v>2</v>
      </c>
      <c r="G51" s="33">
        <f t="shared" ca="1" si="34"/>
        <v>553023</v>
      </c>
      <c r="H51" s="32">
        <f t="shared" ca="1" si="35"/>
        <v>0</v>
      </c>
      <c r="I51" s="33">
        <f t="shared" ca="1" si="36"/>
        <v>0</v>
      </c>
      <c r="J51" s="32">
        <f t="shared" ca="1" si="37"/>
        <v>0</v>
      </c>
      <c r="K51" s="33">
        <f t="shared" ca="1" si="38"/>
        <v>0</v>
      </c>
      <c r="L51" s="32">
        <f t="shared" ca="1" si="39"/>
        <v>0</v>
      </c>
      <c r="M51" s="33">
        <f t="shared" ca="1" si="40"/>
        <v>0</v>
      </c>
      <c r="N51" s="32">
        <f t="shared" ca="1" si="41"/>
        <v>1</v>
      </c>
      <c r="O51" s="33">
        <f t="shared" ca="1" si="42"/>
        <v>352598</v>
      </c>
      <c r="P51" s="32">
        <f t="shared" ca="1" si="43"/>
        <v>0</v>
      </c>
      <c r="Q51" s="33">
        <f t="shared" ca="1" si="44"/>
        <v>0</v>
      </c>
      <c r="R51" s="32">
        <f t="shared" ca="1" si="45"/>
        <v>1</v>
      </c>
      <c r="S51" s="33">
        <f t="shared" ca="1" si="46"/>
        <v>282079</v>
      </c>
      <c r="T51" s="32">
        <f t="shared" ca="1" si="47"/>
        <v>0</v>
      </c>
      <c r="U51" s="33">
        <f t="shared" ca="1" si="48"/>
        <v>0</v>
      </c>
      <c r="V51" s="32">
        <f t="shared" ca="1" si="49"/>
        <v>0</v>
      </c>
      <c r="W51" s="33">
        <f t="shared" ca="1" si="50"/>
        <v>0</v>
      </c>
      <c r="X51" s="32">
        <f t="shared" ca="1" si="51"/>
        <v>0</v>
      </c>
      <c r="Y51" s="33">
        <f t="shared" ca="1" si="52"/>
        <v>0</v>
      </c>
      <c r="Z51" s="32">
        <f t="shared" ca="1" si="53"/>
        <v>0</v>
      </c>
      <c r="AA51" s="33">
        <f t="shared" ca="1" si="54"/>
        <v>0</v>
      </c>
      <c r="AB51" s="24">
        <f t="shared" ca="1" si="55"/>
        <v>4</v>
      </c>
      <c r="AC51" s="36">
        <f t="shared" ca="1" si="55"/>
        <v>1187700</v>
      </c>
      <c r="AD51" s="45">
        <f t="shared" ca="1" si="56"/>
        <v>296925</v>
      </c>
      <c r="AE51" s="37"/>
    </row>
    <row r="52" spans="2:31" x14ac:dyDescent="0.2">
      <c r="B52" s="29">
        <f t="shared" si="59"/>
        <v>8</v>
      </c>
      <c r="C52" s="29" t="str">
        <f t="shared" si="57"/>
        <v>ДКС_101_камеры</v>
      </c>
      <c r="D52" s="32">
        <f t="shared" ca="1" si="58"/>
        <v>0</v>
      </c>
      <c r="E52" s="33">
        <f t="shared" ca="1" si="32"/>
        <v>0</v>
      </c>
      <c r="F52" s="32">
        <f t="shared" ca="1" si="33"/>
        <v>0</v>
      </c>
      <c r="G52" s="33">
        <f t="shared" ca="1" si="34"/>
        <v>0</v>
      </c>
      <c r="H52" s="32">
        <f t="shared" ca="1" si="35"/>
        <v>0</v>
      </c>
      <c r="I52" s="33">
        <f t="shared" ca="1" si="36"/>
        <v>0</v>
      </c>
      <c r="J52" s="32">
        <f t="shared" ca="1" si="37"/>
        <v>0</v>
      </c>
      <c r="K52" s="33">
        <f t="shared" ca="1" si="38"/>
        <v>0</v>
      </c>
      <c r="L52" s="32">
        <f t="shared" ca="1" si="39"/>
        <v>0</v>
      </c>
      <c r="M52" s="33">
        <f t="shared" ca="1" si="40"/>
        <v>0</v>
      </c>
      <c r="N52" s="32">
        <f t="shared" ca="1" si="41"/>
        <v>1</v>
      </c>
      <c r="O52" s="33">
        <f t="shared" ca="1" si="42"/>
        <v>94026</v>
      </c>
      <c r="P52" s="32">
        <f t="shared" ca="1" si="43"/>
        <v>2</v>
      </c>
      <c r="Q52" s="33">
        <f t="shared" ca="1" si="44"/>
        <v>190928</v>
      </c>
      <c r="R52" s="32">
        <f t="shared" ca="1" si="45"/>
        <v>2</v>
      </c>
      <c r="S52" s="33">
        <f t="shared" ca="1" si="46"/>
        <v>148092</v>
      </c>
      <c r="T52" s="32">
        <f t="shared" ca="1" si="47"/>
        <v>0</v>
      </c>
      <c r="U52" s="33">
        <f t="shared" ca="1" si="48"/>
        <v>0</v>
      </c>
      <c r="V52" s="32">
        <f t="shared" ca="1" si="49"/>
        <v>0</v>
      </c>
      <c r="W52" s="33">
        <f t="shared" ca="1" si="50"/>
        <v>0</v>
      </c>
      <c r="X52" s="32">
        <f t="shared" ca="1" si="51"/>
        <v>1</v>
      </c>
      <c r="Y52" s="33">
        <f t="shared" ca="1" si="52"/>
        <v>82743</v>
      </c>
      <c r="Z52" s="32">
        <f t="shared" ca="1" si="53"/>
        <v>0</v>
      </c>
      <c r="AA52" s="33">
        <f t="shared" ca="1" si="54"/>
        <v>0</v>
      </c>
      <c r="AB52" s="24">
        <f t="shared" ca="1" si="55"/>
        <v>6</v>
      </c>
      <c r="AC52" s="36">
        <f t="shared" ca="1" si="55"/>
        <v>515789</v>
      </c>
      <c r="AD52" s="45">
        <f t="shared" ca="1" si="56"/>
        <v>85964.833333333328</v>
      </c>
      <c r="AE52" s="37"/>
    </row>
    <row r="53" spans="2:31" x14ac:dyDescent="0.2">
      <c r="B53" s="29">
        <f t="shared" si="59"/>
        <v>9</v>
      </c>
      <c r="C53" s="29" t="str">
        <f t="shared" si="57"/>
        <v>Моноблок_Гамма</v>
      </c>
      <c r="D53" s="32">
        <f t="shared" ca="1" si="58"/>
        <v>0</v>
      </c>
      <c r="E53" s="33">
        <f t="shared" ca="1" si="32"/>
        <v>0</v>
      </c>
      <c r="F53" s="32">
        <f t="shared" ca="1" si="33"/>
        <v>0</v>
      </c>
      <c r="G53" s="33">
        <f t="shared" ca="1" si="34"/>
        <v>0</v>
      </c>
      <c r="H53" s="32">
        <f t="shared" ca="1" si="35"/>
        <v>200</v>
      </c>
      <c r="I53" s="33">
        <f t="shared" ca="1" si="36"/>
        <v>2602560</v>
      </c>
      <c r="J53" s="32">
        <f t="shared" ca="1" si="37"/>
        <v>200</v>
      </c>
      <c r="K53" s="33">
        <f t="shared" ca="1" si="38"/>
        <v>2602560</v>
      </c>
      <c r="L53" s="32">
        <f t="shared" ca="1" si="39"/>
        <v>65</v>
      </c>
      <c r="M53" s="33">
        <f t="shared" ca="1" si="40"/>
        <v>845832</v>
      </c>
      <c r="N53" s="32">
        <f t="shared" ca="1" si="41"/>
        <v>428</v>
      </c>
      <c r="O53" s="33">
        <f t="shared" ca="1" si="42"/>
        <v>5973670</v>
      </c>
      <c r="P53" s="32">
        <f t="shared" ca="1" si="43"/>
        <v>115</v>
      </c>
      <c r="Q53" s="33">
        <f t="shared" ca="1" si="44"/>
        <v>1496472</v>
      </c>
      <c r="R53" s="32">
        <f t="shared" ca="1" si="45"/>
        <v>0</v>
      </c>
      <c r="S53" s="33">
        <f t="shared" ca="1" si="46"/>
        <v>0</v>
      </c>
      <c r="T53" s="32">
        <f t="shared" ca="1" si="47"/>
        <v>120</v>
      </c>
      <c r="U53" s="33">
        <f t="shared" ca="1" si="48"/>
        <v>1561536</v>
      </c>
      <c r="V53" s="32">
        <f t="shared" ca="1" si="49"/>
        <v>300</v>
      </c>
      <c r="W53" s="33">
        <f t="shared" ca="1" si="50"/>
        <v>3903840</v>
      </c>
      <c r="X53" s="32">
        <f t="shared" ca="1" si="51"/>
        <v>0</v>
      </c>
      <c r="Y53" s="33">
        <f t="shared" ca="1" si="52"/>
        <v>0</v>
      </c>
      <c r="Z53" s="32">
        <f t="shared" ca="1" si="53"/>
        <v>0</v>
      </c>
      <c r="AA53" s="33">
        <f t="shared" ca="1" si="54"/>
        <v>0</v>
      </c>
      <c r="AB53" s="24">
        <f t="shared" ca="1" si="55"/>
        <v>1428</v>
      </c>
      <c r="AC53" s="36">
        <f t="shared" ca="1" si="55"/>
        <v>18986470</v>
      </c>
      <c r="AD53" s="45">
        <f t="shared" ca="1" si="56"/>
        <v>13295.847338935575</v>
      </c>
      <c r="AE53" s="37"/>
    </row>
    <row r="54" spans="2:31" x14ac:dyDescent="0.2">
      <c r="B54" s="29">
        <f t="shared" si="59"/>
        <v>10</v>
      </c>
      <c r="C54" s="29" t="str">
        <f t="shared" si="57"/>
        <v>Моноблок_Гамма_1_1</v>
      </c>
      <c r="D54" s="32">
        <f t="shared" ca="1" si="58"/>
        <v>0</v>
      </c>
      <c r="E54" s="33">
        <f t="shared" ca="1" si="32"/>
        <v>0</v>
      </c>
      <c r="F54" s="32">
        <f t="shared" ca="1" si="33"/>
        <v>0</v>
      </c>
      <c r="G54" s="33">
        <f t="shared" ca="1" si="34"/>
        <v>0</v>
      </c>
      <c r="H54" s="32">
        <f t="shared" ca="1" si="35"/>
        <v>0</v>
      </c>
      <c r="I54" s="33">
        <f t="shared" ca="1" si="36"/>
        <v>0</v>
      </c>
      <c r="J54" s="32">
        <f t="shared" ca="1" si="37"/>
        <v>0</v>
      </c>
      <c r="K54" s="33">
        <f t="shared" ca="1" si="38"/>
        <v>0</v>
      </c>
      <c r="L54" s="32">
        <f t="shared" ca="1" si="39"/>
        <v>0</v>
      </c>
      <c r="M54" s="33">
        <f t="shared" ca="1" si="40"/>
        <v>0</v>
      </c>
      <c r="N54" s="32">
        <f t="shared" ca="1" si="41"/>
        <v>0</v>
      </c>
      <c r="O54" s="33">
        <f t="shared" ca="1" si="42"/>
        <v>0</v>
      </c>
      <c r="P54" s="32">
        <f t="shared" ca="1" si="43"/>
        <v>40</v>
      </c>
      <c r="Q54" s="33">
        <f t="shared" ca="1" si="44"/>
        <v>495360</v>
      </c>
      <c r="R54" s="32">
        <f t="shared" ca="1" si="45"/>
        <v>100</v>
      </c>
      <c r="S54" s="33">
        <f t="shared" ca="1" si="46"/>
        <v>1238400</v>
      </c>
      <c r="T54" s="32">
        <f t="shared" ca="1" si="47"/>
        <v>0</v>
      </c>
      <c r="U54" s="33">
        <f t="shared" ca="1" si="48"/>
        <v>0</v>
      </c>
      <c r="V54" s="32">
        <f t="shared" ca="1" si="49"/>
        <v>0</v>
      </c>
      <c r="W54" s="33">
        <f t="shared" ca="1" si="50"/>
        <v>0</v>
      </c>
      <c r="X54" s="32">
        <f t="shared" ca="1" si="51"/>
        <v>200</v>
      </c>
      <c r="Y54" s="33">
        <f t="shared" ca="1" si="52"/>
        <v>2476800</v>
      </c>
      <c r="Z54" s="32">
        <f t="shared" ca="1" si="53"/>
        <v>0</v>
      </c>
      <c r="AA54" s="33">
        <f t="shared" ca="1" si="54"/>
        <v>0</v>
      </c>
      <c r="AB54" s="24">
        <f t="shared" ca="1" si="55"/>
        <v>340</v>
      </c>
      <c r="AC54" s="36">
        <f t="shared" ca="1" si="55"/>
        <v>4210560</v>
      </c>
      <c r="AD54" s="45">
        <f t="shared" ca="1" si="56"/>
        <v>12384</v>
      </c>
      <c r="AE54" s="37"/>
    </row>
    <row r="55" spans="2:31" x14ac:dyDescent="0.2">
      <c r="B55" s="29">
        <f t="shared" si="59"/>
        <v>11</v>
      </c>
      <c r="C55" s="29" t="str">
        <f t="shared" si="57"/>
        <v>Моноблок_Гамма_2_1</v>
      </c>
      <c r="D55" s="32">
        <f t="shared" ca="1" si="58"/>
        <v>0</v>
      </c>
      <c r="E55" s="33">
        <f t="shared" ca="1" si="32"/>
        <v>0</v>
      </c>
      <c r="F55" s="32">
        <f t="shared" ca="1" si="33"/>
        <v>0</v>
      </c>
      <c r="G55" s="33">
        <f t="shared" ca="1" si="34"/>
        <v>0</v>
      </c>
      <c r="H55" s="32">
        <f t="shared" ca="1" si="35"/>
        <v>6</v>
      </c>
      <c r="I55" s="33">
        <f t="shared" ca="1" si="36"/>
        <v>74304</v>
      </c>
      <c r="J55" s="32">
        <f t="shared" ca="1" si="37"/>
        <v>60</v>
      </c>
      <c r="K55" s="33">
        <f t="shared" ca="1" si="38"/>
        <v>743040</v>
      </c>
      <c r="L55" s="32">
        <f t="shared" ca="1" si="39"/>
        <v>0</v>
      </c>
      <c r="M55" s="33">
        <f t="shared" ca="1" si="40"/>
        <v>0</v>
      </c>
      <c r="N55" s="32">
        <f t="shared" ca="1" si="41"/>
        <v>0</v>
      </c>
      <c r="O55" s="33">
        <f t="shared" ca="1" si="42"/>
        <v>0</v>
      </c>
      <c r="P55" s="32">
        <f t="shared" ca="1" si="43"/>
        <v>0</v>
      </c>
      <c r="Q55" s="33">
        <f t="shared" ca="1" si="44"/>
        <v>0</v>
      </c>
      <c r="R55" s="32">
        <f t="shared" ca="1" si="45"/>
        <v>0</v>
      </c>
      <c r="S55" s="33">
        <f t="shared" ca="1" si="46"/>
        <v>0</v>
      </c>
      <c r="T55" s="32">
        <f t="shared" ca="1" si="47"/>
        <v>0</v>
      </c>
      <c r="U55" s="33">
        <f t="shared" ca="1" si="48"/>
        <v>0</v>
      </c>
      <c r="V55" s="32">
        <f t="shared" ca="1" si="49"/>
        <v>0</v>
      </c>
      <c r="W55" s="33">
        <f t="shared" ca="1" si="50"/>
        <v>0</v>
      </c>
      <c r="X55" s="32">
        <f t="shared" ca="1" si="51"/>
        <v>0</v>
      </c>
      <c r="Y55" s="33">
        <f t="shared" ca="1" si="52"/>
        <v>0</v>
      </c>
      <c r="Z55" s="32">
        <f t="shared" ca="1" si="53"/>
        <v>0</v>
      </c>
      <c r="AA55" s="33">
        <f t="shared" ca="1" si="54"/>
        <v>0</v>
      </c>
      <c r="AB55" s="24">
        <f t="shared" ca="1" si="55"/>
        <v>66</v>
      </c>
      <c r="AC55" s="36">
        <f t="shared" ca="1" si="55"/>
        <v>817344</v>
      </c>
      <c r="AD55" s="45">
        <f t="shared" ca="1" si="56"/>
        <v>12384</v>
      </c>
      <c r="AE55" s="37"/>
    </row>
    <row r="56" spans="2:31" x14ac:dyDescent="0.2">
      <c r="B56" s="29">
        <f t="shared" si="59"/>
        <v>12</v>
      </c>
      <c r="C56" s="29" t="str">
        <f t="shared" si="57"/>
        <v>ЭП_14</v>
      </c>
      <c r="D56" s="32">
        <f t="shared" ca="1" si="58"/>
        <v>35</v>
      </c>
      <c r="E56" s="33">
        <f t="shared" ca="1" si="32"/>
        <v>5782000</v>
      </c>
      <c r="F56" s="32">
        <f t="shared" ca="1" si="33"/>
        <v>3</v>
      </c>
      <c r="G56" s="33">
        <f t="shared" ca="1" si="34"/>
        <v>518400</v>
      </c>
      <c r="H56" s="32">
        <f t="shared" ca="1" si="35"/>
        <v>0</v>
      </c>
      <c r="I56" s="33">
        <f t="shared" ca="1" si="36"/>
        <v>0</v>
      </c>
      <c r="J56" s="32">
        <f t="shared" ca="1" si="37"/>
        <v>0</v>
      </c>
      <c r="K56" s="33">
        <f t="shared" ca="1" si="38"/>
        <v>0</v>
      </c>
      <c r="L56" s="32">
        <f t="shared" ca="1" si="39"/>
        <v>0</v>
      </c>
      <c r="M56" s="33">
        <f t="shared" ca="1" si="40"/>
        <v>0</v>
      </c>
      <c r="N56" s="32">
        <f t="shared" ca="1" si="41"/>
        <v>0</v>
      </c>
      <c r="O56" s="33">
        <f t="shared" ca="1" si="42"/>
        <v>0</v>
      </c>
      <c r="P56" s="32">
        <f t="shared" ca="1" si="43"/>
        <v>0</v>
      </c>
      <c r="Q56" s="33">
        <f t="shared" ca="1" si="44"/>
        <v>0</v>
      </c>
      <c r="R56" s="32">
        <f t="shared" ca="1" si="45"/>
        <v>0</v>
      </c>
      <c r="S56" s="33">
        <f t="shared" ca="1" si="46"/>
        <v>0</v>
      </c>
      <c r="T56" s="32">
        <f t="shared" ca="1" si="47"/>
        <v>0</v>
      </c>
      <c r="U56" s="33">
        <f t="shared" ca="1" si="48"/>
        <v>0</v>
      </c>
      <c r="V56" s="32">
        <f t="shared" ca="1" si="49"/>
        <v>0</v>
      </c>
      <c r="W56" s="33">
        <f t="shared" ca="1" si="50"/>
        <v>0</v>
      </c>
      <c r="X56" s="32">
        <f t="shared" ca="1" si="51"/>
        <v>0</v>
      </c>
      <c r="Y56" s="33">
        <f t="shared" ca="1" si="52"/>
        <v>0</v>
      </c>
      <c r="Z56" s="32">
        <f t="shared" ca="1" si="53"/>
        <v>0</v>
      </c>
      <c r="AA56" s="33">
        <f t="shared" ca="1" si="54"/>
        <v>0</v>
      </c>
      <c r="AB56" s="24">
        <f t="shared" ca="1" si="55"/>
        <v>38</v>
      </c>
      <c r="AC56" s="36">
        <f t="shared" ca="1" si="55"/>
        <v>6300400</v>
      </c>
      <c r="AD56" s="45">
        <f t="shared" ca="1" si="56"/>
        <v>165800</v>
      </c>
      <c r="AE56" s="37"/>
    </row>
    <row r="57" spans="2:31" x14ac:dyDescent="0.2">
      <c r="B57" s="29">
        <f t="shared" si="59"/>
        <v>13</v>
      </c>
      <c r="C57" s="29" t="str">
        <f t="shared" si="57"/>
        <v>ИМД_7</v>
      </c>
      <c r="D57" s="32">
        <f t="shared" ca="1" si="58"/>
        <v>10</v>
      </c>
      <c r="E57" s="33">
        <f t="shared" ca="1" si="32"/>
        <v>2163396</v>
      </c>
      <c r="F57" s="32">
        <f t="shared" ca="1" si="33"/>
        <v>4</v>
      </c>
      <c r="G57" s="33">
        <f t="shared" ca="1" si="34"/>
        <v>1585920</v>
      </c>
      <c r="H57" s="32">
        <f t="shared" ca="1" si="35"/>
        <v>0</v>
      </c>
      <c r="I57" s="33">
        <f t="shared" ca="1" si="36"/>
        <v>0</v>
      </c>
      <c r="J57" s="32">
        <f t="shared" ca="1" si="37"/>
        <v>0</v>
      </c>
      <c r="K57" s="33">
        <f t="shared" ca="1" si="38"/>
        <v>0</v>
      </c>
      <c r="L57" s="32">
        <f t="shared" ca="1" si="39"/>
        <v>100</v>
      </c>
      <c r="M57" s="33">
        <f t="shared" ca="1" si="40"/>
        <v>13145580</v>
      </c>
      <c r="N57" s="32">
        <f t="shared" ca="1" si="41"/>
        <v>52</v>
      </c>
      <c r="O57" s="33">
        <f t="shared" ca="1" si="42"/>
        <v>5415607</v>
      </c>
      <c r="P57" s="32">
        <f t="shared" ca="1" si="43"/>
        <v>0</v>
      </c>
      <c r="Q57" s="33">
        <f t="shared" ca="1" si="44"/>
        <v>0</v>
      </c>
      <c r="R57" s="32">
        <f t="shared" ca="1" si="45"/>
        <v>24</v>
      </c>
      <c r="S57" s="33">
        <f t="shared" ca="1" si="46"/>
        <v>6845088</v>
      </c>
      <c r="T57" s="32">
        <f t="shared" ca="1" si="47"/>
        <v>33</v>
      </c>
      <c r="U57" s="33">
        <f t="shared" ca="1" si="48"/>
        <v>9806478</v>
      </c>
      <c r="V57" s="32">
        <f t="shared" ca="1" si="49"/>
        <v>0</v>
      </c>
      <c r="W57" s="33">
        <f t="shared" ca="1" si="50"/>
        <v>0</v>
      </c>
      <c r="X57" s="32">
        <f t="shared" ca="1" si="51"/>
        <v>0</v>
      </c>
      <c r="Y57" s="33">
        <f t="shared" ca="1" si="52"/>
        <v>0</v>
      </c>
      <c r="Z57" s="32">
        <f t="shared" ca="1" si="53"/>
        <v>0</v>
      </c>
      <c r="AA57" s="33">
        <f t="shared" ca="1" si="54"/>
        <v>0</v>
      </c>
      <c r="AB57" s="24">
        <f t="shared" ca="1" si="55"/>
        <v>223</v>
      </c>
      <c r="AC57" s="36">
        <f t="shared" ca="1" si="55"/>
        <v>38962069</v>
      </c>
      <c r="AD57" s="45">
        <f t="shared" ca="1" si="56"/>
        <v>174717.79820627804</v>
      </c>
      <c r="AE57" s="37"/>
    </row>
    <row r="58" spans="2:31" x14ac:dyDescent="0.2">
      <c r="B58" s="29">
        <f t="shared" si="59"/>
        <v>14</v>
      </c>
      <c r="C58" s="29" t="str">
        <f t="shared" si="57"/>
        <v>Сторонние_производители</v>
      </c>
      <c r="D58" s="32">
        <f t="shared" ca="1" si="58"/>
        <v>0</v>
      </c>
      <c r="E58" s="33">
        <f t="shared" ca="1" si="32"/>
        <v>0</v>
      </c>
      <c r="F58" s="32">
        <f t="shared" ca="1" si="33"/>
        <v>1</v>
      </c>
      <c r="G58" s="33">
        <f t="shared" ca="1" si="34"/>
        <v>30000</v>
      </c>
      <c r="H58" s="32">
        <f t="shared" ca="1" si="35"/>
        <v>0</v>
      </c>
      <c r="I58" s="33">
        <f t="shared" ca="1" si="36"/>
        <v>0</v>
      </c>
      <c r="J58" s="32">
        <f t="shared" ca="1" si="37"/>
        <v>7</v>
      </c>
      <c r="K58" s="33">
        <f t="shared" ca="1" si="38"/>
        <v>283850</v>
      </c>
      <c r="L58" s="32">
        <f t="shared" ca="1" si="39"/>
        <v>0</v>
      </c>
      <c r="M58" s="33">
        <f t="shared" ca="1" si="40"/>
        <v>0</v>
      </c>
      <c r="N58" s="32">
        <f t="shared" ca="1" si="41"/>
        <v>90</v>
      </c>
      <c r="O58" s="33">
        <f t="shared" ca="1" si="42"/>
        <v>3729688</v>
      </c>
      <c r="P58" s="32">
        <f t="shared" ca="1" si="43"/>
        <v>0</v>
      </c>
      <c r="Q58" s="33">
        <f t="shared" ca="1" si="44"/>
        <v>0</v>
      </c>
      <c r="R58" s="32">
        <f t="shared" ca="1" si="45"/>
        <v>0</v>
      </c>
      <c r="S58" s="33">
        <f t="shared" ca="1" si="46"/>
        <v>0</v>
      </c>
      <c r="T58" s="32">
        <f t="shared" ca="1" si="47"/>
        <v>6</v>
      </c>
      <c r="U58" s="33">
        <f t="shared" ca="1" si="48"/>
        <v>299524</v>
      </c>
      <c r="V58" s="32">
        <f t="shared" ca="1" si="49"/>
        <v>0</v>
      </c>
      <c r="W58" s="33">
        <f t="shared" ca="1" si="50"/>
        <v>0</v>
      </c>
      <c r="X58" s="32">
        <f t="shared" ca="1" si="51"/>
        <v>0</v>
      </c>
      <c r="Y58" s="33">
        <f t="shared" ca="1" si="52"/>
        <v>0</v>
      </c>
      <c r="Z58" s="32">
        <f t="shared" ca="1" si="53"/>
        <v>0</v>
      </c>
      <c r="AA58" s="33">
        <f t="shared" ca="1" si="54"/>
        <v>0</v>
      </c>
      <c r="AB58" s="24">
        <f t="shared" ca="1" si="55"/>
        <v>104</v>
      </c>
      <c r="AC58" s="36">
        <f t="shared" ca="1" si="55"/>
        <v>4343062</v>
      </c>
      <c r="AD58" s="45">
        <f t="shared" ca="1" si="56"/>
        <v>41760.211538461539</v>
      </c>
      <c r="AE58" s="37"/>
    </row>
    <row r="59" spans="2:31" x14ac:dyDescent="0.2">
      <c r="B59" s="29">
        <f t="shared" si="59"/>
        <v>15</v>
      </c>
      <c r="C59" s="29" t="str">
        <f t="shared" si="57"/>
        <v>СОРТ</v>
      </c>
      <c r="D59" s="32">
        <f t="shared" ca="1" si="58"/>
        <v>0</v>
      </c>
      <c r="E59" s="33">
        <f t="shared" ca="1" si="32"/>
        <v>0</v>
      </c>
      <c r="F59" s="32">
        <f t="shared" ca="1" si="33"/>
        <v>43</v>
      </c>
      <c r="G59" s="33">
        <f t="shared" ca="1" si="34"/>
        <v>7824384</v>
      </c>
      <c r="H59" s="32">
        <f t="shared" ca="1" si="35"/>
        <v>33</v>
      </c>
      <c r="I59" s="33">
        <f t="shared" ca="1" si="36"/>
        <v>8687733</v>
      </c>
      <c r="J59" s="32">
        <f t="shared" ca="1" si="37"/>
        <v>0</v>
      </c>
      <c r="K59" s="33">
        <f t="shared" ca="1" si="38"/>
        <v>0</v>
      </c>
      <c r="L59" s="32">
        <f t="shared" ca="1" si="39"/>
        <v>0</v>
      </c>
      <c r="M59" s="33">
        <f t="shared" ca="1" si="40"/>
        <v>0</v>
      </c>
      <c r="N59" s="32">
        <f t="shared" ca="1" si="41"/>
        <v>0</v>
      </c>
      <c r="O59" s="33">
        <f t="shared" ca="1" si="42"/>
        <v>0</v>
      </c>
      <c r="P59" s="32">
        <f t="shared" ca="1" si="43"/>
        <v>0</v>
      </c>
      <c r="Q59" s="33">
        <f t="shared" ca="1" si="44"/>
        <v>0</v>
      </c>
      <c r="R59" s="32">
        <f t="shared" ca="1" si="45"/>
        <v>0</v>
      </c>
      <c r="S59" s="33">
        <f t="shared" ca="1" si="46"/>
        <v>0</v>
      </c>
      <c r="T59" s="32">
        <f t="shared" ca="1" si="47"/>
        <v>0</v>
      </c>
      <c r="U59" s="33">
        <f t="shared" ca="1" si="48"/>
        <v>0</v>
      </c>
      <c r="V59" s="32">
        <f t="shared" ca="1" si="49"/>
        <v>0</v>
      </c>
      <c r="W59" s="33">
        <f t="shared" ca="1" si="50"/>
        <v>0</v>
      </c>
      <c r="X59" s="32">
        <f t="shared" ca="1" si="51"/>
        <v>0</v>
      </c>
      <c r="Y59" s="33">
        <f t="shared" ca="1" si="52"/>
        <v>0</v>
      </c>
      <c r="Z59" s="32">
        <f t="shared" ca="1" si="53"/>
        <v>0</v>
      </c>
      <c r="AA59" s="33">
        <f t="shared" ca="1" si="54"/>
        <v>0</v>
      </c>
      <c r="AB59" s="24">
        <f t="shared" ca="1" si="55"/>
        <v>76</v>
      </c>
      <c r="AC59" s="36">
        <f t="shared" ca="1" si="55"/>
        <v>16512117</v>
      </c>
      <c r="AD59" s="45">
        <f t="shared" ca="1" si="56"/>
        <v>217264.69736842104</v>
      </c>
      <c r="AE59" s="37"/>
    </row>
    <row r="60" spans="2:31" s="24" customFormat="1" x14ac:dyDescent="0.2">
      <c r="B60" s="29">
        <f t="shared" si="59"/>
        <v>16</v>
      </c>
      <c r="C60" s="29" t="str">
        <f t="shared" si="57"/>
        <v>БДМГ</v>
      </c>
      <c r="D60" s="32">
        <f t="shared" ca="1" si="58"/>
        <v>0</v>
      </c>
      <c r="E60" s="33">
        <f t="shared" ca="1" si="32"/>
        <v>0</v>
      </c>
      <c r="F60" s="32">
        <f t="shared" ca="1" si="33"/>
        <v>0</v>
      </c>
      <c r="G60" s="33">
        <f t="shared" ca="1" si="34"/>
        <v>0</v>
      </c>
      <c r="H60" s="32">
        <f t="shared" ca="1" si="35"/>
        <v>2</v>
      </c>
      <c r="I60" s="33">
        <f t="shared" ca="1" si="36"/>
        <v>367302</v>
      </c>
      <c r="J60" s="32">
        <f t="shared" ca="1" si="37"/>
        <v>24</v>
      </c>
      <c r="K60" s="33">
        <f t="shared" ca="1" si="38"/>
        <v>3064488</v>
      </c>
      <c r="L60" s="32">
        <f t="shared" ca="1" si="39"/>
        <v>4</v>
      </c>
      <c r="M60" s="33">
        <f t="shared" ca="1" si="40"/>
        <v>776604</v>
      </c>
      <c r="N60" s="32">
        <f t="shared" ca="1" si="41"/>
        <v>0</v>
      </c>
      <c r="O60" s="33">
        <f t="shared" ca="1" si="42"/>
        <v>0</v>
      </c>
      <c r="P60" s="32">
        <f t="shared" ca="1" si="43"/>
        <v>0</v>
      </c>
      <c r="Q60" s="33">
        <f t="shared" ca="1" si="44"/>
        <v>0</v>
      </c>
      <c r="R60" s="32">
        <f t="shared" ca="1" si="45"/>
        <v>4</v>
      </c>
      <c r="S60" s="33">
        <f t="shared" ca="1" si="46"/>
        <v>601795</v>
      </c>
      <c r="T60" s="32">
        <f t="shared" ca="1" si="47"/>
        <v>0</v>
      </c>
      <c r="U60" s="33">
        <f t="shared" ca="1" si="48"/>
        <v>0</v>
      </c>
      <c r="V60" s="32">
        <f t="shared" ca="1" si="49"/>
        <v>0</v>
      </c>
      <c r="W60" s="33">
        <f t="shared" ca="1" si="50"/>
        <v>0</v>
      </c>
      <c r="X60" s="32">
        <f t="shared" ca="1" si="51"/>
        <v>0</v>
      </c>
      <c r="Y60" s="33">
        <f t="shared" ca="1" si="52"/>
        <v>0</v>
      </c>
      <c r="Z60" s="32">
        <f t="shared" ca="1" si="53"/>
        <v>0</v>
      </c>
      <c r="AA60" s="33">
        <f t="shared" ca="1" si="54"/>
        <v>0</v>
      </c>
      <c r="AB60" s="24">
        <f t="shared" ref="AB60:AC64" ca="1" si="60">D60+F60+H60+J60+L60+N60+P60+R60+T60+V60+X60+Z60</f>
        <v>34</v>
      </c>
      <c r="AC60" s="36">
        <f t="shared" ca="1" si="60"/>
        <v>4810189</v>
      </c>
      <c r="AD60" s="45">
        <f t="shared" ca="1" si="56"/>
        <v>141476.14705882352</v>
      </c>
      <c r="AE60" s="37"/>
    </row>
    <row r="61" spans="2:31" x14ac:dyDescent="0.2">
      <c r="B61" s="29">
        <f t="shared" si="59"/>
        <v>17</v>
      </c>
      <c r="C61" s="29" t="str">
        <f t="shared" si="57"/>
        <v>Прочее</v>
      </c>
      <c r="D61" s="32">
        <f t="shared" ca="1" si="58"/>
        <v>70</v>
      </c>
      <c r="E61" s="33">
        <f t="shared" ca="1" si="32"/>
        <v>82513</v>
      </c>
      <c r="F61" s="32">
        <f t="shared" ca="1" si="33"/>
        <v>662</v>
      </c>
      <c r="G61" s="33">
        <f t="shared" ca="1" si="34"/>
        <v>435816</v>
      </c>
      <c r="H61" s="32">
        <f t="shared" ca="1" si="35"/>
        <v>228</v>
      </c>
      <c r="I61" s="33">
        <f t="shared" ca="1" si="36"/>
        <v>342314</v>
      </c>
      <c r="J61" s="32">
        <f t="shared" ca="1" si="37"/>
        <v>13</v>
      </c>
      <c r="K61" s="33">
        <f t="shared" ca="1" si="38"/>
        <v>45864</v>
      </c>
      <c r="L61" s="32">
        <f t="shared" ca="1" si="39"/>
        <v>20</v>
      </c>
      <c r="M61" s="33">
        <f t="shared" ca="1" si="40"/>
        <v>6120</v>
      </c>
      <c r="N61" s="32">
        <f t="shared" ca="1" si="41"/>
        <v>113</v>
      </c>
      <c r="O61" s="33">
        <f t="shared" ca="1" si="42"/>
        <v>391710</v>
      </c>
      <c r="P61" s="32">
        <f t="shared" ca="1" si="43"/>
        <v>29</v>
      </c>
      <c r="Q61" s="33">
        <f t="shared" ca="1" si="44"/>
        <v>287109</v>
      </c>
      <c r="R61" s="32">
        <f t="shared" ca="1" si="45"/>
        <v>40</v>
      </c>
      <c r="S61" s="33">
        <f t="shared" ca="1" si="46"/>
        <v>404331</v>
      </c>
      <c r="T61" s="32">
        <f t="shared" ca="1" si="47"/>
        <v>42</v>
      </c>
      <c r="U61" s="33">
        <f t="shared" ca="1" si="48"/>
        <v>267791</v>
      </c>
      <c r="V61" s="32">
        <f t="shared" ca="1" si="49"/>
        <v>1</v>
      </c>
      <c r="W61" s="33">
        <f t="shared" ca="1" si="50"/>
        <v>528</v>
      </c>
      <c r="X61" s="32">
        <f t="shared" ca="1" si="51"/>
        <v>113</v>
      </c>
      <c r="Y61" s="33">
        <f t="shared" ca="1" si="52"/>
        <v>21996</v>
      </c>
      <c r="Z61" s="32">
        <f t="shared" ca="1" si="53"/>
        <v>0</v>
      </c>
      <c r="AA61" s="33">
        <f t="shared" ca="1" si="54"/>
        <v>0</v>
      </c>
      <c r="AB61" s="24">
        <f t="shared" ca="1" si="60"/>
        <v>1331</v>
      </c>
      <c r="AC61" s="36">
        <f t="shared" ca="1" si="60"/>
        <v>2286092</v>
      </c>
      <c r="AD61" s="45">
        <f t="shared" ca="1" si="56"/>
        <v>1717.5747558226897</v>
      </c>
      <c r="AE61" s="37"/>
    </row>
    <row r="62" spans="2:31" x14ac:dyDescent="0.2">
      <c r="B62" s="29">
        <f t="shared" si="59"/>
        <v>18</v>
      </c>
      <c r="C62" s="29" t="str">
        <f t="shared" si="57"/>
        <v>ремонт_прочие_услуги</v>
      </c>
      <c r="D62" s="32">
        <f t="shared" ca="1" si="58"/>
        <v>5</v>
      </c>
      <c r="E62" s="33">
        <f t="shared" ca="1" si="32"/>
        <v>128040</v>
      </c>
      <c r="F62" s="32">
        <f t="shared" ca="1" si="33"/>
        <v>5</v>
      </c>
      <c r="G62" s="33">
        <f t="shared" ca="1" si="34"/>
        <v>75672</v>
      </c>
      <c r="H62" s="32">
        <f t="shared" ca="1" si="35"/>
        <v>3</v>
      </c>
      <c r="I62" s="33">
        <f t="shared" ca="1" si="36"/>
        <v>34320</v>
      </c>
      <c r="J62" s="32">
        <f t="shared" ca="1" si="37"/>
        <v>3</v>
      </c>
      <c r="K62" s="33">
        <f t="shared" ca="1" si="38"/>
        <v>47136</v>
      </c>
      <c r="L62" s="32">
        <f t="shared" ca="1" si="39"/>
        <v>0</v>
      </c>
      <c r="M62" s="33">
        <f t="shared" ca="1" si="40"/>
        <v>0</v>
      </c>
      <c r="N62" s="32">
        <f t="shared" ca="1" si="41"/>
        <v>1</v>
      </c>
      <c r="O62" s="33">
        <f t="shared" ca="1" si="42"/>
        <v>9720</v>
      </c>
      <c r="P62" s="32">
        <f t="shared" ca="1" si="43"/>
        <v>5</v>
      </c>
      <c r="Q62" s="33">
        <f t="shared" ca="1" si="44"/>
        <v>70800</v>
      </c>
      <c r="R62" s="32">
        <f t="shared" ca="1" si="45"/>
        <v>6</v>
      </c>
      <c r="S62" s="33">
        <f t="shared" ca="1" si="46"/>
        <v>165000</v>
      </c>
      <c r="T62" s="32">
        <f t="shared" ca="1" si="47"/>
        <v>3</v>
      </c>
      <c r="U62" s="33">
        <f t="shared" ca="1" si="48"/>
        <v>29400</v>
      </c>
      <c r="V62" s="32">
        <f t="shared" ca="1" si="49"/>
        <v>0</v>
      </c>
      <c r="W62" s="33">
        <f t="shared" ca="1" si="50"/>
        <v>0</v>
      </c>
      <c r="X62" s="32">
        <f t="shared" ca="1" si="51"/>
        <v>6</v>
      </c>
      <c r="Y62" s="33">
        <f t="shared" ca="1" si="52"/>
        <v>178680</v>
      </c>
      <c r="Z62" s="32">
        <f t="shared" ca="1" si="53"/>
        <v>0</v>
      </c>
      <c r="AA62" s="33">
        <f t="shared" ca="1" si="54"/>
        <v>0</v>
      </c>
      <c r="AB62" s="24">
        <f t="shared" ca="1" si="60"/>
        <v>37</v>
      </c>
      <c r="AC62" s="36">
        <f t="shared" ca="1" si="60"/>
        <v>738768</v>
      </c>
      <c r="AD62" s="45">
        <f t="shared" ca="1" si="56"/>
        <v>19966.702702702703</v>
      </c>
      <c r="AE62" s="37"/>
    </row>
    <row r="63" spans="2:31" x14ac:dyDescent="0.2">
      <c r="B63" s="29">
        <f t="shared" si="59"/>
        <v>19</v>
      </c>
      <c r="C63" s="29" t="str">
        <f t="shared" si="57"/>
        <v>Светофор</v>
      </c>
      <c r="D63" s="32">
        <f t="shared" ca="1" si="58"/>
        <v>0</v>
      </c>
      <c r="E63" s="33">
        <f t="shared" ca="1" si="32"/>
        <v>0</v>
      </c>
      <c r="F63" s="32">
        <f t="shared" ca="1" si="33"/>
        <v>0</v>
      </c>
      <c r="G63" s="33">
        <f t="shared" ca="1" si="34"/>
        <v>0</v>
      </c>
      <c r="H63" s="32">
        <f t="shared" ca="1" si="35"/>
        <v>0</v>
      </c>
      <c r="I63" s="33">
        <f t="shared" ca="1" si="36"/>
        <v>0</v>
      </c>
      <c r="J63" s="32">
        <f t="shared" ca="1" si="37"/>
        <v>0</v>
      </c>
      <c r="K63" s="33">
        <f t="shared" ca="1" si="38"/>
        <v>0</v>
      </c>
      <c r="L63" s="32">
        <f t="shared" ca="1" si="39"/>
        <v>0</v>
      </c>
      <c r="M63" s="33">
        <f t="shared" ca="1" si="40"/>
        <v>0</v>
      </c>
      <c r="N63" s="32">
        <f t="shared" ca="1" si="41"/>
        <v>0</v>
      </c>
      <c r="O63" s="33">
        <f t="shared" ca="1" si="42"/>
        <v>0</v>
      </c>
      <c r="P63" s="32">
        <f t="shared" ca="1" si="43"/>
        <v>0</v>
      </c>
      <c r="Q63" s="33">
        <f t="shared" ca="1" si="44"/>
        <v>0</v>
      </c>
      <c r="R63" s="32">
        <f t="shared" ca="1" si="45"/>
        <v>0</v>
      </c>
      <c r="S63" s="33">
        <f t="shared" ca="1" si="46"/>
        <v>0</v>
      </c>
      <c r="T63" s="32">
        <f t="shared" ca="1" si="47"/>
        <v>0</v>
      </c>
      <c r="U63" s="33">
        <f t="shared" ca="1" si="48"/>
        <v>0</v>
      </c>
      <c r="V63" s="32">
        <f t="shared" ca="1" si="49"/>
        <v>0</v>
      </c>
      <c r="W63" s="33">
        <f t="shared" ca="1" si="50"/>
        <v>0</v>
      </c>
      <c r="X63" s="32">
        <f t="shared" ca="1" si="51"/>
        <v>0</v>
      </c>
      <c r="Y63" s="33">
        <f t="shared" ca="1" si="52"/>
        <v>0</v>
      </c>
      <c r="Z63" s="32">
        <f t="shared" ca="1" si="53"/>
        <v>0</v>
      </c>
      <c r="AA63" s="33">
        <f t="shared" ca="1" si="54"/>
        <v>0</v>
      </c>
      <c r="AB63" s="24">
        <f t="shared" ca="1" si="60"/>
        <v>0</v>
      </c>
      <c r="AC63" s="36">
        <f t="shared" ca="1" si="60"/>
        <v>0</v>
      </c>
      <c r="AD63" s="45">
        <f t="shared" ca="1" si="56"/>
        <v>0</v>
      </c>
      <c r="AE63" s="37"/>
    </row>
    <row r="64" spans="2:31" x14ac:dyDescent="0.2">
      <c r="B64" s="29">
        <f t="shared" si="59"/>
        <v>20</v>
      </c>
      <c r="C64" s="29" t="str">
        <f t="shared" si="57"/>
        <v>Валдай</v>
      </c>
      <c r="D64" s="32">
        <f t="shared" ca="1" si="58"/>
        <v>0</v>
      </c>
      <c r="E64" s="33">
        <f t="shared" ca="1" si="32"/>
        <v>0</v>
      </c>
      <c r="F64" s="32">
        <f t="shared" ca="1" si="33"/>
        <v>0</v>
      </c>
      <c r="G64" s="33">
        <f t="shared" ca="1" si="34"/>
        <v>0</v>
      </c>
      <c r="H64" s="32">
        <f t="shared" ca="1" si="35"/>
        <v>0</v>
      </c>
      <c r="I64" s="33">
        <f t="shared" ca="1" si="36"/>
        <v>0</v>
      </c>
      <c r="J64" s="32">
        <f t="shared" ca="1" si="37"/>
        <v>0</v>
      </c>
      <c r="K64" s="33">
        <f t="shared" ca="1" si="38"/>
        <v>0</v>
      </c>
      <c r="L64" s="32">
        <f t="shared" ca="1" si="39"/>
        <v>0</v>
      </c>
      <c r="M64" s="33">
        <f t="shared" ca="1" si="40"/>
        <v>0</v>
      </c>
      <c r="N64" s="32">
        <f t="shared" ca="1" si="41"/>
        <v>0</v>
      </c>
      <c r="O64" s="33">
        <f t="shared" ca="1" si="42"/>
        <v>0</v>
      </c>
      <c r="P64" s="32">
        <f t="shared" ca="1" si="43"/>
        <v>0</v>
      </c>
      <c r="Q64" s="33">
        <f t="shared" ca="1" si="44"/>
        <v>0</v>
      </c>
      <c r="R64" s="32">
        <f t="shared" ca="1" si="45"/>
        <v>0</v>
      </c>
      <c r="S64" s="33">
        <f t="shared" ca="1" si="46"/>
        <v>0</v>
      </c>
      <c r="T64" s="32">
        <f t="shared" ca="1" si="47"/>
        <v>0</v>
      </c>
      <c r="U64" s="33">
        <f t="shared" ca="1" si="48"/>
        <v>0</v>
      </c>
      <c r="V64" s="32">
        <f t="shared" ca="1" si="49"/>
        <v>0</v>
      </c>
      <c r="W64" s="33">
        <f t="shared" ca="1" si="50"/>
        <v>0</v>
      </c>
      <c r="X64" s="32">
        <f t="shared" ca="1" si="51"/>
        <v>0</v>
      </c>
      <c r="Y64" s="33">
        <f t="shared" ca="1" si="52"/>
        <v>0</v>
      </c>
      <c r="Z64" s="32">
        <f t="shared" ca="1" si="53"/>
        <v>0</v>
      </c>
      <c r="AA64" s="33">
        <f t="shared" ca="1" si="54"/>
        <v>0</v>
      </c>
      <c r="AB64" s="24">
        <f t="shared" ca="1" si="60"/>
        <v>0</v>
      </c>
      <c r="AC64" s="36">
        <f t="shared" ca="1" si="60"/>
        <v>0</v>
      </c>
      <c r="AD64" s="45">
        <f t="shared" ca="1" si="56"/>
        <v>0</v>
      </c>
      <c r="AE64" s="37"/>
    </row>
    <row r="65" spans="2:31" x14ac:dyDescent="0.2">
      <c r="B65" s="29">
        <f t="shared" si="59"/>
        <v>21</v>
      </c>
      <c r="C65" s="29" t="str">
        <f t="shared" si="57"/>
        <v>Торопа</v>
      </c>
      <c r="D65" s="32">
        <f t="shared" ca="1" si="58"/>
        <v>0</v>
      </c>
      <c r="E65" s="33">
        <f t="shared" ref="E65:E70" ca="1" si="61">ROUND(SUMIFS(продажисумма,
продажимодель,"="&amp;$C65,
продажидата,"&gt;="&amp;VLOOKUP(D$4,периоды,2,FALSE),продажидата,"&lt;="&amp;VLOOKUP(D$4,периоды,3,FALSE)),0)</f>
        <v>0</v>
      </c>
      <c r="F65" s="32">
        <f t="shared" ca="1" si="33"/>
        <v>0</v>
      </c>
      <c r="G65" s="33">
        <f t="shared" ref="G65:G70" ca="1" si="62">ROUND(SUMIFS(продажисумма,
продажимодель,"="&amp;$C65,
продажидата,"&gt;="&amp;VLOOKUP(F$4,периоды,2,FALSE),продажидата,"&lt;="&amp;VLOOKUP(F$4,периоды,3,FALSE)),0)</f>
        <v>0</v>
      </c>
      <c r="H65" s="32">
        <f t="shared" ca="1" si="35"/>
        <v>0</v>
      </c>
      <c r="I65" s="33">
        <f t="shared" ref="I65:I70" ca="1" si="63">ROUND(SUMIFS(продажисумма,
продажимодель,"="&amp;$C65,
продажидата,"&gt;="&amp;VLOOKUP(H$4,периоды,2,FALSE),продажидата,"&lt;="&amp;VLOOKUP(H$4,периоды,3,FALSE)),0)</f>
        <v>0</v>
      </c>
      <c r="J65" s="32">
        <f t="shared" ca="1" si="37"/>
        <v>0</v>
      </c>
      <c r="K65" s="33">
        <f t="shared" ref="K65:K70" ca="1" si="64">ROUND(SUMIFS(продажисумма,
продажимодель,"="&amp;$C65,
продажидата,"&gt;="&amp;VLOOKUP(J$4,периоды,2,FALSE),продажидата,"&lt;="&amp;VLOOKUP(J$4,периоды,3,FALSE)),0)</f>
        <v>0</v>
      </c>
      <c r="L65" s="32">
        <f t="shared" ca="1" si="39"/>
        <v>0</v>
      </c>
      <c r="M65" s="33">
        <f t="shared" ref="M65:M70" ca="1" si="65">ROUND(SUMIFS(продажисумма,
продажимодель,"="&amp;$C65,
продажидата,"&gt;="&amp;VLOOKUP(L$4,периоды,2,FALSE),продажидата,"&lt;="&amp;VLOOKUP(L$4,периоды,3,FALSE)),0)</f>
        <v>0</v>
      </c>
      <c r="N65" s="32">
        <f t="shared" ca="1" si="41"/>
        <v>0</v>
      </c>
      <c r="O65" s="33">
        <f t="shared" ref="O65:O70" ca="1" si="66">ROUND(SUMIFS(продажисумма,
продажимодель,"="&amp;$C65,
продажидата,"&gt;="&amp;VLOOKUP(N$4,периоды,2,FALSE),продажидата,"&lt;="&amp;VLOOKUP(N$4,периоды,3,FALSE)),0)</f>
        <v>0</v>
      </c>
      <c r="P65" s="32">
        <f t="shared" ca="1" si="43"/>
        <v>0</v>
      </c>
      <c r="Q65" s="33">
        <f t="shared" ref="Q65:Q70" ca="1" si="67">ROUND(SUMIFS(продажисумма,
продажимодель,"="&amp;$C65,
продажидата,"&gt;="&amp;VLOOKUP(P$4,периоды,2,FALSE),продажидата,"&lt;="&amp;VLOOKUP(P$4,периоды,3,FALSE)),0)</f>
        <v>0</v>
      </c>
      <c r="R65" s="32">
        <f t="shared" ca="1" si="45"/>
        <v>0</v>
      </c>
      <c r="S65" s="33">
        <f t="shared" ref="S65:S70" ca="1" si="68">ROUND(SUMIFS(продажисумма,
продажимодель,"="&amp;$C65,
продажидата,"&gt;="&amp;VLOOKUP(R$4,периоды,2,FALSE),продажидата,"&lt;="&amp;VLOOKUP(R$4,периоды,3,FALSE)),0)</f>
        <v>0</v>
      </c>
      <c r="T65" s="32">
        <f t="shared" ca="1" si="47"/>
        <v>0</v>
      </c>
      <c r="U65" s="33">
        <f t="shared" ref="U65:U70" ca="1" si="69">ROUND(SUMIFS(продажисумма,
продажимодель,"="&amp;$C65,
продажидата,"&gt;="&amp;VLOOKUP(T$4,периоды,2,FALSE),продажидата,"&lt;="&amp;VLOOKUP(T$4,периоды,3,FALSE)),0)</f>
        <v>0</v>
      </c>
      <c r="V65" s="32">
        <f t="shared" ca="1" si="49"/>
        <v>0</v>
      </c>
      <c r="W65" s="33">
        <f t="shared" ref="W65:W70" ca="1" si="70">ROUND(SUMIFS(продажисумма,
продажимодель,"="&amp;$C65,
продажидата,"&gt;="&amp;VLOOKUP(V$4,периоды,2,FALSE),продажидата,"&lt;="&amp;VLOOKUP(V$4,периоды,3,FALSE)),0)</f>
        <v>0</v>
      </c>
      <c r="X65" s="32">
        <f t="shared" ca="1" si="51"/>
        <v>0</v>
      </c>
      <c r="Y65" s="33">
        <f t="shared" ref="Y65:Y70" ca="1" si="71">ROUND(SUMIFS(продажисумма,
продажимодель,"="&amp;$C65,
продажидата,"&gt;="&amp;VLOOKUP(X$4,периоды,2,FALSE),продажидата,"&lt;="&amp;VLOOKUP(X$4,периоды,3,FALSE)),0)</f>
        <v>0</v>
      </c>
      <c r="Z65" s="32">
        <f t="shared" ca="1" si="53"/>
        <v>0</v>
      </c>
      <c r="AA65" s="33">
        <f t="shared" ref="AA65:AA70" ca="1" si="72">ROUND(SUMIFS(продажисумма,
продажимодель,"="&amp;$C65,
продажидата,"&gt;="&amp;VLOOKUP(Z$4,периоды,2,FALSE),продажидата,"&lt;="&amp;VLOOKUP(Z$4,периоды,3,FALSE)),0)</f>
        <v>0</v>
      </c>
      <c r="AB65" s="24">
        <f t="shared" ref="AB65:AB70" ca="1" si="73">D65+F65+H65+J65+L65+N65+P65+R65+T65+V65+X65+Z65</f>
        <v>0</v>
      </c>
      <c r="AC65" s="36">
        <f t="shared" ref="AC65:AC70" ca="1" si="74">E65+G65+I65+K65+M65+O65+Q65+S65+U65+W65+Y65+AA65</f>
        <v>0</v>
      </c>
      <c r="AD65" s="45">
        <f t="shared" ref="AD65:AD70" ca="1" si="75">IFERROR(AC65/AB65,0)</f>
        <v>0</v>
      </c>
      <c r="AE65" s="37"/>
    </row>
    <row r="66" spans="2:31" x14ac:dyDescent="0.2">
      <c r="B66" s="29">
        <f t="shared" si="59"/>
        <v>22</v>
      </c>
      <c r="C66" s="29" t="str">
        <f t="shared" si="57"/>
        <v>РЗБ5ДМ</v>
      </c>
      <c r="D66" s="32">
        <f t="shared" ca="1" si="58"/>
        <v>0</v>
      </c>
      <c r="E66" s="33">
        <f t="shared" ca="1" si="61"/>
        <v>0</v>
      </c>
      <c r="F66" s="32">
        <f t="shared" ca="1" si="33"/>
        <v>0</v>
      </c>
      <c r="G66" s="33">
        <f t="shared" ca="1" si="62"/>
        <v>0</v>
      </c>
      <c r="H66" s="32">
        <f t="shared" ca="1" si="35"/>
        <v>0</v>
      </c>
      <c r="I66" s="33">
        <f t="shared" ca="1" si="63"/>
        <v>0</v>
      </c>
      <c r="J66" s="32">
        <f t="shared" ca="1" si="37"/>
        <v>0</v>
      </c>
      <c r="K66" s="33">
        <f t="shared" ca="1" si="64"/>
        <v>0</v>
      </c>
      <c r="L66" s="32">
        <f t="shared" ca="1" si="39"/>
        <v>0</v>
      </c>
      <c r="M66" s="33">
        <f t="shared" ca="1" si="65"/>
        <v>0</v>
      </c>
      <c r="N66" s="32">
        <f t="shared" ca="1" si="41"/>
        <v>0</v>
      </c>
      <c r="O66" s="33">
        <f t="shared" ca="1" si="66"/>
        <v>0</v>
      </c>
      <c r="P66" s="32">
        <f t="shared" ca="1" si="43"/>
        <v>0</v>
      </c>
      <c r="Q66" s="33">
        <f t="shared" ca="1" si="67"/>
        <v>0</v>
      </c>
      <c r="R66" s="32">
        <f t="shared" ca="1" si="45"/>
        <v>0</v>
      </c>
      <c r="S66" s="33">
        <f t="shared" ca="1" si="68"/>
        <v>0</v>
      </c>
      <c r="T66" s="32">
        <f t="shared" ca="1" si="47"/>
        <v>0</v>
      </c>
      <c r="U66" s="33">
        <f t="shared" ca="1" si="69"/>
        <v>0</v>
      </c>
      <c r="V66" s="32">
        <f t="shared" ca="1" si="49"/>
        <v>0</v>
      </c>
      <c r="W66" s="33">
        <f t="shared" ca="1" si="70"/>
        <v>0</v>
      </c>
      <c r="X66" s="32">
        <f t="shared" ca="1" si="51"/>
        <v>0</v>
      </c>
      <c r="Y66" s="33">
        <f t="shared" ca="1" si="71"/>
        <v>0</v>
      </c>
      <c r="Z66" s="32">
        <f t="shared" ca="1" si="53"/>
        <v>0</v>
      </c>
      <c r="AA66" s="33">
        <f t="shared" ca="1" si="72"/>
        <v>0</v>
      </c>
      <c r="AB66" s="24">
        <f t="shared" ca="1" si="73"/>
        <v>0</v>
      </c>
      <c r="AC66" s="36">
        <f t="shared" ca="1" si="74"/>
        <v>0</v>
      </c>
      <c r="AD66" s="45">
        <f t="shared" ca="1" si="75"/>
        <v>0</v>
      </c>
      <c r="AE66" s="37"/>
    </row>
    <row r="67" spans="2:31" x14ac:dyDescent="0.2">
      <c r="B67" s="29">
        <f t="shared" si="59"/>
        <v>23</v>
      </c>
      <c r="C67" s="29" t="str">
        <f t="shared" si="57"/>
        <v>РЗБ6</v>
      </c>
      <c r="D67" s="32">
        <f t="shared" ca="1" si="58"/>
        <v>0</v>
      </c>
      <c r="E67" s="33">
        <f t="shared" ca="1" si="61"/>
        <v>0</v>
      </c>
      <c r="F67" s="32">
        <f t="shared" ca="1" si="33"/>
        <v>0</v>
      </c>
      <c r="G67" s="33">
        <f t="shared" ca="1" si="62"/>
        <v>0</v>
      </c>
      <c r="H67" s="32">
        <f t="shared" ca="1" si="35"/>
        <v>0</v>
      </c>
      <c r="I67" s="33">
        <f t="shared" ca="1" si="63"/>
        <v>0</v>
      </c>
      <c r="J67" s="32">
        <f t="shared" ca="1" si="37"/>
        <v>0</v>
      </c>
      <c r="K67" s="33">
        <f t="shared" ca="1" si="64"/>
        <v>0</v>
      </c>
      <c r="L67" s="32">
        <f t="shared" ca="1" si="39"/>
        <v>0</v>
      </c>
      <c r="M67" s="33">
        <f t="shared" ca="1" si="65"/>
        <v>0</v>
      </c>
      <c r="N67" s="32">
        <f t="shared" ca="1" si="41"/>
        <v>0</v>
      </c>
      <c r="O67" s="33">
        <f t="shared" ca="1" si="66"/>
        <v>0</v>
      </c>
      <c r="P67" s="32">
        <f t="shared" ca="1" si="43"/>
        <v>0</v>
      </c>
      <c r="Q67" s="33">
        <f t="shared" ca="1" si="67"/>
        <v>0</v>
      </c>
      <c r="R67" s="32">
        <f t="shared" ca="1" si="45"/>
        <v>0</v>
      </c>
      <c r="S67" s="33">
        <f t="shared" ca="1" si="68"/>
        <v>0</v>
      </c>
      <c r="T67" s="32">
        <f t="shared" ca="1" si="47"/>
        <v>0</v>
      </c>
      <c r="U67" s="33">
        <f t="shared" ca="1" si="69"/>
        <v>0</v>
      </c>
      <c r="V67" s="32">
        <f t="shared" ca="1" si="49"/>
        <v>0</v>
      </c>
      <c r="W67" s="33">
        <f t="shared" ca="1" si="70"/>
        <v>0</v>
      </c>
      <c r="X67" s="32">
        <f t="shared" ca="1" si="51"/>
        <v>0</v>
      </c>
      <c r="Y67" s="33">
        <f t="shared" ca="1" si="71"/>
        <v>0</v>
      </c>
      <c r="Z67" s="32">
        <f t="shared" ca="1" si="53"/>
        <v>0</v>
      </c>
      <c r="AA67" s="33">
        <f t="shared" ca="1" si="72"/>
        <v>0</v>
      </c>
      <c r="AB67" s="24">
        <f t="shared" ca="1" si="73"/>
        <v>0</v>
      </c>
      <c r="AC67" s="36">
        <f t="shared" ca="1" si="74"/>
        <v>0</v>
      </c>
      <c r="AD67" s="45">
        <f t="shared" ca="1" si="75"/>
        <v>0</v>
      </c>
      <c r="AE67" s="37"/>
    </row>
    <row r="68" spans="2:31" x14ac:dyDescent="0.2">
      <c r="B68" s="29">
        <f t="shared" si="59"/>
        <v>24</v>
      </c>
      <c r="C68" s="29" t="str">
        <f t="shared" si="57"/>
        <v>ДРБП_03М</v>
      </c>
      <c r="D68" s="32">
        <f t="shared" ca="1" si="58"/>
        <v>0</v>
      </c>
      <c r="E68" s="33">
        <f t="shared" ca="1" si="61"/>
        <v>0</v>
      </c>
      <c r="F68" s="32">
        <f t="shared" ca="1" si="33"/>
        <v>0</v>
      </c>
      <c r="G68" s="33">
        <f t="shared" ca="1" si="62"/>
        <v>0</v>
      </c>
      <c r="H68" s="32">
        <f t="shared" ca="1" si="35"/>
        <v>0</v>
      </c>
      <c r="I68" s="33">
        <f t="shared" ca="1" si="63"/>
        <v>0</v>
      </c>
      <c r="J68" s="32">
        <f t="shared" ca="1" si="37"/>
        <v>0</v>
      </c>
      <c r="K68" s="33">
        <f t="shared" ca="1" si="64"/>
        <v>0</v>
      </c>
      <c r="L68" s="32">
        <f t="shared" ca="1" si="39"/>
        <v>0</v>
      </c>
      <c r="M68" s="33">
        <f t="shared" ca="1" si="65"/>
        <v>0</v>
      </c>
      <c r="N68" s="32">
        <f t="shared" ca="1" si="41"/>
        <v>0</v>
      </c>
      <c r="O68" s="33">
        <f t="shared" ca="1" si="66"/>
        <v>0</v>
      </c>
      <c r="P68" s="32">
        <f t="shared" ca="1" si="43"/>
        <v>0</v>
      </c>
      <c r="Q68" s="33">
        <f t="shared" ca="1" si="67"/>
        <v>0</v>
      </c>
      <c r="R68" s="32">
        <f t="shared" ca="1" si="45"/>
        <v>0</v>
      </c>
      <c r="S68" s="33">
        <f t="shared" ca="1" si="68"/>
        <v>0</v>
      </c>
      <c r="T68" s="32">
        <f t="shared" ca="1" si="47"/>
        <v>0</v>
      </c>
      <c r="U68" s="33">
        <f t="shared" ca="1" si="69"/>
        <v>0</v>
      </c>
      <c r="V68" s="32">
        <f t="shared" ca="1" si="49"/>
        <v>0</v>
      </c>
      <c r="W68" s="33">
        <f t="shared" ca="1" si="70"/>
        <v>0</v>
      </c>
      <c r="X68" s="32">
        <f t="shared" ca="1" si="51"/>
        <v>0</v>
      </c>
      <c r="Y68" s="33">
        <f t="shared" ca="1" si="71"/>
        <v>0</v>
      </c>
      <c r="Z68" s="32">
        <f t="shared" ca="1" si="53"/>
        <v>0</v>
      </c>
      <c r="AA68" s="33">
        <f t="shared" ca="1" si="72"/>
        <v>0</v>
      </c>
      <c r="AB68" s="24">
        <f t="shared" ca="1" si="73"/>
        <v>0</v>
      </c>
      <c r="AC68" s="36">
        <f t="shared" ca="1" si="74"/>
        <v>0</v>
      </c>
      <c r="AD68" s="45">
        <f t="shared" ca="1" si="75"/>
        <v>0</v>
      </c>
      <c r="AE68" s="37"/>
    </row>
    <row r="69" spans="2:31" x14ac:dyDescent="0.2">
      <c r="B69" s="29">
        <f t="shared" si="59"/>
        <v>25</v>
      </c>
      <c r="C69" s="29" t="str">
        <f t="shared" si="57"/>
        <v>мини_дозиметр</v>
      </c>
      <c r="D69" s="32">
        <f t="shared" ca="1" si="58"/>
        <v>0</v>
      </c>
      <c r="E69" s="33">
        <f t="shared" ca="1" si="61"/>
        <v>0</v>
      </c>
      <c r="F69" s="32">
        <f t="shared" ca="1" si="33"/>
        <v>0</v>
      </c>
      <c r="G69" s="33">
        <f t="shared" ca="1" si="62"/>
        <v>0</v>
      </c>
      <c r="H69" s="32">
        <f t="shared" ca="1" si="35"/>
        <v>0</v>
      </c>
      <c r="I69" s="33">
        <f t="shared" ca="1" si="63"/>
        <v>0</v>
      </c>
      <c r="J69" s="32">
        <f t="shared" ca="1" si="37"/>
        <v>0</v>
      </c>
      <c r="K69" s="33">
        <f t="shared" ca="1" si="64"/>
        <v>0</v>
      </c>
      <c r="L69" s="32">
        <f t="shared" ca="1" si="39"/>
        <v>0</v>
      </c>
      <c r="M69" s="33">
        <f t="shared" ca="1" si="65"/>
        <v>0</v>
      </c>
      <c r="N69" s="32">
        <f t="shared" ca="1" si="41"/>
        <v>0</v>
      </c>
      <c r="O69" s="33">
        <f t="shared" ca="1" si="66"/>
        <v>0</v>
      </c>
      <c r="P69" s="32">
        <f t="shared" ca="1" si="43"/>
        <v>0</v>
      </c>
      <c r="Q69" s="33">
        <f t="shared" ca="1" si="67"/>
        <v>0</v>
      </c>
      <c r="R69" s="32">
        <f t="shared" ca="1" si="45"/>
        <v>0</v>
      </c>
      <c r="S69" s="33">
        <f t="shared" ca="1" si="68"/>
        <v>0</v>
      </c>
      <c r="T69" s="32">
        <f t="shared" ca="1" si="47"/>
        <v>0</v>
      </c>
      <c r="U69" s="33">
        <f t="shared" ca="1" si="69"/>
        <v>0</v>
      </c>
      <c r="V69" s="32">
        <f t="shared" ca="1" si="49"/>
        <v>0</v>
      </c>
      <c r="W69" s="33">
        <f t="shared" ca="1" si="70"/>
        <v>0</v>
      </c>
      <c r="X69" s="32">
        <f t="shared" ca="1" si="51"/>
        <v>0</v>
      </c>
      <c r="Y69" s="33">
        <f t="shared" ca="1" si="71"/>
        <v>0</v>
      </c>
      <c r="Z69" s="32">
        <f t="shared" ca="1" si="53"/>
        <v>0</v>
      </c>
      <c r="AA69" s="33">
        <f t="shared" ca="1" si="72"/>
        <v>0</v>
      </c>
      <c r="AB69" s="24">
        <f t="shared" ca="1" si="73"/>
        <v>0</v>
      </c>
      <c r="AC69" s="36">
        <f t="shared" ca="1" si="74"/>
        <v>0</v>
      </c>
      <c r="AD69" s="45">
        <f t="shared" ca="1" si="75"/>
        <v>0</v>
      </c>
      <c r="AE69" s="37"/>
    </row>
    <row r="70" spans="2:31" x14ac:dyDescent="0.2">
      <c r="B70" s="29">
        <f t="shared" si="59"/>
        <v>26</v>
      </c>
      <c r="C70" s="29" t="str">
        <f t="shared" si="57"/>
        <v>поверка_лаборатория</v>
      </c>
      <c r="D70" s="32">
        <f t="shared" ca="1" si="58"/>
        <v>0</v>
      </c>
      <c r="E70" s="33">
        <f t="shared" ca="1" si="61"/>
        <v>0</v>
      </c>
      <c r="F70" s="32">
        <f t="shared" ca="1" si="33"/>
        <v>0</v>
      </c>
      <c r="G70" s="33">
        <f t="shared" ca="1" si="62"/>
        <v>0</v>
      </c>
      <c r="H70" s="32">
        <f t="shared" ca="1" si="35"/>
        <v>0</v>
      </c>
      <c r="I70" s="33">
        <f t="shared" ca="1" si="63"/>
        <v>0</v>
      </c>
      <c r="J70" s="32">
        <f t="shared" ca="1" si="37"/>
        <v>0</v>
      </c>
      <c r="K70" s="33">
        <f t="shared" ca="1" si="64"/>
        <v>0</v>
      </c>
      <c r="L70" s="32">
        <f t="shared" ca="1" si="39"/>
        <v>0</v>
      </c>
      <c r="M70" s="33">
        <f t="shared" ca="1" si="65"/>
        <v>0</v>
      </c>
      <c r="N70" s="32">
        <f t="shared" ca="1" si="41"/>
        <v>0</v>
      </c>
      <c r="O70" s="33">
        <f t="shared" ca="1" si="66"/>
        <v>0</v>
      </c>
      <c r="P70" s="32">
        <f t="shared" ca="1" si="43"/>
        <v>0</v>
      </c>
      <c r="Q70" s="33">
        <f t="shared" ca="1" si="67"/>
        <v>0</v>
      </c>
      <c r="R70" s="32">
        <f t="shared" ca="1" si="45"/>
        <v>0</v>
      </c>
      <c r="S70" s="33">
        <f t="shared" ca="1" si="68"/>
        <v>0</v>
      </c>
      <c r="T70" s="32">
        <f t="shared" ca="1" si="47"/>
        <v>0</v>
      </c>
      <c r="U70" s="33">
        <f t="shared" ca="1" si="69"/>
        <v>0</v>
      </c>
      <c r="V70" s="32">
        <f t="shared" ca="1" si="49"/>
        <v>0</v>
      </c>
      <c r="W70" s="33">
        <f t="shared" ca="1" si="70"/>
        <v>0</v>
      </c>
      <c r="X70" s="32">
        <f t="shared" ca="1" si="51"/>
        <v>0</v>
      </c>
      <c r="Y70" s="33">
        <f t="shared" ca="1" si="71"/>
        <v>0</v>
      </c>
      <c r="Z70" s="32">
        <f t="shared" ca="1" si="53"/>
        <v>0</v>
      </c>
      <c r="AA70" s="33">
        <f t="shared" ca="1" si="72"/>
        <v>0</v>
      </c>
      <c r="AB70" s="24">
        <f t="shared" ca="1" si="73"/>
        <v>0</v>
      </c>
      <c r="AC70" s="36">
        <f t="shared" ca="1" si="74"/>
        <v>0</v>
      </c>
      <c r="AD70" s="45">
        <f t="shared" ca="1" si="75"/>
        <v>0</v>
      </c>
      <c r="AE70" s="37"/>
    </row>
    <row r="71" spans="2:31" s="24" customFormat="1" x14ac:dyDescent="0.2">
      <c r="C71" s="24" t="s">
        <v>1047</v>
      </c>
      <c r="D71" s="24">
        <f t="shared" ref="D71:AC71" ca="1" si="76">SUM(D45:D70)</f>
        <v>146</v>
      </c>
      <c r="E71" s="36">
        <f t="shared" ca="1" si="76"/>
        <v>11912961</v>
      </c>
      <c r="F71" s="24">
        <f t="shared" ca="1" si="76"/>
        <v>733</v>
      </c>
      <c r="G71" s="36">
        <f t="shared" ca="1" si="76"/>
        <v>12850369</v>
      </c>
      <c r="H71" s="24">
        <f t="shared" ca="1" si="76"/>
        <v>511</v>
      </c>
      <c r="I71" s="36">
        <f t="shared" ca="1" si="76"/>
        <v>17440601</v>
      </c>
      <c r="J71" s="24">
        <f t="shared" ca="1" si="76"/>
        <v>321</v>
      </c>
      <c r="K71" s="36">
        <f t="shared" ca="1" si="76"/>
        <v>8729909</v>
      </c>
      <c r="L71" s="24">
        <f t="shared" ca="1" si="76"/>
        <v>191</v>
      </c>
      <c r="M71" s="36">
        <f t="shared" ca="1" si="76"/>
        <v>14998149</v>
      </c>
      <c r="N71" s="24">
        <f t="shared" ca="1" si="76"/>
        <v>691</v>
      </c>
      <c r="O71" s="36">
        <f t="shared" ca="1" si="76"/>
        <v>16669182</v>
      </c>
      <c r="P71" s="24">
        <f t="shared" ca="1" si="76"/>
        <v>223</v>
      </c>
      <c r="Q71" s="36">
        <f t="shared" ca="1" si="76"/>
        <v>7904966</v>
      </c>
      <c r="R71" s="24">
        <f t="shared" ca="1" si="76"/>
        <v>236</v>
      </c>
      <c r="S71" s="36">
        <f t="shared" ca="1" si="76"/>
        <v>20198459</v>
      </c>
      <c r="T71" s="24">
        <f t="shared" ca="1" si="76"/>
        <v>257</v>
      </c>
      <c r="U71" s="36">
        <f t="shared" ca="1" si="76"/>
        <v>20549946</v>
      </c>
      <c r="V71" s="24">
        <f t="shared" ca="1" si="76"/>
        <v>309</v>
      </c>
      <c r="W71" s="36">
        <f t="shared" ca="1" si="76"/>
        <v>4923235</v>
      </c>
      <c r="X71" s="24">
        <f t="shared" ca="1" si="76"/>
        <v>326</v>
      </c>
      <c r="Y71" s="36">
        <f t="shared" ca="1" si="76"/>
        <v>3637067</v>
      </c>
      <c r="Z71" s="24">
        <f t="shared" ca="1" si="76"/>
        <v>0</v>
      </c>
      <c r="AA71" s="36">
        <f t="shared" ca="1" si="76"/>
        <v>0</v>
      </c>
      <c r="AB71" s="24">
        <f t="shared" ca="1" si="76"/>
        <v>3944</v>
      </c>
      <c r="AC71" s="36">
        <f t="shared" ca="1" si="76"/>
        <v>139814844</v>
      </c>
      <c r="AD71" s="36"/>
      <c r="AE71" s="37"/>
    </row>
    <row r="72" spans="2:31" x14ac:dyDescent="0.2"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</row>
    <row r="73" spans="2:31" x14ac:dyDescent="0.2">
      <c r="D73" s="33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</row>
    <row r="74" spans="2:31" x14ac:dyDescent="0.2">
      <c r="D74" s="33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</row>
    <row r="75" spans="2:31" x14ac:dyDescent="0.2"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</row>
    <row r="76" spans="2:31" x14ac:dyDescent="0.2"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</row>
    <row r="77" spans="2:31" x14ac:dyDescent="0.2"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</row>
    <row r="78" spans="2:31" x14ac:dyDescent="0.2">
      <c r="D78" s="33"/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</row>
    <row r="79" spans="2:31" x14ac:dyDescent="0.2"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</row>
    <row r="80" spans="2:31" x14ac:dyDescent="0.2"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</row>
    <row r="81" spans="4:19" x14ac:dyDescent="0.2"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</row>
    <row r="82" spans="4:19" x14ac:dyDescent="0.2"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</row>
    <row r="83" spans="4:19" x14ac:dyDescent="0.2"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</row>
    <row r="84" spans="4:19" x14ac:dyDescent="0.2"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</row>
    <row r="85" spans="4:19" x14ac:dyDescent="0.2">
      <c r="D85" s="33"/>
      <c r="E85" s="33"/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</row>
    <row r="86" spans="4:19" x14ac:dyDescent="0.2"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</row>
    <row r="87" spans="4:19" x14ac:dyDescent="0.2">
      <c r="D87" s="33"/>
      <c r="E87" s="33"/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</row>
    <row r="88" spans="4:19" x14ac:dyDescent="0.2"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</row>
  </sheetData>
  <dataValidations count="2">
    <dataValidation type="list" allowBlank="1" showInputMessage="1" showErrorMessage="1" sqref="D2 D4 V4 X4 F4 H4 J4 L4 N4 P4 R4 T4 Z4">
      <formula1>период</formula1>
    </dataValidation>
    <dataValidation type="list" allowBlank="1" showInputMessage="1" showErrorMessage="1" sqref="C2">
      <formula1>"периоды"</formula1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I361"/>
  <sheetViews>
    <sheetView zoomScale="115" zoomScaleNormal="115" workbookViewId="0">
      <selection activeCell="C359" sqref="C359"/>
    </sheetView>
  </sheetViews>
  <sheetFormatPr defaultRowHeight="11.25" x14ac:dyDescent="0.2"/>
  <cols>
    <col min="1" max="3" width="20" style="1" customWidth="1"/>
    <col min="4" max="4" width="56.5" style="1" customWidth="1"/>
    <col min="5" max="8" width="20" style="1" customWidth="1"/>
    <col min="9" max="9" width="18.1640625" style="1" customWidth="1"/>
    <col min="10" max="16384" width="9.33203125" style="1"/>
  </cols>
  <sheetData>
    <row r="1" spans="1:9" x14ac:dyDescent="0.2">
      <c r="A1" s="96" t="s">
        <v>224</v>
      </c>
      <c r="B1" s="96" t="s">
        <v>1146</v>
      </c>
      <c r="C1" s="96" t="s">
        <v>549</v>
      </c>
      <c r="D1" s="96" t="s">
        <v>0</v>
      </c>
      <c r="E1" s="96" t="s">
        <v>1310</v>
      </c>
      <c r="F1" s="97" t="s">
        <v>225</v>
      </c>
      <c r="G1" s="97" t="s">
        <v>226</v>
      </c>
      <c r="H1" s="97" t="s">
        <v>266</v>
      </c>
    </row>
    <row r="2" spans="1:9" hidden="1" x14ac:dyDescent="0.2">
      <c r="A2" s="98">
        <v>43706</v>
      </c>
      <c r="B2" s="62" t="s">
        <v>1233</v>
      </c>
      <c r="C2" s="62" t="s">
        <v>669</v>
      </c>
      <c r="D2" s="62" t="s">
        <v>41</v>
      </c>
      <c r="E2" s="62" t="s">
        <v>1315</v>
      </c>
      <c r="F2" s="101">
        <v>50</v>
      </c>
      <c r="G2" s="100">
        <v>9510180</v>
      </c>
      <c r="H2" s="100">
        <v>9510180</v>
      </c>
      <c r="I2" s="1" t="str">
        <f t="shared" ref="I2:I33" ca="1" si="0">IF(COUNTIF(INDIRECT(INDEX(моделиперечень,1)),D2),INDEX(моделиперечень,1),
IF(COUNTIF(INDIRECT(INDEX(моделиперечень,2)),D2),INDEX(моделиперечень,2),
IF(COUNTIF(INDIRECT(INDEX(моделиперечень,3)),D2),INDEX(моделиперечень,3),
IF(COUNTIF(INDIRECT(INDEX(моделиперечень,4)),D2),INDEX(моделиперечень,4),
IF(COUNTIF(INDIRECT(INDEX(моделиперечень,5)),D2),INDEX(моделиперечень,5),
IF(COUNTIF(INDIRECT(INDEX(моделиперечень,6)),D2),INDEX(моделиперечень,6),
IF(COUNTIF(INDIRECT(INDEX(моделиперечень,7)),D2),INDEX(моделиперечень,7),
IF(COUNTIF(INDIRECT(INDEX(моделиперечень,8)),D2),INDEX(моделиперечень,8),
IF(COUNTIF(INDIRECT(INDEX(моделиперечень,9)),D2),INDEX(моделиперечень,9),
IF(COUNTIF(INDIRECT(INDEX(моделиперечень,10)),D2),INDEX(моделиперечень,10),
IF(COUNTIF(INDIRECT(INDEX(моделиперечень,11)),D2),INDEX(моделиперечень,11),
IF(COUNTIF(INDIRECT(INDEX(моделиперечень,12)),D2),INDEX(моделиперечень,12),
IF(COUNTIF(INDIRECT(INDEX(моделиперечень,13)),D2),INDEX(моделиперечень,13),
IF(COUNTIF(INDIRECT(INDEX(моделиперечень,14)),D2),INDEX(моделиперечень,14),
IF(COUNTIF(INDIRECT(INDEX(моделиперечень,15)),D2),INDEX(моделиперечень,15),
IF(COUNTIF(INDIRECT(INDEX(моделиперечень,16)),D2),INDEX(моделиперечень,16),
IF(COUNTIF(INDIRECT(INDEX(моделиперечень,17)),D2),INDEX(моделиперечень,17),
IF(COUNTIF(INDIRECT(INDEX(моделиперечень,18)),D2),INDEX(моделиперечень,18),
IF(COUNTIF(INDIRECT(INDEX(моделиперечень,19)),D2),INDEX(моделиперечень,19),
IF(COUNTIF(INDIRECT(INDEX(моделиперечень,20)),D2),INDEX(моделиперечень,20),
IF(COUNTIF(INDIRECT(INDEX(моделиперечень,21)),D2),INDEX(моделиперечень,21),
IF(COUNTIF(INDIRECT(INDEX(моделиперечень,22)),D2),INDEX(моделиперечень,22),
IF(COUNTIF(INDIRECT(INDEX(моделиперечень,23)),D2),INDEX(моделиперечень,23),
IF(COUNTIF(INDIRECT(INDEX(моделиперечень_газ,1)),D2),INDEX(моделиперечень_газ,1),
IF(COUNTIF(INDIRECT(INDEX(моделиперечень_газ,2)),D2),INDEX(моделиперечень_газ,2),
IF(COUNTIF(INDIRECT(INDEX(моделиперечень_газ,3)),D2),INDEX(моделиперечень_газ,3),
IF(COUNTIF(INDIRECT(INDEX(моделиперечень_газ,4)),D2),INDEX(моделиперечень_газ,4),
IF(COUNTIF(INDIRECT(INDEX(моделиперечень_газ,5)),D2),INDEX(моделиперечень_газ,5),
IF(COUNTIF(INDIRECT(INDEX(моделиперечень_газ,6)),D2),INDEX(моделиперечень_газ,6),
IF(COUNTIF(INDIRECT(INDEX(моделиперечень_газ,7)),D2),INDEX(моделиперечень_газ,7),
IF(COUNTIF(INDIRECT(INDEX(моделиперечень_газ,8)),D2),INDEX(моделиперечень_газ,8),
IF(COUNTIF(INDIRECT(INDEX(моделиперечень_газ,9)),D2),INDEX(моделиперечень_газ,9),
IF(COUNTIF(INDIRECT(INDEX(моделиперечень_газ,10)),D2),INDEX(моделиперечень_газ,10),
IF(COUNTIF(INDIRECT(INDEX(моделиперечень_газ,11)),D2),INDEX(моделиперечень_газ,11),
IF(COUNTIF(INDIRECT(INDEX(моделиперечень_газ,12)),D2),INDEX(моделиперечень_газ,12),
IF(COUNTIF(INDIRECT(INDEX(моделиперечень_газ,13)),D2),INDEX(моделиперечень_газ,13),
IF(COUNTIF(INDIRECT(INDEX(моделиперечень_газ,14)),D2),INDEX(моделиперечень_газ,14),
IF(COUNTIF(INDIRECT(INDEX(моделиперечень_газ,15)),D2),INDEX(моделиперечень_газ,15),
IF(COUNTIF(INDIRECT(INDEX(моделиперечень_газ,16)),D2),INDEX(моделиперечень_газ,16),
IF(COUNTIF(INDIRECT(INDEX(моделиперечень_газ,17)),D2),INDEX(моделиперечень_газ,17),
IF(COUNTIF(INDIRECT(INDEX(моделиперечень_газ,18)),D2),INDEX(моделиперечень_газ,18),
IF(COUNTIF(INDIRECT(INDEX(моделиперечень_газ,19)),D2),INDEX(моделиперечень_газ,19),
IF(COUNTIF(INDIRECT(INDEX(моделиперечень_газ,20)),D2),INDEX(моделиперечень_газ,20),
IF(COUNTIF(INDIRECT(INDEX(моделиперечень_газ,21)),D2),INDEX(моделиперечень_газ,21),
IF(COUNTIF(INDIRECT(INDEX(моделиперечень_газ,22)),D2),INDEX(моделиперечень_газ,22),
IF(COUNTIF(INDIRECT(INDEX(моделиперечень_газ,23)),D2),INDEX(моделиперечень_газ,23),
IF(COUNTIF(INDIRECT(INDEX(моделиперечень_газ,24)),D2),INDEX(моделиперечень_газ,24),
IF(COUNTIF(INDIRECT(INDEX(моделиперечень_газ,25)),D2),INDEX(моделиперечень_газ,25),
IF(COUNTIF(INDIRECT(INDEX(моделиперечень_газ,26)),D2),INDEX(моделиперечень_газ,26),
IF(COUNTIF(INDIRECT(INDEX(моделиперечень_газ,27)),D2),INDEX(моделиперечень_газ,27),
IF(COUNTIF(INDIRECT(INDEX(моделиперечень_газ,28)),D2),INDEX(моделиперечень_газ,28),
"нет модели")))))))))))))))))))))))))))))))))))))))))))))))))))</f>
        <v>ИМД_7</v>
      </c>
    </row>
    <row r="3" spans="1:9" hidden="1" x14ac:dyDescent="0.2">
      <c r="A3" s="98">
        <v>43642</v>
      </c>
      <c r="B3" s="62" t="s">
        <v>1260</v>
      </c>
      <c r="C3" s="62" t="s">
        <v>799</v>
      </c>
      <c r="D3" s="62" t="s">
        <v>358</v>
      </c>
      <c r="E3" s="62" t="s">
        <v>1316</v>
      </c>
      <c r="F3" s="101">
        <v>30</v>
      </c>
      <c r="G3" s="100">
        <v>8299813.2000000002</v>
      </c>
      <c r="H3" s="100">
        <v>8299813.2000000002</v>
      </c>
      <c r="I3" s="1" t="str">
        <f t="shared" ca="1" si="0"/>
        <v>СОРТ</v>
      </c>
    </row>
    <row r="4" spans="1:9" x14ac:dyDescent="0.2">
      <c r="A4" s="98">
        <v>43769</v>
      </c>
      <c r="B4" s="62" t="s">
        <v>1382</v>
      </c>
      <c r="C4" s="62" t="s">
        <v>750</v>
      </c>
      <c r="D4" s="62" t="s">
        <v>751</v>
      </c>
      <c r="E4" s="62" t="s">
        <v>1316</v>
      </c>
      <c r="F4" s="99"/>
      <c r="G4" s="100">
        <v>6688443.1100000003</v>
      </c>
      <c r="H4" s="100">
        <v>6688443.1100000003</v>
      </c>
      <c r="I4" s="1" t="str">
        <f t="shared" ca="1" si="0"/>
        <v>нет модели</v>
      </c>
    </row>
    <row r="5" spans="1:9" hidden="1" x14ac:dyDescent="0.2">
      <c r="A5" s="98">
        <v>43559</v>
      </c>
      <c r="B5" s="62" t="s">
        <v>1255</v>
      </c>
      <c r="C5" s="62" t="s">
        <v>745</v>
      </c>
      <c r="D5" s="62" t="s">
        <v>255</v>
      </c>
      <c r="E5" s="62" t="s">
        <v>1312</v>
      </c>
      <c r="F5" s="101">
        <v>35</v>
      </c>
      <c r="G5" s="100">
        <v>5782000</v>
      </c>
      <c r="H5" s="100">
        <v>5782000.1399999997</v>
      </c>
      <c r="I5" s="1" t="str">
        <f t="shared" ca="1" si="0"/>
        <v>ЭП_14</v>
      </c>
    </row>
    <row r="6" spans="1:9" hidden="1" x14ac:dyDescent="0.2">
      <c r="A6" s="98">
        <v>43728</v>
      </c>
      <c r="B6" s="62" t="s">
        <v>1235</v>
      </c>
      <c r="C6" s="62" t="s">
        <v>669</v>
      </c>
      <c r="D6" s="62" t="s">
        <v>498</v>
      </c>
      <c r="E6" s="62" t="s">
        <v>1315</v>
      </c>
      <c r="F6" s="101">
        <v>50</v>
      </c>
      <c r="G6" s="100">
        <v>5035200</v>
      </c>
      <c r="H6" s="100">
        <v>5035200</v>
      </c>
      <c r="I6" s="1" t="str">
        <f t="shared" ca="1" si="0"/>
        <v>ИМД_7</v>
      </c>
    </row>
    <row r="7" spans="1:9" hidden="1" x14ac:dyDescent="0.2">
      <c r="A7" s="98">
        <v>43615</v>
      </c>
      <c r="B7" s="62" t="s">
        <v>1259</v>
      </c>
      <c r="C7" s="62" t="s">
        <v>799</v>
      </c>
      <c r="D7" s="62" t="s">
        <v>357</v>
      </c>
      <c r="E7" s="62" t="s">
        <v>1316</v>
      </c>
      <c r="F7" s="101">
        <v>32</v>
      </c>
      <c r="G7" s="100">
        <v>4928472.96</v>
      </c>
      <c r="H7" s="100">
        <v>4928472.96</v>
      </c>
      <c r="I7" s="1" t="str">
        <f t="shared" ca="1" si="0"/>
        <v>СОРТ</v>
      </c>
    </row>
    <row r="8" spans="1:9" hidden="1" x14ac:dyDescent="0.2">
      <c r="A8" s="98">
        <v>43823</v>
      </c>
      <c r="B8" s="62" t="s">
        <v>1265</v>
      </c>
      <c r="C8" s="62" t="s">
        <v>1094</v>
      </c>
      <c r="D8" s="62" t="s">
        <v>356</v>
      </c>
      <c r="E8" s="62" t="s">
        <v>1312</v>
      </c>
      <c r="F8" s="101">
        <v>11</v>
      </c>
      <c r="G8" s="100">
        <v>4489504.8</v>
      </c>
      <c r="H8" s="100">
        <v>4489504.8</v>
      </c>
      <c r="I8" s="1" t="str">
        <f t="shared" ca="1" si="0"/>
        <v>ИМД_7</v>
      </c>
    </row>
    <row r="9" spans="1:9" hidden="1" x14ac:dyDescent="0.2">
      <c r="A9" s="98">
        <v>43852</v>
      </c>
      <c r="B9" s="62" t="s">
        <v>1331</v>
      </c>
      <c r="C9" s="62" t="s">
        <v>654</v>
      </c>
      <c r="D9" s="62" t="s">
        <v>283</v>
      </c>
      <c r="E9" s="62" t="s">
        <v>1311</v>
      </c>
      <c r="F9" s="101">
        <v>300</v>
      </c>
      <c r="G9" s="100">
        <v>3903840</v>
      </c>
      <c r="H9" s="100">
        <v>3903840</v>
      </c>
      <c r="I9" s="1" t="str">
        <f t="shared" ca="1" si="0"/>
        <v>Моноблок_Гамма</v>
      </c>
    </row>
    <row r="10" spans="1:9" hidden="1" x14ac:dyDescent="0.2">
      <c r="A10" s="98">
        <v>43693</v>
      </c>
      <c r="B10" s="62" t="s">
        <v>1231</v>
      </c>
      <c r="C10" s="62" t="s">
        <v>669</v>
      </c>
      <c r="D10" s="62" t="s">
        <v>487</v>
      </c>
      <c r="E10" s="62" t="s">
        <v>1315</v>
      </c>
      <c r="F10" s="101">
        <v>50</v>
      </c>
      <c r="G10" s="100">
        <v>3635400</v>
      </c>
      <c r="H10" s="100">
        <v>3635400</v>
      </c>
      <c r="I10" s="1" t="str">
        <f t="shared" ca="1" si="0"/>
        <v>ИМД_7</v>
      </c>
    </row>
    <row r="11" spans="1:9" hidden="1" x14ac:dyDescent="0.2">
      <c r="A11" s="98">
        <v>43734</v>
      </c>
      <c r="B11" s="62" t="s">
        <v>1179</v>
      </c>
      <c r="C11" s="62" t="s">
        <v>654</v>
      </c>
      <c r="D11" s="62" t="s">
        <v>283</v>
      </c>
      <c r="E11" s="62" t="s">
        <v>1311</v>
      </c>
      <c r="F11" s="101">
        <v>278</v>
      </c>
      <c r="G11" s="100">
        <v>3617558.4</v>
      </c>
      <c r="H11" s="100">
        <v>3617558.4</v>
      </c>
      <c r="I11" s="1" t="str">
        <f t="shared" ca="1" si="0"/>
        <v>Моноблок_Гамма</v>
      </c>
    </row>
    <row r="12" spans="1:9" hidden="1" x14ac:dyDescent="0.2">
      <c r="A12" s="98">
        <v>43823</v>
      </c>
      <c r="B12" s="62" t="s">
        <v>1265</v>
      </c>
      <c r="C12" s="62" t="s">
        <v>1094</v>
      </c>
      <c r="D12" s="62" t="s">
        <v>1095</v>
      </c>
      <c r="E12" s="62" t="s">
        <v>1312</v>
      </c>
      <c r="F12" s="101">
        <v>11</v>
      </c>
      <c r="G12" s="100">
        <v>2882048.4</v>
      </c>
      <c r="H12" s="100">
        <v>2882048.4</v>
      </c>
      <c r="I12" s="1" t="str">
        <f t="shared" ca="1" si="0"/>
        <v>ИМД_7</v>
      </c>
    </row>
    <row r="13" spans="1:9" hidden="1" x14ac:dyDescent="0.2">
      <c r="A13" s="98">
        <v>43615</v>
      </c>
      <c r="B13" s="62" t="s">
        <v>1259</v>
      </c>
      <c r="C13" s="62" t="s">
        <v>799</v>
      </c>
      <c r="D13" s="62" t="s">
        <v>358</v>
      </c>
      <c r="E13" s="62" t="s">
        <v>1316</v>
      </c>
      <c r="F13" s="101">
        <v>10</v>
      </c>
      <c r="G13" s="100">
        <v>2766604.4</v>
      </c>
      <c r="H13" s="100">
        <v>2766604.4</v>
      </c>
      <c r="I13" s="1" t="str">
        <f t="shared" ca="1" si="0"/>
        <v>СОРТ</v>
      </c>
    </row>
    <row r="14" spans="1:9" hidden="1" x14ac:dyDescent="0.2">
      <c r="A14" s="98">
        <v>43896</v>
      </c>
      <c r="B14" s="62" t="s">
        <v>2424</v>
      </c>
      <c r="C14" s="62" t="s">
        <v>669</v>
      </c>
      <c r="D14" s="62" t="s">
        <v>487</v>
      </c>
      <c r="E14" s="62" t="s">
        <v>1315</v>
      </c>
      <c r="F14" s="101">
        <v>35</v>
      </c>
      <c r="G14" s="100">
        <v>2664354</v>
      </c>
      <c r="H14" s="100">
        <v>2664354</v>
      </c>
      <c r="I14" s="1" t="str">
        <f t="shared" ca="1" si="0"/>
        <v>ИМД_7</v>
      </c>
    </row>
    <row r="15" spans="1:9" hidden="1" x14ac:dyDescent="0.2">
      <c r="A15" s="98">
        <v>43620</v>
      </c>
      <c r="B15" s="62" t="s">
        <v>1175</v>
      </c>
      <c r="C15" s="62" t="s">
        <v>654</v>
      </c>
      <c r="D15" s="62" t="s">
        <v>283</v>
      </c>
      <c r="E15" s="62" t="s">
        <v>1311</v>
      </c>
      <c r="F15" s="101">
        <v>200</v>
      </c>
      <c r="G15" s="100">
        <v>2602560</v>
      </c>
      <c r="H15" s="100">
        <v>2602560</v>
      </c>
      <c r="I15" s="1" t="str">
        <f t="shared" ca="1" si="0"/>
        <v>Моноблок_Гамма</v>
      </c>
    </row>
    <row r="16" spans="1:9" hidden="1" x14ac:dyDescent="0.2">
      <c r="A16" s="98">
        <v>43867</v>
      </c>
      <c r="B16" s="62" t="s">
        <v>1383</v>
      </c>
      <c r="C16" s="62" t="s">
        <v>654</v>
      </c>
      <c r="D16" s="62" t="s">
        <v>504</v>
      </c>
      <c r="E16" s="62" t="s">
        <v>1311</v>
      </c>
      <c r="F16" s="101">
        <v>200</v>
      </c>
      <c r="G16" s="100">
        <v>2476800</v>
      </c>
      <c r="H16" s="100">
        <v>2476800</v>
      </c>
      <c r="I16" s="1" t="str">
        <f t="shared" ca="1" si="0"/>
        <v>Моноблок_Гамма_1_1</v>
      </c>
    </row>
    <row r="17" spans="1:9" hidden="1" x14ac:dyDescent="0.2">
      <c r="A17" s="98">
        <v>43823</v>
      </c>
      <c r="B17" s="62" t="s">
        <v>1265</v>
      </c>
      <c r="C17" s="62" t="s">
        <v>1094</v>
      </c>
      <c r="D17" s="62" t="s">
        <v>291</v>
      </c>
      <c r="E17" s="62" t="s">
        <v>1312</v>
      </c>
      <c r="F17" s="101">
        <v>11</v>
      </c>
      <c r="G17" s="100">
        <v>2434924.69</v>
      </c>
      <c r="H17" s="100">
        <v>2434924.69</v>
      </c>
      <c r="I17" s="1" t="str">
        <f t="shared" ca="1" si="0"/>
        <v>ИМД_7</v>
      </c>
    </row>
    <row r="18" spans="1:9" hidden="1" x14ac:dyDescent="0.2">
      <c r="A18" s="98">
        <v>43662</v>
      </c>
      <c r="B18" s="62" t="s">
        <v>1177</v>
      </c>
      <c r="C18" s="62" t="s">
        <v>654</v>
      </c>
      <c r="D18" s="62" t="s">
        <v>283</v>
      </c>
      <c r="E18" s="62" t="s">
        <v>1311</v>
      </c>
      <c r="F18" s="101">
        <v>182</v>
      </c>
      <c r="G18" s="100">
        <v>2368329.6</v>
      </c>
      <c r="H18" s="100">
        <v>2368329.6</v>
      </c>
      <c r="I18" s="1" t="str">
        <f t="shared" ca="1" si="0"/>
        <v>Моноблок_Гамма</v>
      </c>
    </row>
    <row r="19" spans="1:9" hidden="1" x14ac:dyDescent="0.2">
      <c r="A19" s="98">
        <v>43641</v>
      </c>
      <c r="B19" s="62" t="s">
        <v>1160</v>
      </c>
      <c r="C19" s="62" t="s">
        <v>654</v>
      </c>
      <c r="D19" s="62" t="s">
        <v>58</v>
      </c>
      <c r="E19" s="62" t="s">
        <v>1313</v>
      </c>
      <c r="F19" s="101">
        <v>20</v>
      </c>
      <c r="G19" s="100">
        <v>2240132.7999999998</v>
      </c>
      <c r="H19" s="100">
        <v>2240132.7999999998</v>
      </c>
      <c r="I19" s="1" t="str">
        <f t="shared" ca="1" si="0"/>
        <v>ДРБП_03</v>
      </c>
    </row>
    <row r="20" spans="1:9" hidden="1" x14ac:dyDescent="0.2">
      <c r="A20" s="98">
        <v>43553</v>
      </c>
      <c r="B20" s="62" t="s">
        <v>1174</v>
      </c>
      <c r="C20" s="62" t="s">
        <v>654</v>
      </c>
      <c r="D20" s="62" t="s">
        <v>283</v>
      </c>
      <c r="E20" s="62" t="s">
        <v>1311</v>
      </c>
      <c r="F20" s="101">
        <v>150</v>
      </c>
      <c r="G20" s="100">
        <v>1951920</v>
      </c>
      <c r="H20" s="100">
        <v>1951920</v>
      </c>
      <c r="I20" s="1" t="str">
        <f t="shared" ca="1" si="0"/>
        <v>Моноблок_Гамма</v>
      </c>
    </row>
    <row r="21" spans="1:9" hidden="1" x14ac:dyDescent="0.2">
      <c r="A21" s="98">
        <v>43615</v>
      </c>
      <c r="B21" s="62" t="s">
        <v>1258</v>
      </c>
      <c r="C21" s="62" t="s">
        <v>799</v>
      </c>
      <c r="D21" s="62" t="s">
        <v>356</v>
      </c>
      <c r="E21" s="62" t="s">
        <v>1315</v>
      </c>
      <c r="F21" s="101">
        <v>4</v>
      </c>
      <c r="G21" s="100">
        <v>1585920</v>
      </c>
      <c r="H21" s="100">
        <v>1585920</v>
      </c>
      <c r="I21" s="1" t="str">
        <f t="shared" ca="1" si="0"/>
        <v>ИМД_7</v>
      </c>
    </row>
    <row r="22" spans="1:9" hidden="1" x14ac:dyDescent="0.2">
      <c r="A22" s="98">
        <v>43811</v>
      </c>
      <c r="B22" s="62" t="s">
        <v>1181</v>
      </c>
      <c r="C22" s="62" t="s">
        <v>654</v>
      </c>
      <c r="D22" s="62" t="s">
        <v>283</v>
      </c>
      <c r="E22" s="62" t="s">
        <v>1311</v>
      </c>
      <c r="F22" s="101">
        <v>120</v>
      </c>
      <c r="G22" s="100">
        <v>1561536</v>
      </c>
      <c r="H22" s="100">
        <v>1561536</v>
      </c>
      <c r="I22" s="1" t="str">
        <f t="shared" ca="1" si="0"/>
        <v>Моноблок_Гамма</v>
      </c>
    </row>
    <row r="23" spans="1:9" hidden="1" x14ac:dyDescent="0.2">
      <c r="A23" s="98">
        <v>43661</v>
      </c>
      <c r="B23" s="62" t="s">
        <v>1167</v>
      </c>
      <c r="C23" s="62" t="s">
        <v>654</v>
      </c>
      <c r="D23" s="62" t="s">
        <v>387</v>
      </c>
      <c r="E23" s="62" t="s">
        <v>1311</v>
      </c>
      <c r="F23" s="101">
        <v>7</v>
      </c>
      <c r="G23" s="100">
        <v>1527926.4</v>
      </c>
      <c r="H23" s="100">
        <v>1527926.4</v>
      </c>
      <c r="I23" s="1" t="str">
        <f t="shared" ca="1" si="0"/>
        <v>БДМГ</v>
      </c>
    </row>
    <row r="24" spans="1:9" hidden="1" x14ac:dyDescent="0.2">
      <c r="A24" s="98">
        <v>43509</v>
      </c>
      <c r="B24" s="62" t="s">
        <v>1147</v>
      </c>
      <c r="C24" s="62" t="s">
        <v>654</v>
      </c>
      <c r="D24" s="62" t="s">
        <v>37</v>
      </c>
      <c r="E24" s="62" t="s">
        <v>1311</v>
      </c>
      <c r="F24" s="101">
        <v>5</v>
      </c>
      <c r="G24" s="100">
        <v>1322244</v>
      </c>
      <c r="H24" s="100">
        <v>1322244</v>
      </c>
      <c r="I24" s="1" t="str">
        <f t="shared" ca="1" si="0"/>
        <v>РЗБ</v>
      </c>
    </row>
    <row r="25" spans="1:9" hidden="1" x14ac:dyDescent="0.2">
      <c r="A25" s="98">
        <v>43717</v>
      </c>
      <c r="B25" s="62" t="s">
        <v>1178</v>
      </c>
      <c r="C25" s="62" t="s">
        <v>654</v>
      </c>
      <c r="D25" s="62" t="s">
        <v>283</v>
      </c>
      <c r="E25" s="62" t="s">
        <v>1311</v>
      </c>
      <c r="F25" s="101">
        <v>100</v>
      </c>
      <c r="G25" s="100">
        <v>1301280</v>
      </c>
      <c r="H25" s="100">
        <v>1301280</v>
      </c>
      <c r="I25" s="1" t="str">
        <f t="shared" ca="1" si="0"/>
        <v>Моноблок_Гамма</v>
      </c>
    </row>
    <row r="26" spans="1:9" x14ac:dyDescent="0.2">
      <c r="A26" s="98">
        <v>43775</v>
      </c>
      <c r="B26" s="62" t="s">
        <v>1250</v>
      </c>
      <c r="C26" s="62" t="s">
        <v>669</v>
      </c>
      <c r="D26" s="62" t="s">
        <v>42</v>
      </c>
      <c r="E26" s="62" t="s">
        <v>1316</v>
      </c>
      <c r="F26" s="101">
        <v>50</v>
      </c>
      <c r="G26" s="100">
        <v>1268820</v>
      </c>
      <c r="H26" s="100">
        <v>1268820</v>
      </c>
      <c r="I26" s="1" t="str">
        <f t="shared" ca="1" si="0"/>
        <v>нет модели</v>
      </c>
    </row>
    <row r="27" spans="1:9" hidden="1" x14ac:dyDescent="0.2">
      <c r="A27" s="98">
        <v>43509</v>
      </c>
      <c r="B27" s="62" t="s">
        <v>1147</v>
      </c>
      <c r="C27" s="62" t="s">
        <v>654</v>
      </c>
      <c r="D27" s="62" t="s">
        <v>38</v>
      </c>
      <c r="E27" s="62" t="s">
        <v>1311</v>
      </c>
      <c r="F27" s="101">
        <v>5</v>
      </c>
      <c r="G27" s="100">
        <v>1077384</v>
      </c>
      <c r="H27" s="100">
        <v>1077384</v>
      </c>
      <c r="I27" s="1" t="str">
        <f t="shared" ca="1" si="0"/>
        <v>РЗБ</v>
      </c>
    </row>
    <row r="28" spans="1:9" hidden="1" x14ac:dyDescent="0.2">
      <c r="A28" s="98">
        <v>43748</v>
      </c>
      <c r="B28" s="62" t="s">
        <v>1180</v>
      </c>
      <c r="C28" s="62" t="s">
        <v>654</v>
      </c>
      <c r="D28" s="62" t="s">
        <v>283</v>
      </c>
      <c r="E28" s="62" t="s">
        <v>1311</v>
      </c>
      <c r="F28" s="101">
        <v>75</v>
      </c>
      <c r="G28" s="100">
        <v>975960</v>
      </c>
      <c r="H28" s="100">
        <v>975960</v>
      </c>
      <c r="I28" s="1" t="str">
        <f t="shared" ca="1" si="0"/>
        <v>Моноблок_Гамма</v>
      </c>
    </row>
    <row r="29" spans="1:9" hidden="1" x14ac:dyDescent="0.2">
      <c r="A29" s="98">
        <v>43678</v>
      </c>
      <c r="B29" s="62" t="s">
        <v>1172</v>
      </c>
      <c r="C29" s="62" t="s">
        <v>654</v>
      </c>
      <c r="D29" s="62" t="s">
        <v>283</v>
      </c>
      <c r="E29" s="62" t="s">
        <v>1311</v>
      </c>
      <c r="F29" s="101">
        <v>65</v>
      </c>
      <c r="G29" s="100">
        <v>845832</v>
      </c>
      <c r="H29" s="100">
        <v>845832</v>
      </c>
      <c r="I29" s="1" t="str">
        <f t="shared" ca="1" si="0"/>
        <v>Моноблок_Гамма</v>
      </c>
    </row>
    <row r="30" spans="1:9" hidden="1" x14ac:dyDescent="0.2">
      <c r="A30" s="98">
        <v>43780</v>
      </c>
      <c r="B30" s="62" t="s">
        <v>1150</v>
      </c>
      <c r="C30" s="62" t="s">
        <v>654</v>
      </c>
      <c r="D30" s="62" t="s">
        <v>37</v>
      </c>
      <c r="E30" s="62" t="s">
        <v>1311</v>
      </c>
      <c r="F30" s="101">
        <v>3</v>
      </c>
      <c r="G30" s="100">
        <v>833014.8</v>
      </c>
      <c r="H30" s="100">
        <v>833014.8</v>
      </c>
      <c r="I30" s="1" t="str">
        <f t="shared" ca="1" si="0"/>
        <v>РЗБ</v>
      </c>
    </row>
    <row r="31" spans="1:9" hidden="1" x14ac:dyDescent="0.2">
      <c r="A31" s="98">
        <v>43775</v>
      </c>
      <c r="B31" s="62" t="s">
        <v>1149</v>
      </c>
      <c r="C31" s="62" t="s">
        <v>654</v>
      </c>
      <c r="D31" s="62" t="s">
        <v>37</v>
      </c>
      <c r="E31" s="62" t="s">
        <v>1311</v>
      </c>
      <c r="F31" s="101">
        <v>3</v>
      </c>
      <c r="G31" s="100">
        <v>833014.8</v>
      </c>
      <c r="H31" s="100">
        <v>833014.8</v>
      </c>
      <c r="I31" s="1" t="str">
        <f t="shared" ca="1" si="0"/>
        <v>РЗБ</v>
      </c>
    </row>
    <row r="32" spans="1:9" hidden="1" x14ac:dyDescent="0.2">
      <c r="A32" s="98">
        <v>43784</v>
      </c>
      <c r="B32" s="62" t="s">
        <v>1154</v>
      </c>
      <c r="C32" s="62" t="s">
        <v>654</v>
      </c>
      <c r="D32" s="62" t="s">
        <v>37</v>
      </c>
      <c r="E32" s="62" t="s">
        <v>1311</v>
      </c>
      <c r="F32" s="101">
        <v>3</v>
      </c>
      <c r="G32" s="100">
        <v>833014.8</v>
      </c>
      <c r="H32" s="100">
        <v>833014.8</v>
      </c>
      <c r="I32" s="1" t="str">
        <f t="shared" ca="1" si="0"/>
        <v>РЗБ</v>
      </c>
    </row>
    <row r="33" spans="1:9" hidden="1" x14ac:dyDescent="0.2">
      <c r="A33" s="98">
        <v>43782</v>
      </c>
      <c r="B33" s="62" t="s">
        <v>1152</v>
      </c>
      <c r="C33" s="62" t="s">
        <v>654</v>
      </c>
      <c r="D33" s="62" t="s">
        <v>37</v>
      </c>
      <c r="E33" s="62" t="s">
        <v>1311</v>
      </c>
      <c r="F33" s="101">
        <v>3</v>
      </c>
      <c r="G33" s="100">
        <v>833014.8</v>
      </c>
      <c r="H33" s="100">
        <v>833014.8</v>
      </c>
      <c r="I33" s="1" t="str">
        <f t="shared" ca="1" si="0"/>
        <v>РЗБ</v>
      </c>
    </row>
    <row r="34" spans="1:9" x14ac:dyDescent="0.2">
      <c r="A34" s="98">
        <v>43915</v>
      </c>
      <c r="B34" s="62" t="s">
        <v>2526</v>
      </c>
      <c r="C34" s="62" t="s">
        <v>669</v>
      </c>
      <c r="D34" s="62" t="s">
        <v>2527</v>
      </c>
      <c r="E34" s="62" t="s">
        <v>1315</v>
      </c>
      <c r="F34" s="101">
        <v>2</v>
      </c>
      <c r="G34" s="100">
        <v>804716.8</v>
      </c>
      <c r="H34" s="100">
        <v>804716.8</v>
      </c>
      <c r="I34" s="1" t="str">
        <f t="shared" ref="I34:I65" ca="1" si="1">IF(COUNTIF(INDIRECT(INDEX(моделиперечень,1)),D34),INDEX(моделиперечень,1),
IF(COUNTIF(INDIRECT(INDEX(моделиперечень,2)),D34),INDEX(моделиперечень,2),
IF(COUNTIF(INDIRECT(INDEX(моделиперечень,3)),D34),INDEX(моделиперечень,3),
IF(COUNTIF(INDIRECT(INDEX(моделиперечень,4)),D34),INDEX(моделиперечень,4),
IF(COUNTIF(INDIRECT(INDEX(моделиперечень,5)),D34),INDEX(моделиперечень,5),
IF(COUNTIF(INDIRECT(INDEX(моделиперечень,6)),D34),INDEX(моделиперечень,6),
IF(COUNTIF(INDIRECT(INDEX(моделиперечень,7)),D34),INDEX(моделиперечень,7),
IF(COUNTIF(INDIRECT(INDEX(моделиперечень,8)),D34),INDEX(моделиперечень,8),
IF(COUNTIF(INDIRECT(INDEX(моделиперечень,9)),D34),INDEX(моделиперечень,9),
IF(COUNTIF(INDIRECT(INDEX(моделиперечень,10)),D34),INDEX(моделиперечень,10),
IF(COUNTIF(INDIRECT(INDEX(моделиперечень,11)),D34),INDEX(моделиперечень,11),
IF(COUNTIF(INDIRECT(INDEX(моделиперечень,12)),D34),INDEX(моделиперечень,12),
IF(COUNTIF(INDIRECT(INDEX(моделиперечень,13)),D34),INDEX(моделиперечень,13),
IF(COUNTIF(INDIRECT(INDEX(моделиперечень,14)),D34),INDEX(моделиперечень,14),
IF(COUNTIF(INDIRECT(INDEX(моделиперечень,15)),D34),INDEX(моделиперечень,15),
IF(COUNTIF(INDIRECT(INDEX(моделиперечень,16)),D34),INDEX(моделиперечень,16),
IF(COUNTIF(INDIRECT(INDEX(моделиперечень,17)),D34),INDEX(моделиперечень,17),
IF(COUNTIF(INDIRECT(INDEX(моделиперечень,18)),D34),INDEX(моделиперечень,18),
IF(COUNTIF(INDIRECT(INDEX(моделиперечень,19)),D34),INDEX(моделиперечень,19),
IF(COUNTIF(INDIRECT(INDEX(моделиперечень,20)),D34),INDEX(моделиперечень,20),
IF(COUNTIF(INDIRECT(INDEX(моделиперечень,21)),D34),INDEX(моделиперечень,21),
IF(COUNTIF(INDIRECT(INDEX(моделиперечень,22)),D34),INDEX(моделиперечень,22),
IF(COUNTIF(INDIRECT(INDEX(моделиперечень,23)),D34),INDEX(моделиперечень,23),
IF(COUNTIF(INDIRECT(INDEX(моделиперечень_газ,1)),D34),INDEX(моделиперечень_газ,1),
IF(COUNTIF(INDIRECT(INDEX(моделиперечень_газ,2)),D34),INDEX(моделиперечень_газ,2),
IF(COUNTIF(INDIRECT(INDEX(моделиперечень_газ,3)),D34),INDEX(моделиперечень_газ,3),
IF(COUNTIF(INDIRECT(INDEX(моделиперечень_газ,4)),D34),INDEX(моделиперечень_газ,4),
IF(COUNTIF(INDIRECT(INDEX(моделиперечень_газ,5)),D34),INDEX(моделиперечень_газ,5),
IF(COUNTIF(INDIRECT(INDEX(моделиперечень_газ,6)),D34),INDEX(моделиперечень_газ,6),
IF(COUNTIF(INDIRECT(INDEX(моделиперечень_газ,7)),D34),INDEX(моделиперечень_газ,7),
IF(COUNTIF(INDIRECT(INDEX(моделиперечень_газ,8)),D34),INDEX(моделиперечень_газ,8),
IF(COUNTIF(INDIRECT(INDEX(моделиперечень_газ,9)),D34),INDEX(моделиперечень_газ,9),
IF(COUNTIF(INDIRECT(INDEX(моделиперечень_газ,10)),D34),INDEX(моделиперечень_газ,10),
IF(COUNTIF(INDIRECT(INDEX(моделиперечень_газ,11)),D34),INDEX(моделиперечень_газ,11),
IF(COUNTIF(INDIRECT(INDEX(моделиперечень_газ,12)),D34),INDEX(моделиперечень_газ,12),
IF(COUNTIF(INDIRECT(INDEX(моделиперечень_газ,13)),D34),INDEX(моделиперечень_газ,13),
IF(COUNTIF(INDIRECT(INDEX(моделиперечень_газ,14)),D34),INDEX(моделиперечень_газ,14),
IF(COUNTIF(INDIRECT(INDEX(моделиперечень_газ,15)),D34),INDEX(моделиперечень_газ,15),
IF(COUNTIF(INDIRECT(INDEX(моделиперечень_газ,16)),D34),INDEX(моделиперечень_газ,16),
IF(COUNTIF(INDIRECT(INDEX(моделиперечень_газ,17)),D34),INDEX(моделиперечень_газ,17),
IF(COUNTIF(INDIRECT(INDEX(моделиперечень_газ,18)),D34),INDEX(моделиперечень_газ,18),
IF(COUNTIF(INDIRECT(INDEX(моделиперечень_газ,19)),D34),INDEX(моделиперечень_газ,19),
IF(COUNTIF(INDIRECT(INDEX(моделиперечень_газ,20)),D34),INDEX(моделиперечень_газ,20),
IF(COUNTIF(INDIRECT(INDEX(моделиперечень_газ,21)),D34),INDEX(моделиперечень_газ,21),
IF(COUNTIF(INDIRECT(INDEX(моделиперечень_газ,22)),D34),INDEX(моделиперечень_газ,22),
IF(COUNTIF(INDIRECT(INDEX(моделиперечень_газ,23)),D34),INDEX(моделиперечень_газ,23),
IF(COUNTIF(INDIRECT(INDEX(моделиперечень_газ,24)),D34),INDEX(моделиперечень_газ,24),
IF(COUNTIF(INDIRECT(INDEX(моделиперечень_газ,25)),D34),INDEX(моделиперечень_газ,25),
IF(COUNTIF(INDIRECT(INDEX(моделиперечень_газ,26)),D34),INDEX(моделиперечень_газ,26),
IF(COUNTIF(INDIRECT(INDEX(моделиперечень_газ,27)),D34),INDEX(моделиперечень_газ,27),
IF(COUNTIF(INDIRECT(INDEX(моделиперечень_газ,28)),D34),INDEX(моделиперечень_газ,28),
"нет модели")))))))))))))))))))))))))))))))))))))))))))))))))))</f>
        <v>нет модели</v>
      </c>
    </row>
    <row r="35" spans="1:9" x14ac:dyDescent="0.2">
      <c r="A35" s="98">
        <v>43679</v>
      </c>
      <c r="B35" s="62" t="s">
        <v>2528</v>
      </c>
      <c r="C35" s="62" t="s">
        <v>669</v>
      </c>
      <c r="D35" s="62" t="s">
        <v>2527</v>
      </c>
      <c r="E35" s="62" t="s">
        <v>1316</v>
      </c>
      <c r="F35" s="101">
        <v>2</v>
      </c>
      <c r="G35" s="100">
        <v>743520</v>
      </c>
      <c r="H35" s="100">
        <v>743520</v>
      </c>
      <c r="I35" s="1" t="str">
        <f t="shared" ca="1" si="1"/>
        <v>нет модели</v>
      </c>
    </row>
    <row r="36" spans="1:9" hidden="1" x14ac:dyDescent="0.2">
      <c r="A36" s="98">
        <v>43824</v>
      </c>
      <c r="B36" s="62" t="s">
        <v>1192</v>
      </c>
      <c r="C36" s="62" t="s">
        <v>654</v>
      </c>
      <c r="D36" s="62" t="s">
        <v>320</v>
      </c>
      <c r="E36" s="62" t="s">
        <v>1313</v>
      </c>
      <c r="F36" s="101">
        <v>5</v>
      </c>
      <c r="G36" s="100">
        <v>734580</v>
      </c>
      <c r="H36" s="100">
        <v>734580</v>
      </c>
      <c r="I36" s="1" t="str">
        <f t="shared" ca="1" si="1"/>
        <v>РЗА</v>
      </c>
    </row>
    <row r="37" spans="1:9" x14ac:dyDescent="0.2">
      <c r="A37" s="98">
        <v>43775</v>
      </c>
      <c r="B37" s="62" t="s">
        <v>1251</v>
      </c>
      <c r="C37" s="62" t="s">
        <v>669</v>
      </c>
      <c r="D37" s="62" t="s">
        <v>42</v>
      </c>
      <c r="E37" s="62" t="s">
        <v>1316</v>
      </c>
      <c r="F37" s="101">
        <v>50</v>
      </c>
      <c r="G37" s="100">
        <v>717480</v>
      </c>
      <c r="H37" s="100">
        <v>717480</v>
      </c>
      <c r="I37" s="1" t="str">
        <f t="shared" ca="1" si="1"/>
        <v>нет модели</v>
      </c>
    </row>
    <row r="38" spans="1:9" x14ac:dyDescent="0.2">
      <c r="A38" s="98">
        <v>43775</v>
      </c>
      <c r="B38" s="62" t="s">
        <v>1252</v>
      </c>
      <c r="C38" s="62" t="s">
        <v>669</v>
      </c>
      <c r="D38" s="62" t="s">
        <v>42</v>
      </c>
      <c r="E38" s="62" t="s">
        <v>1316</v>
      </c>
      <c r="F38" s="101">
        <v>50</v>
      </c>
      <c r="G38" s="100">
        <v>717480</v>
      </c>
      <c r="H38" s="100">
        <v>717480</v>
      </c>
      <c r="I38" s="1" t="str">
        <f t="shared" ca="1" si="1"/>
        <v>нет модели</v>
      </c>
    </row>
    <row r="39" spans="1:9" hidden="1" x14ac:dyDescent="0.2">
      <c r="A39" s="98">
        <v>43654</v>
      </c>
      <c r="B39" s="62" t="s">
        <v>1161</v>
      </c>
      <c r="C39" s="62" t="s">
        <v>654</v>
      </c>
      <c r="D39" s="62" t="s">
        <v>58</v>
      </c>
      <c r="E39" s="62" t="s">
        <v>1311</v>
      </c>
      <c r="F39" s="101">
        <v>5</v>
      </c>
      <c r="G39" s="100">
        <v>558283.19999999995</v>
      </c>
      <c r="H39" s="100">
        <v>697854</v>
      </c>
      <c r="I39" s="1" t="str">
        <f t="shared" ca="1" si="1"/>
        <v>ДРБП_03</v>
      </c>
    </row>
    <row r="40" spans="1:9" hidden="1" x14ac:dyDescent="0.2">
      <c r="A40" s="98">
        <v>43748</v>
      </c>
      <c r="B40" s="62" t="s">
        <v>1163</v>
      </c>
      <c r="C40" s="62" t="s">
        <v>654</v>
      </c>
      <c r="D40" s="62" t="s">
        <v>58</v>
      </c>
      <c r="E40" s="62" t="s">
        <v>1311</v>
      </c>
      <c r="F40" s="101">
        <v>5</v>
      </c>
      <c r="G40" s="100">
        <v>558283.19999999995</v>
      </c>
      <c r="H40" s="100">
        <v>697854</v>
      </c>
      <c r="I40" s="1" t="str">
        <f t="shared" ca="1" si="1"/>
        <v>ДРБП_03</v>
      </c>
    </row>
    <row r="41" spans="1:9" hidden="1" x14ac:dyDescent="0.2">
      <c r="A41" s="98">
        <v>43780</v>
      </c>
      <c r="B41" s="62" t="s">
        <v>1166</v>
      </c>
      <c r="C41" s="62" t="s">
        <v>654</v>
      </c>
      <c r="D41" s="62" t="s">
        <v>58</v>
      </c>
      <c r="E41" s="62" t="s">
        <v>1311</v>
      </c>
      <c r="F41" s="101">
        <v>5</v>
      </c>
      <c r="G41" s="100">
        <v>558283.19999999995</v>
      </c>
      <c r="H41" s="100">
        <v>697854</v>
      </c>
      <c r="I41" s="1" t="str">
        <f t="shared" ca="1" si="1"/>
        <v>ДРБП_03</v>
      </c>
    </row>
    <row r="42" spans="1:9" hidden="1" x14ac:dyDescent="0.2">
      <c r="A42" s="98">
        <v>43601</v>
      </c>
      <c r="B42" s="62" t="s">
        <v>1195</v>
      </c>
      <c r="C42" s="62" t="s">
        <v>654</v>
      </c>
      <c r="D42" s="62" t="s">
        <v>318</v>
      </c>
      <c r="E42" s="62" t="s">
        <v>1311</v>
      </c>
      <c r="F42" s="101">
        <v>2</v>
      </c>
      <c r="G42" s="100">
        <v>553023.36</v>
      </c>
      <c r="H42" s="100">
        <v>691279.2</v>
      </c>
      <c r="I42" s="1" t="str">
        <f t="shared" ca="1" si="1"/>
        <v>ДКС_101_пульты</v>
      </c>
    </row>
    <row r="43" spans="1:9" hidden="1" x14ac:dyDescent="0.2">
      <c r="A43" s="98">
        <v>43816</v>
      </c>
      <c r="B43" s="62" t="s">
        <v>1222</v>
      </c>
      <c r="C43" s="62" t="s">
        <v>654</v>
      </c>
      <c r="D43" s="62" t="s">
        <v>1104</v>
      </c>
      <c r="E43" s="62" t="s">
        <v>1311</v>
      </c>
      <c r="F43" s="101">
        <v>2</v>
      </c>
      <c r="G43" s="100">
        <v>683652</v>
      </c>
      <c r="H43" s="100">
        <v>683652</v>
      </c>
      <c r="I43" s="1" t="str">
        <f t="shared" ca="1" si="1"/>
        <v>РЗА</v>
      </c>
    </row>
    <row r="44" spans="1:9" hidden="1" x14ac:dyDescent="0.2">
      <c r="A44" s="98">
        <v>43782</v>
      </c>
      <c r="B44" s="62" t="s">
        <v>1152</v>
      </c>
      <c r="C44" s="62" t="s">
        <v>654</v>
      </c>
      <c r="D44" s="62" t="s">
        <v>38</v>
      </c>
      <c r="E44" s="62" t="s">
        <v>1311</v>
      </c>
      <c r="F44" s="101">
        <v>3</v>
      </c>
      <c r="G44" s="100">
        <v>678754.8</v>
      </c>
      <c r="H44" s="100">
        <v>678754.8</v>
      </c>
      <c r="I44" s="1" t="str">
        <f t="shared" ca="1" si="1"/>
        <v>РЗБ</v>
      </c>
    </row>
    <row r="45" spans="1:9" hidden="1" x14ac:dyDescent="0.2">
      <c r="A45" s="98">
        <v>43780</v>
      </c>
      <c r="B45" s="62" t="s">
        <v>1150</v>
      </c>
      <c r="C45" s="62" t="s">
        <v>654</v>
      </c>
      <c r="D45" s="62" t="s">
        <v>38</v>
      </c>
      <c r="E45" s="62" t="s">
        <v>1311</v>
      </c>
      <c r="F45" s="101">
        <v>3</v>
      </c>
      <c r="G45" s="100">
        <v>678754.8</v>
      </c>
      <c r="H45" s="100">
        <v>678754.8</v>
      </c>
      <c r="I45" s="1" t="str">
        <f t="shared" ca="1" si="1"/>
        <v>РЗБ</v>
      </c>
    </row>
    <row r="46" spans="1:9" hidden="1" x14ac:dyDescent="0.2">
      <c r="A46" s="98">
        <v>43775</v>
      </c>
      <c r="B46" s="62" t="s">
        <v>1149</v>
      </c>
      <c r="C46" s="62" t="s">
        <v>654</v>
      </c>
      <c r="D46" s="62" t="s">
        <v>38</v>
      </c>
      <c r="E46" s="62" t="s">
        <v>1311</v>
      </c>
      <c r="F46" s="101">
        <v>3</v>
      </c>
      <c r="G46" s="100">
        <v>678754.8</v>
      </c>
      <c r="H46" s="100">
        <v>678754.8</v>
      </c>
      <c r="I46" s="1" t="str">
        <f t="shared" ca="1" si="1"/>
        <v>РЗБ</v>
      </c>
    </row>
    <row r="47" spans="1:9" hidden="1" x14ac:dyDescent="0.2">
      <c r="A47" s="98">
        <v>43784</v>
      </c>
      <c r="B47" s="62" t="s">
        <v>1154</v>
      </c>
      <c r="C47" s="62" t="s">
        <v>654</v>
      </c>
      <c r="D47" s="62" t="s">
        <v>38</v>
      </c>
      <c r="E47" s="62" t="s">
        <v>1311</v>
      </c>
      <c r="F47" s="101">
        <v>3</v>
      </c>
      <c r="G47" s="100">
        <v>678754.8</v>
      </c>
      <c r="H47" s="100">
        <v>678754.8</v>
      </c>
      <c r="I47" s="1" t="str">
        <f t="shared" ca="1" si="1"/>
        <v>РЗБ</v>
      </c>
    </row>
    <row r="48" spans="1:9" hidden="1" x14ac:dyDescent="0.2">
      <c r="A48" s="98">
        <v>43661</v>
      </c>
      <c r="B48" s="62" t="s">
        <v>1167</v>
      </c>
      <c r="C48" s="62" t="s">
        <v>654</v>
      </c>
      <c r="D48" s="62" t="s">
        <v>516</v>
      </c>
      <c r="E48" s="62" t="s">
        <v>1311</v>
      </c>
      <c r="F48" s="101">
        <v>4</v>
      </c>
      <c r="G48" s="100">
        <v>638035.19999999995</v>
      </c>
      <c r="H48" s="100">
        <v>638035.19999999995</v>
      </c>
      <c r="I48" s="1" t="str">
        <f t="shared" ca="1" si="1"/>
        <v>БДМГ</v>
      </c>
    </row>
    <row r="49" spans="1:9" hidden="1" x14ac:dyDescent="0.2">
      <c r="A49" s="98">
        <v>43791</v>
      </c>
      <c r="B49" s="62" t="s">
        <v>1182</v>
      </c>
      <c r="C49" s="62" t="s">
        <v>654</v>
      </c>
      <c r="D49" s="62" t="s">
        <v>504</v>
      </c>
      <c r="E49" s="62" t="s">
        <v>1311</v>
      </c>
      <c r="F49" s="101">
        <v>50</v>
      </c>
      <c r="G49" s="100">
        <v>619200</v>
      </c>
      <c r="H49" s="100">
        <v>619200</v>
      </c>
      <c r="I49" s="1" t="str">
        <f t="shared" ca="1" si="1"/>
        <v>Моноблок_Гамма_1_1</v>
      </c>
    </row>
    <row r="50" spans="1:9" hidden="1" x14ac:dyDescent="0.2">
      <c r="A50" s="98">
        <v>43791</v>
      </c>
      <c r="B50" s="62" t="s">
        <v>1183</v>
      </c>
      <c r="C50" s="62" t="s">
        <v>654</v>
      </c>
      <c r="D50" s="62" t="s">
        <v>504</v>
      </c>
      <c r="E50" s="62" t="s">
        <v>1311</v>
      </c>
      <c r="F50" s="101">
        <v>50</v>
      </c>
      <c r="G50" s="100">
        <v>619200</v>
      </c>
      <c r="H50" s="100">
        <v>619200</v>
      </c>
      <c r="I50" s="1" t="str">
        <f t="shared" ca="1" si="1"/>
        <v>Моноблок_Гамма_1_1</v>
      </c>
    </row>
    <row r="51" spans="1:9" hidden="1" x14ac:dyDescent="0.2">
      <c r="A51" s="98">
        <v>43748</v>
      </c>
      <c r="B51" s="62" t="s">
        <v>1164</v>
      </c>
      <c r="C51" s="62" t="s">
        <v>654</v>
      </c>
      <c r="D51" s="62" t="s">
        <v>58</v>
      </c>
      <c r="E51" s="62" t="s">
        <v>1311</v>
      </c>
      <c r="F51" s="101">
        <v>4</v>
      </c>
      <c r="G51" s="100">
        <v>446626.56</v>
      </c>
      <c r="H51" s="100">
        <v>558283.19999999995</v>
      </c>
      <c r="I51" s="1" t="str">
        <f t="shared" ca="1" si="1"/>
        <v>ДРБП_03</v>
      </c>
    </row>
    <row r="52" spans="1:9" hidden="1" x14ac:dyDescent="0.2">
      <c r="A52" s="98">
        <v>43783</v>
      </c>
      <c r="B52" s="62" t="s">
        <v>1153</v>
      </c>
      <c r="C52" s="62" t="s">
        <v>654</v>
      </c>
      <c r="D52" s="62" t="s">
        <v>37</v>
      </c>
      <c r="E52" s="62" t="s">
        <v>1311</v>
      </c>
      <c r="F52" s="101">
        <v>2</v>
      </c>
      <c r="G52" s="100">
        <v>555343.19999999995</v>
      </c>
      <c r="H52" s="100">
        <v>555343.19999999995</v>
      </c>
      <c r="I52" s="1" t="str">
        <f t="shared" ca="1" si="1"/>
        <v>РЗБ</v>
      </c>
    </row>
    <row r="53" spans="1:9" hidden="1" x14ac:dyDescent="0.2">
      <c r="A53" s="98">
        <v>43781</v>
      </c>
      <c r="B53" s="62" t="s">
        <v>1151</v>
      </c>
      <c r="C53" s="62" t="s">
        <v>654</v>
      </c>
      <c r="D53" s="62" t="s">
        <v>37</v>
      </c>
      <c r="E53" s="62" t="s">
        <v>1311</v>
      </c>
      <c r="F53" s="101">
        <v>2</v>
      </c>
      <c r="G53" s="100">
        <v>555343.19999999995</v>
      </c>
      <c r="H53" s="100">
        <v>555343.19999999995</v>
      </c>
      <c r="I53" s="1" t="str">
        <f t="shared" ca="1" si="1"/>
        <v>РЗБ</v>
      </c>
    </row>
    <row r="54" spans="1:9" hidden="1" x14ac:dyDescent="0.2">
      <c r="A54" s="98">
        <v>43620</v>
      </c>
      <c r="B54" s="62" t="s">
        <v>1148</v>
      </c>
      <c r="C54" s="62" t="s">
        <v>654</v>
      </c>
      <c r="D54" s="62" t="s">
        <v>37</v>
      </c>
      <c r="E54" s="62" t="s">
        <v>1313</v>
      </c>
      <c r="F54" s="101">
        <v>2</v>
      </c>
      <c r="G54" s="100">
        <v>555343.19999999995</v>
      </c>
      <c r="H54" s="100">
        <v>555343.19999999995</v>
      </c>
      <c r="I54" s="1" t="str">
        <f t="shared" ca="1" si="1"/>
        <v>РЗБ</v>
      </c>
    </row>
    <row r="55" spans="1:9" hidden="1" x14ac:dyDescent="0.2">
      <c r="A55" s="98">
        <v>43662</v>
      </c>
      <c r="B55" s="62" t="s">
        <v>1185</v>
      </c>
      <c r="C55" s="62" t="s">
        <v>654</v>
      </c>
      <c r="D55" s="62" t="s">
        <v>371</v>
      </c>
      <c r="E55" s="62" t="s">
        <v>1311</v>
      </c>
      <c r="F55" s="101">
        <v>44</v>
      </c>
      <c r="G55" s="100">
        <v>544896</v>
      </c>
      <c r="H55" s="100">
        <v>544896</v>
      </c>
      <c r="I55" s="1" t="str">
        <f t="shared" ca="1" si="1"/>
        <v>Моноблок_Гамма_2_1</v>
      </c>
    </row>
    <row r="56" spans="1:9" hidden="1" x14ac:dyDescent="0.2">
      <c r="A56" s="98">
        <v>43748</v>
      </c>
      <c r="B56" s="62" t="s">
        <v>1173</v>
      </c>
      <c r="C56" s="62" t="s">
        <v>654</v>
      </c>
      <c r="D56" s="62" t="s">
        <v>283</v>
      </c>
      <c r="E56" s="62" t="s">
        <v>1311</v>
      </c>
      <c r="F56" s="101">
        <v>40</v>
      </c>
      <c r="G56" s="100">
        <v>520512</v>
      </c>
      <c r="H56" s="100">
        <v>520512</v>
      </c>
      <c r="I56" s="1" t="str">
        <f t="shared" ca="1" si="1"/>
        <v>Моноблок_Гамма</v>
      </c>
    </row>
    <row r="57" spans="1:9" hidden="1" x14ac:dyDescent="0.2">
      <c r="A57" s="98">
        <v>43608</v>
      </c>
      <c r="B57" s="62" t="s">
        <v>1256</v>
      </c>
      <c r="C57" s="62" t="s">
        <v>745</v>
      </c>
      <c r="D57" s="62" t="s">
        <v>321</v>
      </c>
      <c r="E57" s="62" t="s">
        <v>1313</v>
      </c>
      <c r="F57" s="101">
        <v>3</v>
      </c>
      <c r="G57" s="100">
        <v>518400</v>
      </c>
      <c r="H57" s="100">
        <v>518400</v>
      </c>
      <c r="I57" s="1" t="str">
        <f t="shared" ca="1" si="1"/>
        <v>ЭП_14</v>
      </c>
    </row>
    <row r="58" spans="1:9" x14ac:dyDescent="0.2">
      <c r="A58" s="98">
        <v>43783</v>
      </c>
      <c r="B58" s="62" t="s">
        <v>1248</v>
      </c>
      <c r="C58" s="62" t="s">
        <v>669</v>
      </c>
      <c r="D58" s="62" t="s">
        <v>670</v>
      </c>
      <c r="E58" s="62" t="s">
        <v>1316</v>
      </c>
      <c r="F58" s="101">
        <v>50</v>
      </c>
      <c r="G58" s="100">
        <v>503520</v>
      </c>
      <c r="H58" s="100">
        <v>503520</v>
      </c>
      <c r="I58" s="1" t="str">
        <f t="shared" ca="1" si="1"/>
        <v>нет модели</v>
      </c>
    </row>
    <row r="59" spans="1:9" hidden="1" x14ac:dyDescent="0.2">
      <c r="A59" s="98">
        <v>43748</v>
      </c>
      <c r="B59" s="62" t="s">
        <v>1173</v>
      </c>
      <c r="C59" s="62" t="s">
        <v>654</v>
      </c>
      <c r="D59" s="62" t="s">
        <v>504</v>
      </c>
      <c r="E59" s="62" t="s">
        <v>1311</v>
      </c>
      <c r="F59" s="101">
        <v>40</v>
      </c>
      <c r="G59" s="100">
        <v>495360</v>
      </c>
      <c r="H59" s="100">
        <v>495360</v>
      </c>
      <c r="I59" s="1" t="str">
        <f t="shared" ca="1" si="1"/>
        <v>Моноблок_Гамма_1_1</v>
      </c>
    </row>
    <row r="60" spans="1:9" hidden="1" x14ac:dyDescent="0.2">
      <c r="A60" s="98">
        <v>43661</v>
      </c>
      <c r="B60" s="62" t="s">
        <v>1167</v>
      </c>
      <c r="C60" s="62" t="s">
        <v>654</v>
      </c>
      <c r="D60" s="62" t="s">
        <v>515</v>
      </c>
      <c r="E60" s="62" t="s">
        <v>1311</v>
      </c>
      <c r="F60" s="101">
        <v>3</v>
      </c>
      <c r="G60" s="100">
        <v>478526.4</v>
      </c>
      <c r="H60" s="100">
        <v>478526.4</v>
      </c>
      <c r="I60" s="1" t="str">
        <f t="shared" ca="1" si="1"/>
        <v>БДМГ</v>
      </c>
    </row>
    <row r="61" spans="1:9" hidden="1" x14ac:dyDescent="0.2">
      <c r="A61" s="98">
        <v>43783</v>
      </c>
      <c r="B61" s="62" t="s">
        <v>1153</v>
      </c>
      <c r="C61" s="62" t="s">
        <v>654</v>
      </c>
      <c r="D61" s="62" t="s">
        <v>38</v>
      </c>
      <c r="E61" s="62" t="s">
        <v>1311</v>
      </c>
      <c r="F61" s="101">
        <v>2</v>
      </c>
      <c r="G61" s="100">
        <v>452503.2</v>
      </c>
      <c r="H61" s="100">
        <v>452503.2</v>
      </c>
      <c r="I61" s="1" t="str">
        <f t="shared" ca="1" si="1"/>
        <v>РЗБ</v>
      </c>
    </row>
    <row r="62" spans="1:9" hidden="1" x14ac:dyDescent="0.2">
      <c r="A62" s="98">
        <v>43781</v>
      </c>
      <c r="B62" s="62" t="s">
        <v>1151</v>
      </c>
      <c r="C62" s="62" t="s">
        <v>654</v>
      </c>
      <c r="D62" s="62" t="s">
        <v>38</v>
      </c>
      <c r="E62" s="62" t="s">
        <v>1311</v>
      </c>
      <c r="F62" s="101">
        <v>2</v>
      </c>
      <c r="G62" s="100">
        <v>452503.2</v>
      </c>
      <c r="H62" s="100">
        <v>452503.2</v>
      </c>
      <c r="I62" s="1" t="str">
        <f t="shared" ca="1" si="1"/>
        <v>РЗБ</v>
      </c>
    </row>
    <row r="63" spans="1:9" hidden="1" x14ac:dyDescent="0.2">
      <c r="A63" s="98">
        <v>43620</v>
      </c>
      <c r="B63" s="62" t="s">
        <v>1148</v>
      </c>
      <c r="C63" s="62" t="s">
        <v>654</v>
      </c>
      <c r="D63" s="62" t="s">
        <v>38</v>
      </c>
      <c r="E63" s="62" t="s">
        <v>1313</v>
      </c>
      <c r="F63" s="101">
        <v>2</v>
      </c>
      <c r="G63" s="100">
        <v>452503.2</v>
      </c>
      <c r="H63" s="100">
        <v>452503.2</v>
      </c>
      <c r="I63" s="1" t="str">
        <f t="shared" ca="1" si="1"/>
        <v>РЗБ</v>
      </c>
    </row>
    <row r="64" spans="1:9" hidden="1" x14ac:dyDescent="0.2">
      <c r="A64" s="98">
        <v>43641</v>
      </c>
      <c r="B64" s="62" t="s">
        <v>1188</v>
      </c>
      <c r="C64" s="62" t="s">
        <v>654</v>
      </c>
      <c r="D64" s="62" t="s">
        <v>38</v>
      </c>
      <c r="E64" s="62" t="s">
        <v>1313</v>
      </c>
      <c r="F64" s="101">
        <v>2</v>
      </c>
      <c r="G64" s="100">
        <v>452503.2</v>
      </c>
      <c r="H64" s="100">
        <v>452503.2</v>
      </c>
      <c r="I64" s="1" t="str">
        <f t="shared" ca="1" si="1"/>
        <v>РЗБ</v>
      </c>
    </row>
    <row r="65" spans="1:9" hidden="1" x14ac:dyDescent="0.2">
      <c r="A65" s="98">
        <v>43756</v>
      </c>
      <c r="B65" s="62" t="s">
        <v>1189</v>
      </c>
      <c r="C65" s="62" t="s">
        <v>654</v>
      </c>
      <c r="D65" s="62" t="s">
        <v>320</v>
      </c>
      <c r="E65" s="62" t="s">
        <v>1313</v>
      </c>
      <c r="F65" s="101">
        <v>3</v>
      </c>
      <c r="G65" s="100">
        <v>440748</v>
      </c>
      <c r="H65" s="100">
        <v>440748</v>
      </c>
      <c r="I65" s="1" t="str">
        <f t="shared" ca="1" si="1"/>
        <v>РЗА</v>
      </c>
    </row>
    <row r="66" spans="1:9" hidden="1" x14ac:dyDescent="0.2">
      <c r="A66" s="98">
        <v>43661</v>
      </c>
      <c r="B66" s="62" t="s">
        <v>1167</v>
      </c>
      <c r="C66" s="62" t="s">
        <v>654</v>
      </c>
      <c r="D66" s="62" t="s">
        <v>386</v>
      </c>
      <c r="E66" s="62" t="s">
        <v>1311</v>
      </c>
      <c r="F66" s="101">
        <v>10</v>
      </c>
      <c r="G66" s="100">
        <v>420000</v>
      </c>
      <c r="H66" s="100">
        <v>420000</v>
      </c>
      <c r="I66" s="1" t="str">
        <f t="shared" ref="I66:I97" ca="1" si="2">IF(COUNTIF(INDIRECT(INDEX(моделиперечень,1)),D66),INDEX(моделиперечень,1),
IF(COUNTIF(INDIRECT(INDEX(моделиперечень,2)),D66),INDEX(моделиперечень,2),
IF(COUNTIF(INDIRECT(INDEX(моделиперечень,3)),D66),INDEX(моделиперечень,3),
IF(COUNTIF(INDIRECT(INDEX(моделиперечень,4)),D66),INDEX(моделиперечень,4),
IF(COUNTIF(INDIRECT(INDEX(моделиперечень,5)),D66),INDEX(моделиперечень,5),
IF(COUNTIF(INDIRECT(INDEX(моделиперечень,6)),D66),INDEX(моделиперечень,6),
IF(COUNTIF(INDIRECT(INDEX(моделиперечень,7)),D66),INDEX(моделиперечень,7),
IF(COUNTIF(INDIRECT(INDEX(моделиперечень,8)),D66),INDEX(моделиперечень,8),
IF(COUNTIF(INDIRECT(INDEX(моделиперечень,9)),D66),INDEX(моделиперечень,9),
IF(COUNTIF(INDIRECT(INDEX(моделиперечень,10)),D66),INDEX(моделиперечень,10),
IF(COUNTIF(INDIRECT(INDEX(моделиперечень,11)),D66),INDEX(моделиперечень,11),
IF(COUNTIF(INDIRECT(INDEX(моделиперечень,12)),D66),INDEX(моделиперечень,12),
IF(COUNTIF(INDIRECT(INDEX(моделиперечень,13)),D66),INDEX(моделиперечень,13),
IF(COUNTIF(INDIRECT(INDEX(моделиперечень,14)),D66),INDEX(моделиперечень,14),
IF(COUNTIF(INDIRECT(INDEX(моделиперечень,15)),D66),INDEX(моделиперечень,15),
IF(COUNTIF(INDIRECT(INDEX(моделиперечень,16)),D66),INDEX(моделиперечень,16),
IF(COUNTIF(INDIRECT(INDEX(моделиперечень,17)),D66),INDEX(моделиперечень,17),
IF(COUNTIF(INDIRECT(INDEX(моделиперечень,18)),D66),INDEX(моделиперечень,18),
IF(COUNTIF(INDIRECT(INDEX(моделиперечень,19)),D66),INDEX(моделиперечень,19),
IF(COUNTIF(INDIRECT(INDEX(моделиперечень,20)),D66),INDEX(моделиперечень,20),
IF(COUNTIF(INDIRECT(INDEX(моделиперечень,21)),D66),INDEX(моделиперечень,21),
IF(COUNTIF(INDIRECT(INDEX(моделиперечень,22)),D66),INDEX(моделиперечень,22),
IF(COUNTIF(INDIRECT(INDEX(моделиперечень,23)),D66),INDEX(моделиперечень,23),
IF(COUNTIF(INDIRECT(INDEX(моделиперечень_газ,1)),D66),INDEX(моделиперечень_газ,1),
IF(COUNTIF(INDIRECT(INDEX(моделиперечень_газ,2)),D66),INDEX(моделиперечень_газ,2),
IF(COUNTIF(INDIRECT(INDEX(моделиперечень_газ,3)),D66),INDEX(моделиперечень_газ,3),
IF(COUNTIF(INDIRECT(INDEX(моделиперечень_газ,4)),D66),INDEX(моделиперечень_газ,4),
IF(COUNTIF(INDIRECT(INDEX(моделиперечень_газ,5)),D66),INDEX(моделиперечень_газ,5),
IF(COUNTIF(INDIRECT(INDEX(моделиперечень_газ,6)),D66),INDEX(моделиперечень_газ,6),
IF(COUNTIF(INDIRECT(INDEX(моделиперечень_газ,7)),D66),INDEX(моделиперечень_газ,7),
IF(COUNTIF(INDIRECT(INDEX(моделиперечень_газ,8)),D66),INDEX(моделиперечень_газ,8),
IF(COUNTIF(INDIRECT(INDEX(моделиперечень_газ,9)),D66),INDEX(моделиперечень_газ,9),
IF(COUNTIF(INDIRECT(INDEX(моделиперечень_газ,10)),D66),INDEX(моделиперечень_газ,10),
IF(COUNTIF(INDIRECT(INDEX(моделиперечень_газ,11)),D66),INDEX(моделиперечень_газ,11),
IF(COUNTIF(INDIRECT(INDEX(моделиперечень_газ,12)),D66),INDEX(моделиперечень_газ,12),
IF(COUNTIF(INDIRECT(INDEX(моделиперечень_газ,13)),D66),INDEX(моделиперечень_газ,13),
IF(COUNTIF(INDIRECT(INDEX(моделиперечень_газ,14)),D66),INDEX(моделиперечень_газ,14),
IF(COUNTIF(INDIRECT(INDEX(моделиперечень_газ,15)),D66),INDEX(моделиперечень_газ,15),
IF(COUNTIF(INDIRECT(INDEX(моделиперечень_газ,16)),D66),INDEX(моделиперечень_газ,16),
IF(COUNTIF(INDIRECT(INDEX(моделиперечень_газ,17)),D66),INDEX(моделиперечень_газ,17),
IF(COUNTIF(INDIRECT(INDEX(моделиперечень_газ,18)),D66),INDEX(моделиперечень_газ,18),
IF(COUNTIF(INDIRECT(INDEX(моделиперечень_газ,19)),D66),INDEX(моделиперечень_газ,19),
IF(COUNTIF(INDIRECT(INDEX(моделиперечень_газ,20)),D66),INDEX(моделиперечень_газ,20),
IF(COUNTIF(INDIRECT(INDEX(моделиперечень_газ,21)),D66),INDEX(моделиперечень_газ,21),
IF(COUNTIF(INDIRECT(INDEX(моделиперечень_газ,22)),D66),INDEX(моделиперечень_газ,22),
IF(COUNTIF(INDIRECT(INDEX(моделиперечень_газ,23)),D66),INDEX(моделиперечень_газ,23),
IF(COUNTIF(INDIRECT(INDEX(моделиперечень_газ,24)),D66),INDEX(моделиперечень_газ,24),
IF(COUNTIF(INDIRECT(INDEX(моделиперечень_газ,25)),D66),INDEX(моделиперечень_газ,25),
IF(COUNTIF(INDIRECT(INDEX(моделиперечень_газ,26)),D66),INDEX(моделиперечень_газ,26),
IF(COUNTIF(INDIRECT(INDEX(моделиперечень_газ,27)),D66),INDEX(моделиперечень_газ,27),
IF(COUNTIF(INDIRECT(INDEX(моделиперечень_газ,28)),D66),INDEX(моделиперечень_газ,28),
"нет модели")))))))))))))))))))))))))))))))))))))))))))))))))))</f>
        <v>БДМГ</v>
      </c>
    </row>
    <row r="67" spans="1:9" hidden="1" x14ac:dyDescent="0.2">
      <c r="A67" s="98">
        <v>43684</v>
      </c>
      <c r="B67" s="62" t="s">
        <v>1171</v>
      </c>
      <c r="C67" s="62" t="s">
        <v>654</v>
      </c>
      <c r="D67" s="62" t="s">
        <v>374</v>
      </c>
      <c r="E67" s="62" t="s">
        <v>1311</v>
      </c>
      <c r="F67" s="101">
        <v>2</v>
      </c>
      <c r="G67" s="100">
        <v>400171.2</v>
      </c>
      <c r="H67" s="100">
        <v>400171.2</v>
      </c>
      <c r="I67" s="1" t="str">
        <f t="shared" ca="1" si="2"/>
        <v>БДМГ</v>
      </c>
    </row>
    <row r="68" spans="1:9" hidden="1" x14ac:dyDescent="0.2">
      <c r="A68" s="98">
        <v>43783</v>
      </c>
      <c r="B68" s="62" t="s">
        <v>1169</v>
      </c>
      <c r="C68" s="62" t="s">
        <v>654</v>
      </c>
      <c r="D68" s="62" t="s">
        <v>374</v>
      </c>
      <c r="E68" s="62" t="s">
        <v>1311</v>
      </c>
      <c r="F68" s="101">
        <v>2</v>
      </c>
      <c r="G68" s="100">
        <v>400171.2</v>
      </c>
      <c r="H68" s="100">
        <v>400171.2</v>
      </c>
      <c r="I68" s="1" t="str">
        <f t="shared" ca="1" si="2"/>
        <v>БДМГ</v>
      </c>
    </row>
    <row r="69" spans="1:9" hidden="1" x14ac:dyDescent="0.2">
      <c r="A69" s="98">
        <v>43607</v>
      </c>
      <c r="B69" s="62" t="s">
        <v>1384</v>
      </c>
      <c r="C69" s="62" t="s">
        <v>929</v>
      </c>
      <c r="D69" s="62" t="s">
        <v>322</v>
      </c>
      <c r="E69" s="62" t="s">
        <v>1316</v>
      </c>
      <c r="F69" s="101">
        <v>400</v>
      </c>
      <c r="G69" s="100">
        <v>392894.4</v>
      </c>
      <c r="H69" s="100">
        <v>392894.4</v>
      </c>
      <c r="I69" s="1" t="str">
        <f t="shared" ca="1" si="2"/>
        <v>нет модели</v>
      </c>
    </row>
    <row r="70" spans="1:9" hidden="1" x14ac:dyDescent="0.2">
      <c r="A70" s="98">
        <v>43642</v>
      </c>
      <c r="B70" s="62" t="s">
        <v>1260</v>
      </c>
      <c r="C70" s="62" t="s">
        <v>799</v>
      </c>
      <c r="D70" s="62" t="s">
        <v>359</v>
      </c>
      <c r="E70" s="62" t="s">
        <v>1316</v>
      </c>
      <c r="F70" s="101">
        <v>3</v>
      </c>
      <c r="G70" s="100">
        <v>387920.28</v>
      </c>
      <c r="H70" s="100">
        <v>387920.28</v>
      </c>
      <c r="I70" s="1" t="str">
        <f t="shared" ca="1" si="2"/>
        <v>СОРТ</v>
      </c>
    </row>
    <row r="71" spans="1:9" hidden="1" x14ac:dyDescent="0.2">
      <c r="A71" s="98">
        <v>43728</v>
      </c>
      <c r="B71" s="62" t="s">
        <v>1234</v>
      </c>
      <c r="C71" s="62" t="s">
        <v>669</v>
      </c>
      <c r="D71" s="62" t="s">
        <v>41</v>
      </c>
      <c r="E71" s="62" t="s">
        <v>1316</v>
      </c>
      <c r="F71" s="101">
        <v>2</v>
      </c>
      <c r="G71" s="100">
        <v>380407.2</v>
      </c>
      <c r="H71" s="100">
        <v>380407.2</v>
      </c>
      <c r="I71" s="1" t="str">
        <f t="shared" ca="1" si="2"/>
        <v>ИМД_7</v>
      </c>
    </row>
    <row r="72" spans="1:9" hidden="1" x14ac:dyDescent="0.2">
      <c r="A72" s="98">
        <v>43684</v>
      </c>
      <c r="B72" s="62" t="s">
        <v>1171</v>
      </c>
      <c r="C72" s="62" t="s">
        <v>654</v>
      </c>
      <c r="D72" s="62" t="s">
        <v>514</v>
      </c>
      <c r="E72" s="62" t="s">
        <v>1311</v>
      </c>
      <c r="F72" s="101">
        <v>2</v>
      </c>
      <c r="G72" s="100">
        <v>376432.8</v>
      </c>
      <c r="H72" s="100">
        <v>376432.8</v>
      </c>
      <c r="I72" s="1" t="str">
        <f t="shared" ca="1" si="2"/>
        <v>БДМГ</v>
      </c>
    </row>
    <row r="73" spans="1:9" hidden="1" x14ac:dyDescent="0.2">
      <c r="A73" s="98">
        <v>43714</v>
      </c>
      <c r="B73" s="62" t="s">
        <v>1225</v>
      </c>
      <c r="C73" s="62" t="s">
        <v>654</v>
      </c>
      <c r="D73" s="62" t="s">
        <v>518</v>
      </c>
      <c r="E73" s="62" t="s">
        <v>1311</v>
      </c>
      <c r="F73" s="101">
        <v>90</v>
      </c>
      <c r="G73" s="100">
        <v>354456</v>
      </c>
      <c r="H73" s="100">
        <v>354456</v>
      </c>
      <c r="I73" s="1" t="str">
        <f t="shared" ca="1" si="2"/>
        <v>Прочее</v>
      </c>
    </row>
    <row r="74" spans="1:9" hidden="1" x14ac:dyDescent="0.2">
      <c r="A74" s="98">
        <v>43791</v>
      </c>
      <c r="B74" s="62" t="s">
        <v>1168</v>
      </c>
      <c r="C74" s="62" t="s">
        <v>654</v>
      </c>
      <c r="D74" s="62" t="s">
        <v>318</v>
      </c>
      <c r="E74" s="62" t="s">
        <v>1311</v>
      </c>
      <c r="F74" s="101">
        <v>1</v>
      </c>
      <c r="G74" s="100">
        <v>282078.71999999997</v>
      </c>
      <c r="H74" s="100">
        <v>352598.4</v>
      </c>
      <c r="I74" s="1" t="str">
        <f t="shared" ca="1" si="2"/>
        <v>ДКС_101_пульты</v>
      </c>
    </row>
    <row r="75" spans="1:9" hidden="1" x14ac:dyDescent="0.2">
      <c r="A75" s="98">
        <v>43824</v>
      </c>
      <c r="B75" s="62" t="s">
        <v>1223</v>
      </c>
      <c r="C75" s="62" t="s">
        <v>654</v>
      </c>
      <c r="D75" s="62" t="s">
        <v>1104</v>
      </c>
      <c r="E75" s="62" t="s">
        <v>1311</v>
      </c>
      <c r="F75" s="101">
        <v>1</v>
      </c>
      <c r="G75" s="100">
        <v>341826</v>
      </c>
      <c r="H75" s="100">
        <v>341826</v>
      </c>
      <c r="I75" s="1" t="str">
        <f t="shared" ca="1" si="2"/>
        <v>РЗА</v>
      </c>
    </row>
    <row r="76" spans="1:9" hidden="1" x14ac:dyDescent="0.2">
      <c r="A76" s="98">
        <v>43816</v>
      </c>
      <c r="B76" s="62" t="s">
        <v>1222</v>
      </c>
      <c r="C76" s="62" t="s">
        <v>654</v>
      </c>
      <c r="D76" s="62" t="s">
        <v>1105</v>
      </c>
      <c r="E76" s="62" t="s">
        <v>1311</v>
      </c>
      <c r="F76" s="101">
        <v>2</v>
      </c>
      <c r="G76" s="100">
        <v>323215.2</v>
      </c>
      <c r="H76" s="100">
        <v>323215.2</v>
      </c>
      <c r="I76" s="1" t="str">
        <f t="shared" ca="1" si="2"/>
        <v>РЗА</v>
      </c>
    </row>
    <row r="77" spans="1:9" x14ac:dyDescent="0.2">
      <c r="A77" s="98">
        <v>43525</v>
      </c>
      <c r="B77" s="62" t="s">
        <v>1249</v>
      </c>
      <c r="C77" s="62" t="s">
        <v>669</v>
      </c>
      <c r="D77" s="62" t="s">
        <v>42</v>
      </c>
      <c r="E77" s="62" t="s">
        <v>1315</v>
      </c>
      <c r="F77" s="101">
        <v>23</v>
      </c>
      <c r="G77" s="100">
        <v>314640</v>
      </c>
      <c r="H77" s="100">
        <v>314640</v>
      </c>
      <c r="I77" s="1" t="str">
        <f t="shared" ca="1" si="2"/>
        <v>нет модели</v>
      </c>
    </row>
    <row r="78" spans="1:9" hidden="1" x14ac:dyDescent="0.2">
      <c r="A78" s="98">
        <v>43509</v>
      </c>
      <c r="B78" s="62" t="s">
        <v>1147</v>
      </c>
      <c r="C78" s="62" t="s">
        <v>654</v>
      </c>
      <c r="D78" s="62" t="s">
        <v>512</v>
      </c>
      <c r="E78" s="62" t="s">
        <v>1311</v>
      </c>
      <c r="F78" s="101">
        <v>5</v>
      </c>
      <c r="G78" s="100">
        <v>313866</v>
      </c>
      <c r="H78" s="100">
        <v>313866</v>
      </c>
      <c r="I78" s="1" t="str">
        <f t="shared" ca="1" si="2"/>
        <v>РЗБ</v>
      </c>
    </row>
    <row r="79" spans="1:9" hidden="1" x14ac:dyDescent="0.2">
      <c r="A79" s="98">
        <v>43675</v>
      </c>
      <c r="B79" s="62" t="s">
        <v>1385</v>
      </c>
      <c r="C79" s="62" t="s">
        <v>929</v>
      </c>
      <c r="D79" s="62" t="s">
        <v>483</v>
      </c>
      <c r="E79" s="62" t="s">
        <v>1316</v>
      </c>
      <c r="F79" s="101">
        <v>400</v>
      </c>
      <c r="G79" s="100">
        <v>297652.8</v>
      </c>
      <c r="H79" s="100">
        <v>297652.8</v>
      </c>
      <c r="I79" s="1" t="str">
        <f t="shared" ca="1" si="2"/>
        <v>нет модели</v>
      </c>
    </row>
    <row r="80" spans="1:9" hidden="1" x14ac:dyDescent="0.2">
      <c r="A80" s="98">
        <v>43607</v>
      </c>
      <c r="B80" s="62" t="s">
        <v>1187</v>
      </c>
      <c r="C80" s="62" t="s">
        <v>654</v>
      </c>
      <c r="D80" s="62" t="s">
        <v>320</v>
      </c>
      <c r="E80" s="62" t="s">
        <v>1311</v>
      </c>
      <c r="F80" s="101">
        <v>2</v>
      </c>
      <c r="G80" s="100">
        <v>293832</v>
      </c>
      <c r="H80" s="100">
        <v>293832</v>
      </c>
      <c r="I80" s="1" t="str">
        <f t="shared" ca="1" si="2"/>
        <v>РЗА</v>
      </c>
    </row>
    <row r="81" spans="1:9" hidden="1" x14ac:dyDescent="0.2">
      <c r="A81" s="98">
        <v>43623</v>
      </c>
      <c r="B81" s="62" t="s">
        <v>1386</v>
      </c>
      <c r="C81" s="62" t="s">
        <v>929</v>
      </c>
      <c r="D81" s="62" t="s">
        <v>364</v>
      </c>
      <c r="E81" s="62" t="s">
        <v>1316</v>
      </c>
      <c r="F81" s="101">
        <v>200</v>
      </c>
      <c r="G81" s="100">
        <v>277807.2</v>
      </c>
      <c r="H81" s="100">
        <v>277807.2</v>
      </c>
      <c r="I81" s="1" t="str">
        <f t="shared" ca="1" si="2"/>
        <v>нет модели</v>
      </c>
    </row>
    <row r="82" spans="1:9" x14ac:dyDescent="0.2">
      <c r="A82" s="98">
        <v>43783</v>
      </c>
      <c r="B82" s="62" t="s">
        <v>1246</v>
      </c>
      <c r="C82" s="62" t="s">
        <v>669</v>
      </c>
      <c r="D82" s="62" t="s">
        <v>250</v>
      </c>
      <c r="E82" s="62" t="s">
        <v>1316</v>
      </c>
      <c r="F82" s="101">
        <v>50</v>
      </c>
      <c r="G82" s="100">
        <v>265560</v>
      </c>
      <c r="H82" s="100">
        <v>265560</v>
      </c>
      <c r="I82" s="1" t="str">
        <f t="shared" ca="1" si="2"/>
        <v>нет модели</v>
      </c>
    </row>
    <row r="83" spans="1:9" x14ac:dyDescent="0.2">
      <c r="A83" s="98">
        <v>43783</v>
      </c>
      <c r="B83" s="62" t="s">
        <v>1247</v>
      </c>
      <c r="C83" s="62" t="s">
        <v>669</v>
      </c>
      <c r="D83" s="62" t="s">
        <v>250</v>
      </c>
      <c r="E83" s="62" t="s">
        <v>1316</v>
      </c>
      <c r="F83" s="101">
        <v>50</v>
      </c>
      <c r="G83" s="100">
        <v>265560</v>
      </c>
      <c r="H83" s="100">
        <v>265560</v>
      </c>
      <c r="I83" s="1" t="str">
        <f t="shared" ca="1" si="2"/>
        <v>нет модели</v>
      </c>
    </row>
    <row r="84" spans="1:9" hidden="1" x14ac:dyDescent="0.2">
      <c r="A84" s="98">
        <v>43509</v>
      </c>
      <c r="B84" s="62" t="s">
        <v>1155</v>
      </c>
      <c r="C84" s="62" t="s">
        <v>654</v>
      </c>
      <c r="D84" s="62" t="s">
        <v>29</v>
      </c>
      <c r="E84" s="62" t="s">
        <v>1311</v>
      </c>
      <c r="F84" s="101">
        <v>2</v>
      </c>
      <c r="G84" s="100">
        <v>208200.95999999999</v>
      </c>
      <c r="H84" s="100">
        <v>260251.2</v>
      </c>
      <c r="I84" s="1" t="str">
        <f t="shared" ca="1" si="2"/>
        <v>ДКГ_07БС</v>
      </c>
    </row>
    <row r="85" spans="1:9" hidden="1" x14ac:dyDescent="0.2">
      <c r="A85" s="98">
        <v>43538</v>
      </c>
      <c r="B85" s="62" t="s">
        <v>1387</v>
      </c>
      <c r="C85" s="62" t="s">
        <v>929</v>
      </c>
      <c r="D85" s="62" t="s">
        <v>113</v>
      </c>
      <c r="E85" s="62" t="s">
        <v>1316</v>
      </c>
      <c r="F85" s="101">
        <v>400</v>
      </c>
      <c r="G85" s="100">
        <v>253996.79999999999</v>
      </c>
      <c r="H85" s="100">
        <v>253996.79999999999</v>
      </c>
      <c r="I85" s="1" t="str">
        <f t="shared" ca="1" si="2"/>
        <v>нет модели</v>
      </c>
    </row>
    <row r="86" spans="1:9" x14ac:dyDescent="0.2">
      <c r="A86" s="98">
        <v>43799</v>
      </c>
      <c r="B86" s="62" t="s">
        <v>1243</v>
      </c>
      <c r="C86" s="62" t="s">
        <v>669</v>
      </c>
      <c r="D86" s="62" t="s">
        <v>1317</v>
      </c>
      <c r="E86" s="62" t="s">
        <v>1316</v>
      </c>
      <c r="F86" s="101">
        <v>50</v>
      </c>
      <c r="G86" s="100">
        <v>250000</v>
      </c>
      <c r="H86" s="100">
        <v>250000</v>
      </c>
      <c r="I86" s="1" t="str">
        <f t="shared" ca="1" si="2"/>
        <v>нет модели</v>
      </c>
    </row>
    <row r="87" spans="1:9" x14ac:dyDescent="0.2">
      <c r="A87" s="98">
        <v>43799</v>
      </c>
      <c r="B87" s="62" t="s">
        <v>1244</v>
      </c>
      <c r="C87" s="62" t="s">
        <v>669</v>
      </c>
      <c r="D87" s="62" t="s">
        <v>1317</v>
      </c>
      <c r="E87" s="62" t="s">
        <v>1316</v>
      </c>
      <c r="F87" s="101">
        <v>50</v>
      </c>
      <c r="G87" s="100">
        <v>250000</v>
      </c>
      <c r="H87" s="100">
        <v>250000</v>
      </c>
      <c r="I87" s="1" t="str">
        <f t="shared" ca="1" si="2"/>
        <v>нет модели</v>
      </c>
    </row>
    <row r="88" spans="1:9" x14ac:dyDescent="0.2">
      <c r="A88" s="98">
        <v>43799</v>
      </c>
      <c r="B88" s="62" t="s">
        <v>1242</v>
      </c>
      <c r="C88" s="62" t="s">
        <v>669</v>
      </c>
      <c r="D88" s="62" t="s">
        <v>1317</v>
      </c>
      <c r="E88" s="62" t="s">
        <v>1316</v>
      </c>
      <c r="F88" s="101">
        <v>50</v>
      </c>
      <c r="G88" s="100">
        <v>250000</v>
      </c>
      <c r="H88" s="100">
        <v>250000</v>
      </c>
      <c r="I88" s="1" t="str">
        <f t="shared" ca="1" si="2"/>
        <v>нет модели</v>
      </c>
    </row>
    <row r="89" spans="1:9" hidden="1" x14ac:dyDescent="0.2">
      <c r="A89" s="98">
        <v>43662</v>
      </c>
      <c r="B89" s="62" t="s">
        <v>1176</v>
      </c>
      <c r="C89" s="62" t="s">
        <v>654</v>
      </c>
      <c r="D89" s="62" t="s">
        <v>283</v>
      </c>
      <c r="E89" s="62" t="s">
        <v>1311</v>
      </c>
      <c r="F89" s="101">
        <v>18</v>
      </c>
      <c r="G89" s="100">
        <v>234230.39999999999</v>
      </c>
      <c r="H89" s="100">
        <v>234230.39999999999</v>
      </c>
      <c r="I89" s="1" t="str">
        <f t="shared" ca="1" si="2"/>
        <v>Моноблок_Гамма</v>
      </c>
    </row>
    <row r="90" spans="1:9" hidden="1" x14ac:dyDescent="0.2">
      <c r="A90" s="98">
        <v>43703</v>
      </c>
      <c r="B90" s="62" t="s">
        <v>1162</v>
      </c>
      <c r="C90" s="62" t="s">
        <v>654</v>
      </c>
      <c r="D90" s="62" t="s">
        <v>58</v>
      </c>
      <c r="E90" s="62" t="s">
        <v>1311</v>
      </c>
      <c r="F90" s="101">
        <v>2</v>
      </c>
      <c r="G90" s="100">
        <v>224013.28</v>
      </c>
      <c r="H90" s="100">
        <v>224013.29</v>
      </c>
      <c r="I90" s="1" t="str">
        <f t="shared" ca="1" si="2"/>
        <v>ДРБП_03</v>
      </c>
    </row>
    <row r="91" spans="1:9" x14ac:dyDescent="0.2">
      <c r="A91" s="98">
        <v>43564</v>
      </c>
      <c r="B91" s="62" t="s">
        <v>1245</v>
      </c>
      <c r="C91" s="62" t="s">
        <v>669</v>
      </c>
      <c r="D91" s="62" t="s">
        <v>250</v>
      </c>
      <c r="E91" s="62" t="s">
        <v>1316</v>
      </c>
      <c r="F91" s="101">
        <v>43</v>
      </c>
      <c r="G91" s="100">
        <v>223437.6</v>
      </c>
      <c r="H91" s="100">
        <v>223437.6</v>
      </c>
      <c r="I91" s="1" t="str">
        <f t="shared" ca="1" si="2"/>
        <v>нет модели</v>
      </c>
    </row>
    <row r="92" spans="1:9" x14ac:dyDescent="0.2">
      <c r="A92" s="98">
        <v>43574</v>
      </c>
      <c r="B92" s="62" t="s">
        <v>1241</v>
      </c>
      <c r="C92" s="62" t="s">
        <v>669</v>
      </c>
      <c r="D92" s="62" t="s">
        <v>1317</v>
      </c>
      <c r="E92" s="62" t="s">
        <v>1316</v>
      </c>
      <c r="F92" s="101">
        <v>43</v>
      </c>
      <c r="G92" s="100">
        <v>215000</v>
      </c>
      <c r="H92" s="100">
        <v>215000</v>
      </c>
      <c r="I92" s="1" t="str">
        <f t="shared" ca="1" si="2"/>
        <v>нет модели</v>
      </c>
    </row>
    <row r="93" spans="1:9" hidden="1" x14ac:dyDescent="0.2">
      <c r="A93" s="98">
        <v>43623</v>
      </c>
      <c r="B93" s="62" t="s">
        <v>1386</v>
      </c>
      <c r="C93" s="62" t="s">
        <v>929</v>
      </c>
      <c r="D93" s="62" t="s">
        <v>365</v>
      </c>
      <c r="E93" s="62" t="s">
        <v>1316</v>
      </c>
      <c r="F93" s="101">
        <v>200</v>
      </c>
      <c r="G93" s="100">
        <v>213316.8</v>
      </c>
      <c r="H93" s="100">
        <v>213316.8</v>
      </c>
      <c r="I93" s="1" t="str">
        <f t="shared" ca="1" si="2"/>
        <v>Прочее</v>
      </c>
    </row>
    <row r="94" spans="1:9" hidden="1" x14ac:dyDescent="0.2">
      <c r="A94" s="98">
        <v>43775</v>
      </c>
      <c r="B94" s="62" t="s">
        <v>1149</v>
      </c>
      <c r="C94" s="62" t="s">
        <v>654</v>
      </c>
      <c r="D94" s="62" t="s">
        <v>512</v>
      </c>
      <c r="E94" s="62" t="s">
        <v>1311</v>
      </c>
      <c r="F94" s="101">
        <v>3</v>
      </c>
      <c r="G94" s="100">
        <v>207151.2</v>
      </c>
      <c r="H94" s="100">
        <v>207151.2</v>
      </c>
      <c r="I94" s="1" t="str">
        <f t="shared" ca="1" si="2"/>
        <v>РЗБ</v>
      </c>
    </row>
    <row r="95" spans="1:9" hidden="1" x14ac:dyDescent="0.2">
      <c r="A95" s="98">
        <v>43780</v>
      </c>
      <c r="B95" s="62" t="s">
        <v>1150</v>
      </c>
      <c r="C95" s="62" t="s">
        <v>654</v>
      </c>
      <c r="D95" s="62" t="s">
        <v>512</v>
      </c>
      <c r="E95" s="62" t="s">
        <v>1311</v>
      </c>
      <c r="F95" s="101">
        <v>3</v>
      </c>
      <c r="G95" s="100">
        <v>207151.2</v>
      </c>
      <c r="H95" s="100">
        <v>207151.2</v>
      </c>
      <c r="I95" s="1" t="str">
        <f t="shared" ca="1" si="2"/>
        <v>РЗБ</v>
      </c>
    </row>
    <row r="96" spans="1:9" hidden="1" x14ac:dyDescent="0.2">
      <c r="A96" s="98">
        <v>43784</v>
      </c>
      <c r="B96" s="62" t="s">
        <v>1154</v>
      </c>
      <c r="C96" s="62" t="s">
        <v>654</v>
      </c>
      <c r="D96" s="62" t="s">
        <v>512</v>
      </c>
      <c r="E96" s="62" t="s">
        <v>1311</v>
      </c>
      <c r="F96" s="101">
        <v>3</v>
      </c>
      <c r="G96" s="100">
        <v>207151.2</v>
      </c>
      <c r="H96" s="100">
        <v>207151.2</v>
      </c>
      <c r="I96" s="1" t="str">
        <f t="shared" ca="1" si="2"/>
        <v>РЗБ</v>
      </c>
    </row>
    <row r="97" spans="1:9" hidden="1" x14ac:dyDescent="0.2">
      <c r="A97" s="98">
        <v>43782</v>
      </c>
      <c r="B97" s="62" t="s">
        <v>1152</v>
      </c>
      <c r="C97" s="62" t="s">
        <v>654</v>
      </c>
      <c r="D97" s="62" t="s">
        <v>512</v>
      </c>
      <c r="E97" s="62" t="s">
        <v>1311</v>
      </c>
      <c r="F97" s="101">
        <v>3</v>
      </c>
      <c r="G97" s="100">
        <v>207151.2</v>
      </c>
      <c r="H97" s="100">
        <v>207151.2</v>
      </c>
      <c r="I97" s="1" t="str">
        <f t="shared" ca="1" si="2"/>
        <v>РЗБ</v>
      </c>
    </row>
    <row r="98" spans="1:9" hidden="1" x14ac:dyDescent="0.2">
      <c r="A98" s="98">
        <v>43783</v>
      </c>
      <c r="B98" s="62" t="s">
        <v>1169</v>
      </c>
      <c r="C98" s="62" t="s">
        <v>654</v>
      </c>
      <c r="D98" s="62" t="s">
        <v>655</v>
      </c>
      <c r="E98" s="62" t="s">
        <v>1311</v>
      </c>
      <c r="F98" s="101">
        <v>2</v>
      </c>
      <c r="G98" s="100">
        <v>201624</v>
      </c>
      <c r="H98" s="100">
        <v>201624</v>
      </c>
      <c r="I98" s="1" t="str">
        <f t="shared" ref="I98:I115" ca="1" si="3">IF(COUNTIF(INDIRECT(INDEX(моделиперечень,1)),D98),INDEX(моделиперечень,1),
IF(COUNTIF(INDIRECT(INDEX(моделиперечень,2)),D98),INDEX(моделиперечень,2),
IF(COUNTIF(INDIRECT(INDEX(моделиперечень,3)),D98),INDEX(моделиперечень,3),
IF(COUNTIF(INDIRECT(INDEX(моделиперечень,4)),D98),INDEX(моделиперечень,4),
IF(COUNTIF(INDIRECT(INDEX(моделиперечень,5)),D98),INDEX(моделиперечень,5),
IF(COUNTIF(INDIRECT(INDEX(моделиперечень,6)),D98),INDEX(моделиперечень,6),
IF(COUNTIF(INDIRECT(INDEX(моделиперечень,7)),D98),INDEX(моделиперечень,7),
IF(COUNTIF(INDIRECT(INDEX(моделиперечень,8)),D98),INDEX(моделиперечень,8),
IF(COUNTIF(INDIRECT(INDEX(моделиперечень,9)),D98),INDEX(моделиперечень,9),
IF(COUNTIF(INDIRECT(INDEX(моделиперечень,10)),D98),INDEX(моделиперечень,10),
IF(COUNTIF(INDIRECT(INDEX(моделиперечень,11)),D98),INDEX(моделиперечень,11),
IF(COUNTIF(INDIRECT(INDEX(моделиперечень,12)),D98),INDEX(моделиперечень,12),
IF(COUNTIF(INDIRECT(INDEX(моделиперечень,13)),D98),INDEX(моделиперечень,13),
IF(COUNTIF(INDIRECT(INDEX(моделиперечень,14)),D98),INDEX(моделиперечень,14),
IF(COUNTIF(INDIRECT(INDEX(моделиперечень,15)),D98),INDEX(моделиперечень,15),
IF(COUNTIF(INDIRECT(INDEX(моделиперечень,16)),D98),INDEX(моделиперечень,16),
IF(COUNTIF(INDIRECT(INDEX(моделиперечень,17)),D98),INDEX(моделиперечень,17),
IF(COUNTIF(INDIRECT(INDEX(моделиперечень,18)),D98),INDEX(моделиперечень,18),
IF(COUNTIF(INDIRECT(INDEX(моделиперечень,19)),D98),INDEX(моделиперечень,19),
IF(COUNTIF(INDIRECT(INDEX(моделиперечень,20)),D98),INDEX(моделиперечень,20),
IF(COUNTIF(INDIRECT(INDEX(моделиперечень,21)),D98),INDEX(моделиперечень,21),
IF(COUNTIF(INDIRECT(INDEX(моделиперечень,22)),D98),INDEX(моделиперечень,22),
IF(COUNTIF(INDIRECT(INDEX(моделиперечень,23)),D98),INDEX(моделиперечень,23),
IF(COUNTIF(INDIRECT(INDEX(моделиперечень_газ,1)),D98),INDEX(моделиперечень_газ,1),
IF(COUNTIF(INDIRECT(INDEX(моделиперечень_газ,2)),D98),INDEX(моделиперечень_газ,2),
IF(COUNTIF(INDIRECT(INDEX(моделиперечень_газ,3)),D98),INDEX(моделиперечень_газ,3),
IF(COUNTIF(INDIRECT(INDEX(моделиперечень_газ,4)),D98),INDEX(моделиперечень_газ,4),
IF(COUNTIF(INDIRECT(INDEX(моделиперечень_газ,5)),D98),INDEX(моделиперечень_газ,5),
IF(COUNTIF(INDIRECT(INDEX(моделиперечень_газ,6)),D98),INDEX(моделиперечень_газ,6),
IF(COUNTIF(INDIRECT(INDEX(моделиперечень_газ,7)),D98),INDEX(моделиперечень_газ,7),
IF(COUNTIF(INDIRECT(INDEX(моделиперечень_газ,8)),D98),INDEX(моделиперечень_газ,8),
IF(COUNTIF(INDIRECT(INDEX(моделиперечень_газ,9)),D98),INDEX(моделиперечень_газ,9),
IF(COUNTIF(INDIRECT(INDEX(моделиперечень_газ,10)),D98),INDEX(моделиперечень_газ,10),
IF(COUNTIF(INDIRECT(INDEX(моделиперечень_газ,11)),D98),INDEX(моделиперечень_газ,11),
IF(COUNTIF(INDIRECT(INDEX(моделиперечень_газ,12)),D98),INDEX(моделиперечень_газ,12),
IF(COUNTIF(INDIRECT(INDEX(моделиперечень_газ,13)),D98),INDEX(моделиперечень_газ,13),
IF(COUNTIF(INDIRECT(INDEX(моделиперечень_газ,14)),D98),INDEX(моделиперечень_газ,14),
IF(COUNTIF(INDIRECT(INDEX(моделиперечень_газ,15)),D98),INDEX(моделиперечень_газ,15),
IF(COUNTIF(INDIRECT(INDEX(моделиперечень_газ,16)),D98),INDEX(моделиперечень_газ,16),
IF(COUNTIF(INDIRECT(INDEX(моделиперечень_газ,17)),D98),INDEX(моделиперечень_газ,17),
IF(COUNTIF(INDIRECT(INDEX(моделиперечень_газ,18)),D98),INDEX(моделиперечень_газ,18),
IF(COUNTIF(INDIRECT(INDEX(моделиперечень_газ,19)),D98),INDEX(моделиперечень_газ,19),
IF(COUNTIF(INDIRECT(INDEX(моделиперечень_газ,20)),D98),INDEX(моделиперечень_газ,20),
IF(COUNTIF(INDIRECT(INDEX(моделиперечень_газ,21)),D98),INDEX(моделиперечень_газ,21),
IF(COUNTIF(INDIRECT(INDEX(моделиперечень_газ,22)),D98),INDEX(моделиперечень_газ,22),
IF(COUNTIF(INDIRECT(INDEX(моделиперечень_газ,23)),D98),INDEX(моделиперечень_газ,23),
IF(COUNTIF(INDIRECT(INDEX(моделиперечень_газ,24)),D98),INDEX(моделиперечень_газ,24),
IF(COUNTIF(INDIRECT(INDEX(моделиперечень_газ,25)),D98),INDEX(моделиперечень_газ,25),
IF(COUNTIF(INDIRECT(INDEX(моделиперечень_газ,26)),D98),INDEX(моделиперечень_газ,26),
IF(COUNTIF(INDIRECT(INDEX(моделиперечень_газ,27)),D98),INDEX(моделиперечень_газ,27),
IF(COUNTIF(INDIRECT(INDEX(моделиперечень_газ,28)),D98),INDEX(моделиперечень_газ,28),
"нет модели")))))))))))))))))))))))))))))))))))))))))))))))))))</f>
        <v>БДМГ</v>
      </c>
    </row>
    <row r="99" spans="1:9" hidden="1" x14ac:dyDescent="0.2">
      <c r="A99" s="98">
        <v>43641</v>
      </c>
      <c r="B99" s="62" t="s">
        <v>1170</v>
      </c>
      <c r="C99" s="62" t="s">
        <v>654</v>
      </c>
      <c r="D99" s="62" t="s">
        <v>374</v>
      </c>
      <c r="E99" s="62" t="s">
        <v>1311</v>
      </c>
      <c r="F99" s="101">
        <v>1</v>
      </c>
      <c r="G99" s="100">
        <v>200085.6</v>
      </c>
      <c r="H99" s="100">
        <v>200085.6</v>
      </c>
      <c r="I99" s="1" t="str">
        <f t="shared" ca="1" si="3"/>
        <v>БДМГ</v>
      </c>
    </row>
    <row r="100" spans="1:9" hidden="1" x14ac:dyDescent="0.2">
      <c r="A100" s="98">
        <v>43487</v>
      </c>
      <c r="B100" s="62" t="s">
        <v>1210</v>
      </c>
      <c r="C100" s="62" t="s">
        <v>654</v>
      </c>
      <c r="D100" s="62" t="s">
        <v>33</v>
      </c>
      <c r="E100" s="62" t="s">
        <v>1311</v>
      </c>
      <c r="F100" s="99"/>
      <c r="G100" s="100">
        <v>194400</v>
      </c>
      <c r="H100" s="100">
        <v>194400</v>
      </c>
      <c r="I100" s="1" t="str">
        <f t="shared" ca="1" si="3"/>
        <v>ремонт_прочие_услуги</v>
      </c>
    </row>
    <row r="101" spans="1:9" hidden="1" x14ac:dyDescent="0.2">
      <c r="A101" s="98">
        <v>43528</v>
      </c>
      <c r="B101" s="62" t="s">
        <v>1232</v>
      </c>
      <c r="C101" s="62" t="s">
        <v>669</v>
      </c>
      <c r="D101" s="62" t="s">
        <v>41</v>
      </c>
      <c r="E101" s="62" t="s">
        <v>1315</v>
      </c>
      <c r="F101" s="101">
        <v>1</v>
      </c>
      <c r="G101" s="100">
        <v>190203.6</v>
      </c>
      <c r="H101" s="100">
        <v>190203.6</v>
      </c>
      <c r="I101" s="1" t="str">
        <f t="shared" ca="1" si="3"/>
        <v>ИМД_7</v>
      </c>
    </row>
    <row r="102" spans="1:9" x14ac:dyDescent="0.2">
      <c r="A102" s="98">
        <v>43783</v>
      </c>
      <c r="B102" s="62" t="s">
        <v>1169</v>
      </c>
      <c r="C102" s="62" t="s">
        <v>654</v>
      </c>
      <c r="D102" s="62" t="s">
        <v>656</v>
      </c>
      <c r="E102" s="62" t="s">
        <v>1311</v>
      </c>
      <c r="F102" s="101">
        <v>2</v>
      </c>
      <c r="G102" s="100">
        <v>179659.2</v>
      </c>
      <c r="H102" s="100">
        <v>179659.2</v>
      </c>
      <c r="I102" s="1" t="str">
        <f t="shared" ca="1" si="3"/>
        <v>Прочее</v>
      </c>
    </row>
    <row r="103" spans="1:9" hidden="1" x14ac:dyDescent="0.2">
      <c r="A103" s="98">
        <v>43613</v>
      </c>
      <c r="B103" s="62" t="s">
        <v>1388</v>
      </c>
      <c r="C103" s="62" t="s">
        <v>929</v>
      </c>
      <c r="D103" s="62" t="s">
        <v>368</v>
      </c>
      <c r="E103" s="62" t="s">
        <v>1316</v>
      </c>
      <c r="F103" s="101">
        <v>800</v>
      </c>
      <c r="G103" s="100">
        <v>174614.39999999999</v>
      </c>
      <c r="H103" s="100">
        <v>174614.39999999999</v>
      </c>
      <c r="I103" s="1" t="str">
        <f t="shared" ca="1" si="3"/>
        <v>нет модели</v>
      </c>
    </row>
    <row r="104" spans="1:9" hidden="1" x14ac:dyDescent="0.2">
      <c r="A104" s="98">
        <v>43663</v>
      </c>
      <c r="B104" s="62" t="s">
        <v>1389</v>
      </c>
      <c r="C104" s="62" t="s">
        <v>929</v>
      </c>
      <c r="D104" s="62" t="s">
        <v>390</v>
      </c>
      <c r="E104" s="62" t="s">
        <v>1316</v>
      </c>
      <c r="F104" s="101">
        <v>200</v>
      </c>
      <c r="G104" s="100">
        <v>168669.6</v>
      </c>
      <c r="H104" s="100">
        <v>168669.6</v>
      </c>
      <c r="I104" s="1" t="str">
        <f t="shared" ca="1" si="3"/>
        <v>нет модели</v>
      </c>
    </row>
    <row r="105" spans="1:9" hidden="1" x14ac:dyDescent="0.2">
      <c r="A105" s="98">
        <v>43641</v>
      </c>
      <c r="B105" s="62" t="s">
        <v>1170</v>
      </c>
      <c r="C105" s="62" t="s">
        <v>654</v>
      </c>
      <c r="D105" s="62" t="s">
        <v>513</v>
      </c>
      <c r="E105" s="62" t="s">
        <v>1311</v>
      </c>
      <c r="F105" s="101">
        <v>1</v>
      </c>
      <c r="G105" s="100">
        <v>167216.4</v>
      </c>
      <c r="H105" s="100">
        <v>167216.4</v>
      </c>
      <c r="I105" s="1" t="str">
        <f t="shared" ca="1" si="3"/>
        <v>БДМГ</v>
      </c>
    </row>
    <row r="106" spans="1:9" hidden="1" x14ac:dyDescent="0.2">
      <c r="A106" s="98">
        <v>43668</v>
      </c>
      <c r="B106" s="62" t="s">
        <v>1390</v>
      </c>
      <c r="C106" s="62" t="s">
        <v>929</v>
      </c>
      <c r="D106" s="62" t="s">
        <v>403</v>
      </c>
      <c r="E106" s="62" t="s">
        <v>1316</v>
      </c>
      <c r="F106" s="101">
        <v>200</v>
      </c>
      <c r="G106" s="100">
        <v>161724</v>
      </c>
      <c r="H106" s="100">
        <v>161724</v>
      </c>
      <c r="I106" s="1" t="str">
        <f t="shared" ca="1" si="3"/>
        <v>нет модели</v>
      </c>
    </row>
    <row r="107" spans="1:9" hidden="1" x14ac:dyDescent="0.2">
      <c r="A107" s="98">
        <v>43663</v>
      </c>
      <c r="B107" s="62" t="s">
        <v>1389</v>
      </c>
      <c r="C107" s="62" t="s">
        <v>929</v>
      </c>
      <c r="D107" s="62" t="s">
        <v>389</v>
      </c>
      <c r="E107" s="62" t="s">
        <v>1316</v>
      </c>
      <c r="F107" s="101">
        <v>200</v>
      </c>
      <c r="G107" s="100">
        <v>161724</v>
      </c>
      <c r="H107" s="100">
        <v>161724</v>
      </c>
      <c r="I107" s="1" t="str">
        <f t="shared" ca="1" si="3"/>
        <v>нет модели</v>
      </c>
    </row>
    <row r="108" spans="1:9" hidden="1" x14ac:dyDescent="0.2">
      <c r="A108" s="98">
        <v>43675</v>
      </c>
      <c r="B108" s="62" t="s">
        <v>1385</v>
      </c>
      <c r="C108" s="62" t="s">
        <v>929</v>
      </c>
      <c r="D108" s="62" t="s">
        <v>484</v>
      </c>
      <c r="E108" s="62" t="s">
        <v>1316</v>
      </c>
      <c r="F108" s="101">
        <v>400</v>
      </c>
      <c r="G108" s="100">
        <v>158750.39999999999</v>
      </c>
      <c r="H108" s="100">
        <v>158750.39999999999</v>
      </c>
      <c r="I108" s="1" t="str">
        <f t="shared" ca="1" si="3"/>
        <v>нет модели</v>
      </c>
    </row>
    <row r="109" spans="1:9" hidden="1" x14ac:dyDescent="0.2">
      <c r="A109" s="98">
        <v>43598</v>
      </c>
      <c r="B109" s="62" t="s">
        <v>1391</v>
      </c>
      <c r="C109" s="62" t="s">
        <v>929</v>
      </c>
      <c r="D109" s="62" t="s">
        <v>326</v>
      </c>
      <c r="E109" s="62" t="s">
        <v>1316</v>
      </c>
      <c r="F109" s="101">
        <v>80</v>
      </c>
      <c r="G109" s="100">
        <v>152160</v>
      </c>
      <c r="H109" s="100">
        <v>152160</v>
      </c>
      <c r="I109" s="1" t="str">
        <f t="shared" ca="1" si="3"/>
        <v>нет модели</v>
      </c>
    </row>
    <row r="110" spans="1:9" x14ac:dyDescent="0.2">
      <c r="A110" s="98">
        <v>43574</v>
      </c>
      <c r="B110" s="62" t="s">
        <v>1240</v>
      </c>
      <c r="C110" s="62" t="s">
        <v>669</v>
      </c>
      <c r="D110" s="62" t="s">
        <v>1317</v>
      </c>
      <c r="E110" s="62" t="s">
        <v>1316</v>
      </c>
      <c r="F110" s="101">
        <v>30</v>
      </c>
      <c r="G110" s="100">
        <v>150000</v>
      </c>
      <c r="H110" s="100">
        <v>150000</v>
      </c>
      <c r="I110" s="1" t="str">
        <f t="shared" ca="1" si="3"/>
        <v>нет модели</v>
      </c>
    </row>
    <row r="111" spans="1:9" hidden="1" x14ac:dyDescent="0.2">
      <c r="A111" s="98">
        <v>43654</v>
      </c>
      <c r="B111" s="62" t="s">
        <v>1392</v>
      </c>
      <c r="C111" s="62" t="s">
        <v>929</v>
      </c>
      <c r="D111" s="62" t="s">
        <v>382</v>
      </c>
      <c r="E111" s="62" t="s">
        <v>1316</v>
      </c>
      <c r="F111" s="101">
        <v>200</v>
      </c>
      <c r="G111" s="100">
        <v>148826.4</v>
      </c>
      <c r="H111" s="100">
        <v>148826.4</v>
      </c>
      <c r="I111" s="1" t="str">
        <f t="shared" ca="1" si="3"/>
        <v>нет модели</v>
      </c>
    </row>
    <row r="112" spans="1:9" hidden="1" x14ac:dyDescent="0.2">
      <c r="A112" s="98">
        <v>43823</v>
      </c>
      <c r="B112" s="62" t="s">
        <v>1191</v>
      </c>
      <c r="C112" s="62" t="s">
        <v>654</v>
      </c>
      <c r="D112" s="62" t="s">
        <v>320</v>
      </c>
      <c r="E112" s="62" t="s">
        <v>1313</v>
      </c>
      <c r="F112" s="101">
        <v>1</v>
      </c>
      <c r="G112" s="100">
        <v>146916</v>
      </c>
      <c r="H112" s="100">
        <v>146916</v>
      </c>
      <c r="I112" s="1" t="str">
        <f t="shared" ca="1" si="3"/>
        <v>РЗА</v>
      </c>
    </row>
    <row r="113" spans="1:9" hidden="1" x14ac:dyDescent="0.2">
      <c r="A113" s="98">
        <v>43824</v>
      </c>
      <c r="B113" s="62" t="s">
        <v>1223</v>
      </c>
      <c r="C113" s="62" t="s">
        <v>654</v>
      </c>
      <c r="D113" s="62" t="s">
        <v>320</v>
      </c>
      <c r="E113" s="62" t="s">
        <v>1311</v>
      </c>
      <c r="F113" s="101">
        <v>1</v>
      </c>
      <c r="G113" s="100">
        <v>146916</v>
      </c>
      <c r="H113" s="100">
        <v>146916</v>
      </c>
      <c r="I113" s="1" t="str">
        <f t="shared" ca="1" si="3"/>
        <v>РЗА</v>
      </c>
    </row>
    <row r="114" spans="1:9" hidden="1" x14ac:dyDescent="0.2">
      <c r="A114" s="98">
        <v>43801</v>
      </c>
      <c r="B114" s="62" t="s">
        <v>1190</v>
      </c>
      <c r="C114" s="62" t="s">
        <v>654</v>
      </c>
      <c r="D114" s="62" t="s">
        <v>320</v>
      </c>
      <c r="E114" s="62" t="s">
        <v>1311</v>
      </c>
      <c r="F114" s="101">
        <v>1</v>
      </c>
      <c r="G114" s="100">
        <v>146916</v>
      </c>
      <c r="H114" s="100">
        <v>146916</v>
      </c>
      <c r="I114" s="1" t="str">
        <f t="shared" ca="1" si="3"/>
        <v>РЗА</v>
      </c>
    </row>
    <row r="115" spans="1:9" hidden="1" x14ac:dyDescent="0.2">
      <c r="A115" s="98">
        <v>43598</v>
      </c>
      <c r="B115" s="62" t="s">
        <v>1391</v>
      </c>
      <c r="C115" s="62" t="s">
        <v>929</v>
      </c>
      <c r="D115" s="62" t="s">
        <v>325</v>
      </c>
      <c r="E115" s="62" t="s">
        <v>1316</v>
      </c>
      <c r="F115" s="101">
        <v>80</v>
      </c>
      <c r="G115" s="100">
        <v>146400</v>
      </c>
      <c r="H115" s="100">
        <v>146400</v>
      </c>
      <c r="I115" s="1" t="str">
        <f t="shared" ca="1" si="3"/>
        <v>нет модели</v>
      </c>
    </row>
    <row r="116" spans="1:9" hidden="1" x14ac:dyDescent="0.2">
      <c r="A116" s="98">
        <v>43495</v>
      </c>
      <c r="B116" s="62" t="s">
        <v>1393</v>
      </c>
      <c r="C116" s="62" t="s">
        <v>929</v>
      </c>
      <c r="D116" s="62" t="s">
        <v>115</v>
      </c>
      <c r="E116" s="62" t="s">
        <v>1316</v>
      </c>
      <c r="F116" s="101">
        <v>80</v>
      </c>
      <c r="G116" s="100">
        <v>142560</v>
      </c>
      <c r="H116" s="100">
        <v>142560</v>
      </c>
      <c r="I116" s="1" t="str">
        <f ca="1">IF(COUNTIF(INDIRECT(INDEX(моделиперечень,1)),D116),INDEX(моделиперечень,1),
IF(COUNTIF(INDIRECT(INDEX(моделиперечень,2)),D116),INDEX(моделиперечень,2),
IF(COUNTIF(INDIRECT(INDEX(моделиперечень,3)),D116),INDEX(моделиперечень,3),
IF(COUNTIF(INDIRECT(INDEX(моделиперечень,4)),D116),INDEX(моделиперечень,4),
IF(COUNTIF(INDIRECT(INDEX(моделиперечень,5)),D116),INDEX(моделиперечень,5),
IF(COUNTIF(INDIRECT(INDEX(моделиперечень,6)),D116),INDEX(моделиперечень,6),
IF(COUNTIF(INDIRECT(INDEX(моделиперечень,7)),D116),INDEX(моделиперечень,7),
IF(COUNTIF(INDIRECT(INDEX(моделиперечень,8)),D116),INDEX(моделиперечень,8),
IF(COUNTIF(INDIRECT(INDEX(моделиперечень,9)),D116),INDEX(моделиперечень,9),
IF(COUNTIF(INDIRECT(INDEX(моделиперечень,10)),D116),INDEX(моделиперечень,10),
IF(COUNTIF(INDIRECT(INDEX(моделиперечень,11)),D116),INDEX(моделиперечень,11),
IF(COUNTIF(INDIRECT(INDEX(моделиперечень,12)),D116),INDEX(моделиперечень,12),
IF(COUNTIF(INDIRECT(INDEX(моделиперечень,13)),D116),INDEX(моделиперечень,13),
IF(COUNTIF(INDIRECT(INDEX(моделиперечень,14)),D116),INDEX(моделиперечень,14),
IF(COUNTIF(INDIRECT(INDEX(моделиперечень,15)),D116),INDEX(моделиперечень,15),
IF(COUNTIF(INDIRECT(INDEX(моделиперечень,16)),D116),INDEX(моделиперечень,16),
IF(COUNTIF(INDIRECT(INDEX(моделиперечень,17)),D116),INDEX(моделиперечень,17),
IF(COUNTIF(INDIRECT(INDEX(моделиперечень,18)),D116),INDEX(моделиперечень,18),
IF(COUNTIF(INDIRECT(INDEX(моделиперечень,19)),D116),INDEX(моделиперечень,19),
IF(COUNTIF(INDIRECT(INDEX(моделиперечень,20)),D116),INDEX(моделиперечень,20),
IF(COUNTIF(INDIRECT(INDEX(моделиперечень,21)),D116),INDEX(моделиперечень,21),
IF(COUNTIF(INDIRECT(INDEX(моделиперечень,22)),D116),INDEX(моделиперечень,22),
IF(COUNTIF(INDIRECT(INDEX(моделиперечень,23)),D116),INDEX(моделиперечень,23),
IF(COUNTIF(INDIRECT(INDEX(моделиперечень,24)),D116),INDEX(моделиперечень,24),
IF(COUNTIF(INDIRECT(INDEX(моделиперечень,25)),D116),INDEX(моделиперечень,25),
IF(COUNTIF(INDIRECT(INDEX(моделиперечень,26)),D116),INDEX(моделиперечень,26),
IF(COUNTIF(INDIRECT(INDEX(моделиперечень_газ,1)),D116),INDEX(моделиперечень_газ,1),
IF(COUNTIF(INDIRECT(INDEX(моделиперечень_газ,2)),D116),INDEX(моделиперечень_газ,2),
IF(COUNTIF(INDIRECT(INDEX(моделиперечень_газ,3)),D116),INDEX(моделиперечень_газ,3),
IF(COUNTIF(INDIRECT(INDEX(моделиперечень_газ,4)),D116),INDEX(моделиперечень_газ,4),
IF(COUNTIF(INDIRECT(INDEX(моделиперечень_газ,5)),D116),INDEX(моделиперечень_газ,5),
IF(COUNTIF(INDIRECT(INDEX(моделиперечень_газ,6)),D116),INDEX(моделиперечень_газ,6),
IF(COUNTIF(INDIRECT(INDEX(моделиперечень_газ,7)),D116),INDEX(моделиперечень_газ,7),
IF(COUNTIF(INDIRECT(INDEX(моделиперечень_газ,8)),D116),INDEX(моделиперечень_газ,8),
IF(COUNTIF(INDIRECT(INDEX(моделиперечень_газ,9)),D116),INDEX(моделиперечень_газ,9),
IF(COUNTIF(INDIRECT(INDEX(моделиперечень_газ,10)),D116),INDEX(моделиперечень_газ,10),
IF(COUNTIF(INDIRECT(INDEX(моделиперечень_газ,11)),D116),INDEX(моделиперечень_газ,11),
IF(COUNTIF(INDIRECT(INDEX(моделиперечень_газ,12)),D116),INDEX(моделиперечень_газ,12),
IF(COUNTIF(INDIRECT(INDEX(моделиперечень_газ,13)),D116),INDEX(моделиперечень_газ,13),
IF(COUNTIF(INDIRECT(INDEX(моделиперечень_газ,14)),D116),INDEX(моделиперечень_газ,14),
IF(COUNTIF(INDIRECT(INDEX(моделиперечень_газ,15)),D116),INDEX(моделиперечень_газ,15),
IF(COUNTIF(INDIRECT(INDEX(моделиперечень_газ,16)),D116),INDEX(моделиперечень_газ,16),
IF(COUNTIF(INDIRECT(INDEX(моделиперечень_газ,17)),D116),INDEX(моделиперечень_газ,17),
IF(COUNTIF(INDIRECT(INDEX(моделиперечень_газ,18)),D116),INDEX(моделиперечень_газ,18),
IF(COUNTIF(INDIRECT(INDEX(моделиперечень_газ,19)),D116),INDEX(моделиперечень_газ,19),
IF(COUNTIF(INDIRECT(INDEX(моделиперечень_газ,20)),D116),INDEX(моделиперечень_газ,20),
IF(COUNTIF(INDIRECT(INDEX(моделиперечень_газ,21)),D116),INDEX(моделиперечень_газ,21),
IF(COUNTIF(INDIRECT(INDEX(моделиперечень_газ,22)),D116),INDEX(моделиперечень_газ,22),
IF(COUNTIF(INDIRECT(INDEX(моделиперечень_газ,23)),D116),INDEX(моделиперечень_газ,23),
IF(COUNTIF(INDIRECT(INDEX(моделиперечень_газ,24)),D116),INDEX(моделиперечень_газ,24),
IF(COUNTIF(INDIRECT(INDEX(моделиперечень_газ,25)),D116),INDEX(моделиперечень_газ,25),
IF(COUNTIF(INDIRECT(INDEX(моделиперечень_газ,26)),D116),INDEX(моделиперечень_газ,26),
IF(COUNTIF(INDIRECT(INDEX(моделиперечень_газ,27)),D116),INDEX(моделиперечень_газ,27),
IF(COUNTIF(INDIRECT(INDEX(моделиперечень_газ,28)),D116),INDEX(моделиперечень_газ,28),
IF(COUNTIF(INDIRECT(INDEX(моделиперечень_газ,29)),D116),INDEX(моделиперечень_газ,29),
IF(COUNTIF(INDIRECT(INDEX(моделиперечень_газ,30)),D116),INDEX(моделиперечень_газ,30),
IF(COUNTIF(INDIRECT(INDEX(моделиперечень_газ,31)),D116),INDEX(моделиперечень_газ,31),
IF(COUNTIF(INDIRECT(INDEX(моделиперечень_газ,32)),D116),INDEX(моделиперечень_газ,32),
IF(COUNTIF(INDIRECT(INDEX(моделиперечень_газ,33)),D116),INDEX(моделиперечень_газ,33),
IF(COUNTIF(INDIRECT(INDEX(моделиперечень_газ,34)),D116),INDEX(моделиперечень_газ,34),
IF(COUNTIF(INDIRECT(INDEX(моделиперечень_газ,35)),D116),INDEX(моделиперечень_газ,35),
IF(COUNTIF(INDIRECT(INDEX(моделиперечень_газ,36)),D116),INDEX(моделиперечень_газ,36),
"нет модели"))))))))))))))))))))))))))))))))))))))))))))))))))))))))))))))</f>
        <v>нет модели</v>
      </c>
    </row>
    <row r="117" spans="1:9" x14ac:dyDescent="0.2">
      <c r="A117" s="98">
        <v>43574</v>
      </c>
      <c r="B117" s="62" t="s">
        <v>1237</v>
      </c>
      <c r="C117" s="62" t="s">
        <v>669</v>
      </c>
      <c r="D117" s="62" t="s">
        <v>1317</v>
      </c>
      <c r="E117" s="62" t="s">
        <v>1316</v>
      </c>
      <c r="F117" s="101">
        <v>28</v>
      </c>
      <c r="G117" s="100">
        <v>140000</v>
      </c>
      <c r="H117" s="100">
        <v>140000</v>
      </c>
      <c r="I117" s="1" t="str">
        <f t="shared" ref="I117:I180" ca="1" si="4">IF(COUNTIF(INDIRECT(INDEX(моделиперечень,1)),D117),INDEX(моделиперечень,1),
IF(COUNTIF(INDIRECT(INDEX(моделиперечень,2)),D117),INDEX(моделиперечень,2),
IF(COUNTIF(INDIRECT(INDEX(моделиперечень,3)),D117),INDEX(моделиперечень,3),
IF(COUNTIF(INDIRECT(INDEX(моделиперечень,4)),D117),INDEX(моделиперечень,4),
IF(COUNTIF(INDIRECT(INDEX(моделиперечень,5)),D117),INDEX(моделиперечень,5),
IF(COUNTIF(INDIRECT(INDEX(моделиперечень,6)),D117),INDEX(моделиперечень,6),
IF(COUNTIF(INDIRECT(INDEX(моделиперечень,7)),D117),INDEX(моделиперечень,7),
IF(COUNTIF(INDIRECT(INDEX(моделиперечень,8)),D117),INDEX(моделиперечень,8),
IF(COUNTIF(INDIRECT(INDEX(моделиперечень,9)),D117),INDEX(моделиперечень,9),
IF(COUNTIF(INDIRECT(INDEX(моделиперечень,10)),D117),INDEX(моделиперечень,10),
IF(COUNTIF(INDIRECT(INDEX(моделиперечень,11)),D117),INDEX(моделиперечень,11),
IF(COUNTIF(INDIRECT(INDEX(моделиперечень,12)),D117),INDEX(моделиперечень,12),
IF(COUNTIF(INDIRECT(INDEX(моделиперечень,13)),D117),INDEX(моделиперечень,13),
IF(COUNTIF(INDIRECT(INDEX(моделиперечень,14)),D117),INDEX(моделиперечень,14),
IF(COUNTIF(INDIRECT(INDEX(моделиперечень,15)),D117),INDEX(моделиперечень,15),
IF(COUNTIF(INDIRECT(INDEX(моделиперечень,16)),D117),INDEX(моделиперечень,16),
IF(COUNTIF(INDIRECT(INDEX(моделиперечень,17)),D117),INDEX(моделиперечень,17),
IF(COUNTIF(INDIRECT(INDEX(моделиперечень,18)),D117),INDEX(моделиперечень,18),
IF(COUNTIF(INDIRECT(INDEX(моделиперечень,19)),D117),INDEX(моделиперечень,19),
IF(COUNTIF(INDIRECT(INDEX(моделиперечень,20)),D117),INDEX(моделиперечень,20),
IF(COUNTIF(INDIRECT(INDEX(моделиперечень,21)),D117),INDEX(моделиперечень,21),
IF(COUNTIF(INDIRECT(INDEX(моделиперечень,22)),D117),INDEX(моделиперечень,22),
IF(COUNTIF(INDIRECT(INDEX(моделиперечень,23)),D117),INDEX(моделиперечень,23),
IF(COUNTIF(INDIRECT(INDEX(моделиперечень_газ,1)),D117),INDEX(моделиперечень_газ,1),
IF(COUNTIF(INDIRECT(INDEX(моделиперечень_газ,2)),D117),INDEX(моделиперечень_газ,2),
IF(COUNTIF(INDIRECT(INDEX(моделиперечень_газ,3)),D117),INDEX(моделиперечень_газ,3),
IF(COUNTIF(INDIRECT(INDEX(моделиперечень_газ,4)),D117),INDEX(моделиперечень_газ,4),
IF(COUNTIF(INDIRECT(INDEX(моделиперечень_газ,5)),D117),INDEX(моделиперечень_газ,5),
IF(COUNTIF(INDIRECT(INDEX(моделиперечень_газ,6)),D117),INDEX(моделиперечень_газ,6),
IF(COUNTIF(INDIRECT(INDEX(моделиперечень_газ,7)),D117),INDEX(моделиперечень_газ,7),
IF(COUNTIF(INDIRECT(INDEX(моделиперечень_газ,8)),D117),INDEX(моделиперечень_газ,8),
IF(COUNTIF(INDIRECT(INDEX(моделиперечень_газ,9)),D117),INDEX(моделиперечень_газ,9),
IF(COUNTIF(INDIRECT(INDEX(моделиперечень_газ,10)),D117),INDEX(моделиперечень_газ,10),
IF(COUNTIF(INDIRECT(INDEX(моделиперечень_газ,11)),D117),INDEX(моделиперечень_газ,11),
IF(COUNTIF(INDIRECT(INDEX(моделиперечень_газ,12)),D117),INDEX(моделиперечень_газ,12),
IF(COUNTIF(INDIRECT(INDEX(моделиперечень_газ,13)),D117),INDEX(моделиперечень_газ,13),
IF(COUNTIF(INDIRECT(INDEX(моделиперечень_газ,14)),D117),INDEX(моделиперечень_газ,14),
IF(COUNTIF(INDIRECT(INDEX(моделиперечень_газ,15)),D117),INDEX(моделиперечень_газ,15),
IF(COUNTIF(INDIRECT(INDEX(моделиперечень_газ,16)),D117),INDEX(моделиперечень_газ,16),
IF(COUNTIF(INDIRECT(INDEX(моделиперечень_газ,17)),D117),INDEX(моделиперечень_газ,17),
IF(COUNTIF(INDIRECT(INDEX(моделиперечень_газ,18)),D117),INDEX(моделиперечень_газ,18),
IF(COUNTIF(INDIRECT(INDEX(моделиперечень_газ,19)),D117),INDEX(моделиперечень_газ,19),
IF(COUNTIF(INDIRECT(INDEX(моделиперечень_газ,20)),D117),INDEX(моделиперечень_газ,20),
IF(COUNTIF(INDIRECT(INDEX(моделиперечень_газ,21)),D117),INDEX(моделиперечень_газ,21),
IF(COUNTIF(INDIRECT(INDEX(моделиперечень_газ,22)),D117),INDEX(моделиперечень_газ,22),
IF(COUNTIF(INDIRECT(INDEX(моделиперечень_газ,23)),D117),INDEX(моделиперечень_газ,23),
IF(COUNTIF(INDIRECT(INDEX(моделиперечень_газ,24)),D117),INDEX(моделиперечень_газ,24),
IF(COUNTIF(INDIRECT(INDEX(моделиперечень_газ,25)),D117),INDEX(моделиперечень_газ,25),
IF(COUNTIF(INDIRECT(INDEX(моделиперечень_газ,26)),D117),INDEX(моделиперечень_газ,26),
IF(COUNTIF(INDIRECT(INDEX(моделиперечень_газ,27)),D117),INDEX(моделиперечень_газ,27),
IF(COUNTIF(INDIRECT(INDEX(моделиперечень_газ,28)),D117),INDEX(моделиперечень_газ,28),
"нет модели")))))))))))))))))))))))))))))))))))))))))))))))))))</f>
        <v>нет модели</v>
      </c>
    </row>
    <row r="118" spans="1:9" hidden="1" x14ac:dyDescent="0.2">
      <c r="A118" s="98">
        <v>43763</v>
      </c>
      <c r="B118" s="62" t="s">
        <v>1165</v>
      </c>
      <c r="C118" s="62" t="s">
        <v>654</v>
      </c>
      <c r="D118" s="62" t="s">
        <v>58</v>
      </c>
      <c r="E118" s="62" t="s">
        <v>1311</v>
      </c>
      <c r="F118" s="101">
        <v>1</v>
      </c>
      <c r="G118" s="100">
        <v>111656.64</v>
      </c>
      <c r="H118" s="100">
        <v>139570.79999999999</v>
      </c>
      <c r="I118" s="1" t="str">
        <f t="shared" ca="1" si="4"/>
        <v>ДРБП_03</v>
      </c>
    </row>
    <row r="119" spans="1:9" hidden="1" x14ac:dyDescent="0.2">
      <c r="A119" s="98">
        <v>43783</v>
      </c>
      <c r="B119" s="62" t="s">
        <v>1153</v>
      </c>
      <c r="C119" s="62" t="s">
        <v>654</v>
      </c>
      <c r="D119" s="62" t="s">
        <v>512</v>
      </c>
      <c r="E119" s="62" t="s">
        <v>1311</v>
      </c>
      <c r="F119" s="101">
        <v>2</v>
      </c>
      <c r="G119" s="100">
        <v>138100.79999999999</v>
      </c>
      <c r="H119" s="100">
        <v>138100.79999999999</v>
      </c>
      <c r="I119" s="1" t="str">
        <f t="shared" ca="1" si="4"/>
        <v>РЗБ</v>
      </c>
    </row>
    <row r="120" spans="1:9" hidden="1" x14ac:dyDescent="0.2">
      <c r="A120" s="98">
        <v>43620</v>
      </c>
      <c r="B120" s="62" t="s">
        <v>1148</v>
      </c>
      <c r="C120" s="62" t="s">
        <v>654</v>
      </c>
      <c r="D120" s="62" t="s">
        <v>512</v>
      </c>
      <c r="E120" s="62" t="s">
        <v>1313</v>
      </c>
      <c r="F120" s="101">
        <v>2</v>
      </c>
      <c r="G120" s="100">
        <v>138100.79999999999</v>
      </c>
      <c r="H120" s="100">
        <v>138100.79999999999</v>
      </c>
      <c r="I120" s="1" t="str">
        <f t="shared" ca="1" si="4"/>
        <v>РЗБ</v>
      </c>
    </row>
    <row r="121" spans="1:9" hidden="1" x14ac:dyDescent="0.2">
      <c r="A121" s="98">
        <v>43781</v>
      </c>
      <c r="B121" s="62" t="s">
        <v>1151</v>
      </c>
      <c r="C121" s="62" t="s">
        <v>654</v>
      </c>
      <c r="D121" s="62" t="s">
        <v>512</v>
      </c>
      <c r="E121" s="62" t="s">
        <v>1311</v>
      </c>
      <c r="F121" s="101">
        <v>2</v>
      </c>
      <c r="G121" s="100">
        <v>138100.79999999999</v>
      </c>
      <c r="H121" s="100">
        <v>138100.79999999999</v>
      </c>
      <c r="I121" s="1" t="str">
        <f t="shared" ca="1" si="4"/>
        <v>РЗБ</v>
      </c>
    </row>
    <row r="122" spans="1:9" hidden="1" x14ac:dyDescent="0.2">
      <c r="A122" s="98">
        <v>43539</v>
      </c>
      <c r="B122" s="62" t="s">
        <v>1157</v>
      </c>
      <c r="C122" s="62" t="s">
        <v>654</v>
      </c>
      <c r="D122" s="62" t="s">
        <v>29</v>
      </c>
      <c r="E122" s="62" t="s">
        <v>1311</v>
      </c>
      <c r="F122" s="101">
        <v>1</v>
      </c>
      <c r="G122" s="100">
        <v>109305.60000000001</v>
      </c>
      <c r="H122" s="100">
        <v>136632</v>
      </c>
      <c r="I122" s="1" t="str">
        <f t="shared" ca="1" si="4"/>
        <v>ДКГ_07БС</v>
      </c>
    </row>
    <row r="123" spans="1:9" hidden="1" x14ac:dyDescent="0.2">
      <c r="A123" s="98">
        <v>43539</v>
      </c>
      <c r="B123" s="62" t="s">
        <v>1156</v>
      </c>
      <c r="C123" s="62" t="s">
        <v>654</v>
      </c>
      <c r="D123" s="62" t="s">
        <v>29</v>
      </c>
      <c r="E123" s="62" t="s">
        <v>1311</v>
      </c>
      <c r="F123" s="101">
        <v>1</v>
      </c>
      <c r="G123" s="100">
        <v>109305.60000000001</v>
      </c>
      <c r="H123" s="100">
        <v>136632</v>
      </c>
      <c r="I123" s="1" t="str">
        <f t="shared" ca="1" si="4"/>
        <v>ДКГ_07БС</v>
      </c>
    </row>
    <row r="124" spans="1:9" hidden="1" x14ac:dyDescent="0.2">
      <c r="A124" s="98">
        <v>43767</v>
      </c>
      <c r="B124" s="62" t="s">
        <v>1159</v>
      </c>
      <c r="C124" s="62" t="s">
        <v>654</v>
      </c>
      <c r="D124" s="62" t="s">
        <v>29</v>
      </c>
      <c r="E124" s="62" t="s">
        <v>1311</v>
      </c>
      <c r="F124" s="101">
        <v>1</v>
      </c>
      <c r="G124" s="100">
        <v>109305.60000000001</v>
      </c>
      <c r="H124" s="100">
        <v>136632</v>
      </c>
      <c r="I124" s="1" t="str">
        <f t="shared" ca="1" si="4"/>
        <v>ДКГ_07БС</v>
      </c>
    </row>
    <row r="125" spans="1:9" hidden="1" x14ac:dyDescent="0.2">
      <c r="A125" s="98">
        <v>43623</v>
      </c>
      <c r="B125" s="62" t="s">
        <v>1386</v>
      </c>
      <c r="C125" s="62" t="s">
        <v>929</v>
      </c>
      <c r="D125" s="62" t="s">
        <v>366</v>
      </c>
      <c r="E125" s="62" t="s">
        <v>1316</v>
      </c>
      <c r="F125" s="101">
        <v>200</v>
      </c>
      <c r="G125" s="100">
        <v>135926.39999999999</v>
      </c>
      <c r="H125" s="100">
        <v>135926.39999999999</v>
      </c>
      <c r="I125" s="1" t="str">
        <f t="shared" ca="1" si="4"/>
        <v>нет модели</v>
      </c>
    </row>
    <row r="126" spans="1:9" hidden="1" x14ac:dyDescent="0.2">
      <c r="A126" s="98">
        <v>43615</v>
      </c>
      <c r="B126" s="62" t="s">
        <v>1259</v>
      </c>
      <c r="C126" s="62" t="s">
        <v>799</v>
      </c>
      <c r="D126" s="62" t="s">
        <v>359</v>
      </c>
      <c r="E126" s="62" t="s">
        <v>1316</v>
      </c>
      <c r="F126" s="101">
        <v>1</v>
      </c>
      <c r="G126" s="100">
        <v>129306.76</v>
      </c>
      <c r="H126" s="100">
        <v>129306.76</v>
      </c>
      <c r="I126" s="1" t="str">
        <f t="shared" ca="1" si="4"/>
        <v>СОРТ</v>
      </c>
    </row>
    <row r="127" spans="1:9" hidden="1" x14ac:dyDescent="0.2">
      <c r="A127" s="98">
        <v>43509</v>
      </c>
      <c r="B127" s="62" t="s">
        <v>1155</v>
      </c>
      <c r="C127" s="62" t="s">
        <v>654</v>
      </c>
      <c r="D127" s="62" t="s">
        <v>28</v>
      </c>
      <c r="E127" s="62" t="s">
        <v>1311</v>
      </c>
      <c r="F127" s="101">
        <v>2</v>
      </c>
      <c r="G127" s="100">
        <v>100741.42</v>
      </c>
      <c r="H127" s="100">
        <v>125926.78</v>
      </c>
      <c r="I127" s="1" t="str">
        <f t="shared" ca="1" si="4"/>
        <v>Внешние_блоки_для_МКС_07Н_и_ДКГ_07БС_и_ИМД_07</v>
      </c>
    </row>
    <row r="128" spans="1:9" hidden="1" x14ac:dyDescent="0.2">
      <c r="A128" s="98">
        <v>43598</v>
      </c>
      <c r="B128" s="62" t="s">
        <v>1394</v>
      </c>
      <c r="C128" s="62" t="s">
        <v>929</v>
      </c>
      <c r="D128" s="62" t="s">
        <v>330</v>
      </c>
      <c r="E128" s="62" t="s">
        <v>1316</v>
      </c>
      <c r="F128" s="101">
        <v>40</v>
      </c>
      <c r="G128" s="100">
        <v>124608</v>
      </c>
      <c r="H128" s="100">
        <v>124608</v>
      </c>
      <c r="I128" s="1" t="str">
        <f t="shared" ca="1" si="4"/>
        <v>Прочее</v>
      </c>
    </row>
    <row r="129" spans="1:9" hidden="1" x14ac:dyDescent="0.2">
      <c r="A129" s="98">
        <v>43662</v>
      </c>
      <c r="B129" s="62" t="s">
        <v>1176</v>
      </c>
      <c r="C129" s="62" t="s">
        <v>654</v>
      </c>
      <c r="D129" s="62" t="s">
        <v>371</v>
      </c>
      <c r="E129" s="62" t="s">
        <v>1311</v>
      </c>
      <c r="F129" s="101">
        <v>10</v>
      </c>
      <c r="G129" s="100">
        <v>123840</v>
      </c>
      <c r="H129" s="100">
        <v>123840</v>
      </c>
      <c r="I129" s="1" t="str">
        <f t="shared" ca="1" si="4"/>
        <v>Моноблок_Гамма_2_1</v>
      </c>
    </row>
    <row r="130" spans="1:9" x14ac:dyDescent="0.2">
      <c r="A130" s="98">
        <v>43607</v>
      </c>
      <c r="B130" s="62" t="s">
        <v>1384</v>
      </c>
      <c r="C130" s="62" t="s">
        <v>929</v>
      </c>
      <c r="D130" s="62" t="s">
        <v>344</v>
      </c>
      <c r="E130" s="62" t="s">
        <v>1316</v>
      </c>
      <c r="F130" s="101">
        <v>400</v>
      </c>
      <c r="G130" s="100">
        <v>123028.8</v>
      </c>
      <c r="H130" s="100">
        <v>123028.8</v>
      </c>
      <c r="I130" s="1" t="str">
        <f t="shared" ca="1" si="4"/>
        <v>нет модели</v>
      </c>
    </row>
    <row r="131" spans="1:9" hidden="1" x14ac:dyDescent="0.2">
      <c r="A131" s="98">
        <v>43824</v>
      </c>
      <c r="B131" s="62" t="s">
        <v>1192</v>
      </c>
      <c r="C131" s="62" t="s">
        <v>654</v>
      </c>
      <c r="D131" s="62" t="s">
        <v>317</v>
      </c>
      <c r="E131" s="62" t="s">
        <v>1313</v>
      </c>
      <c r="F131" s="101">
        <v>5</v>
      </c>
      <c r="G131" s="100">
        <v>112728</v>
      </c>
      <c r="H131" s="100">
        <v>112728</v>
      </c>
      <c r="I131" s="1" t="str">
        <f t="shared" ca="1" si="4"/>
        <v>Прочее</v>
      </c>
    </row>
    <row r="132" spans="1:9" hidden="1" x14ac:dyDescent="0.2">
      <c r="A132" s="98">
        <v>43671</v>
      </c>
      <c r="B132" s="62" t="s">
        <v>1395</v>
      </c>
      <c r="C132" s="62" t="s">
        <v>929</v>
      </c>
      <c r="D132" s="62" t="s">
        <v>404</v>
      </c>
      <c r="E132" s="62" t="s">
        <v>1316</v>
      </c>
      <c r="F132" s="101">
        <v>200</v>
      </c>
      <c r="G132" s="100">
        <v>108146.4</v>
      </c>
      <c r="H132" s="100">
        <v>108146.4</v>
      </c>
      <c r="I132" s="1" t="str">
        <f t="shared" ca="1" si="4"/>
        <v>нет модели</v>
      </c>
    </row>
    <row r="133" spans="1:9" hidden="1" x14ac:dyDescent="0.2">
      <c r="A133" s="98">
        <v>43598</v>
      </c>
      <c r="B133" s="62" t="s">
        <v>1396</v>
      </c>
      <c r="C133" s="62" t="s">
        <v>929</v>
      </c>
      <c r="D133" s="62" t="s">
        <v>348</v>
      </c>
      <c r="E133" s="62" t="s">
        <v>1316</v>
      </c>
      <c r="F133" s="101">
        <v>40</v>
      </c>
      <c r="G133" s="100">
        <v>107568</v>
      </c>
      <c r="H133" s="100">
        <v>107568</v>
      </c>
      <c r="I133" s="1" t="str">
        <f t="shared" ca="1" si="4"/>
        <v>нет модели</v>
      </c>
    </row>
    <row r="134" spans="1:9" hidden="1" x14ac:dyDescent="0.2">
      <c r="A134" s="98">
        <v>43598</v>
      </c>
      <c r="B134" s="62" t="s">
        <v>1396</v>
      </c>
      <c r="C134" s="62" t="s">
        <v>929</v>
      </c>
      <c r="D134" s="62" t="s">
        <v>330</v>
      </c>
      <c r="E134" s="62" t="s">
        <v>1316</v>
      </c>
      <c r="F134" s="101">
        <v>40</v>
      </c>
      <c r="G134" s="100">
        <v>105600</v>
      </c>
      <c r="H134" s="100">
        <v>105600</v>
      </c>
      <c r="I134" s="1" t="str">
        <f t="shared" ca="1" si="4"/>
        <v>Прочее</v>
      </c>
    </row>
    <row r="135" spans="1:9" hidden="1" x14ac:dyDescent="0.2">
      <c r="A135" s="98">
        <v>43888</v>
      </c>
      <c r="B135" s="62" t="s">
        <v>2416</v>
      </c>
      <c r="C135" s="62" t="s">
        <v>654</v>
      </c>
      <c r="D135" s="62" t="s">
        <v>491</v>
      </c>
      <c r="E135" s="62" t="s">
        <v>1311</v>
      </c>
      <c r="F135" s="101">
        <v>1</v>
      </c>
      <c r="G135" s="100">
        <v>82743.360000000001</v>
      </c>
      <c r="H135" s="100">
        <v>103429.2</v>
      </c>
      <c r="I135" s="1" t="str">
        <f t="shared" ca="1" si="4"/>
        <v>ДКС_101_камеры</v>
      </c>
    </row>
    <row r="136" spans="1:9" hidden="1" x14ac:dyDescent="0.2">
      <c r="A136" s="98">
        <v>43571</v>
      </c>
      <c r="B136" s="62" t="s">
        <v>1397</v>
      </c>
      <c r="C136" s="62" t="s">
        <v>929</v>
      </c>
      <c r="D136" s="62" t="s">
        <v>306</v>
      </c>
      <c r="E136" s="62" t="s">
        <v>1316</v>
      </c>
      <c r="F136" s="101">
        <v>200</v>
      </c>
      <c r="G136" s="100">
        <v>95248.8</v>
      </c>
      <c r="H136" s="100">
        <v>95248.8</v>
      </c>
      <c r="I136" s="1" t="str">
        <f t="shared" ca="1" si="4"/>
        <v>нет модели</v>
      </c>
    </row>
    <row r="137" spans="1:9" hidden="1" x14ac:dyDescent="0.2">
      <c r="A137" s="98">
        <v>43566</v>
      </c>
      <c r="B137" s="62" t="s">
        <v>1398</v>
      </c>
      <c r="C137" s="62" t="s">
        <v>929</v>
      </c>
      <c r="D137" s="62" t="s">
        <v>296</v>
      </c>
      <c r="E137" s="62" t="s">
        <v>1316</v>
      </c>
      <c r="F137" s="101">
        <v>640</v>
      </c>
      <c r="G137" s="100">
        <v>95040</v>
      </c>
      <c r="H137" s="100">
        <v>95040</v>
      </c>
      <c r="I137" s="1" t="str">
        <f t="shared" ca="1" si="4"/>
        <v>нет модели</v>
      </c>
    </row>
    <row r="138" spans="1:9" hidden="1" x14ac:dyDescent="0.2">
      <c r="A138" s="98">
        <v>43791</v>
      </c>
      <c r="B138" s="62" t="s">
        <v>1168</v>
      </c>
      <c r="C138" s="62" t="s">
        <v>654</v>
      </c>
      <c r="D138" s="62" t="s">
        <v>491</v>
      </c>
      <c r="E138" s="62" t="s">
        <v>1311</v>
      </c>
      <c r="F138" s="101">
        <v>1</v>
      </c>
      <c r="G138" s="100">
        <v>75220.800000000003</v>
      </c>
      <c r="H138" s="100">
        <v>94026</v>
      </c>
      <c r="I138" s="1" t="str">
        <f t="shared" ca="1" si="4"/>
        <v>ДКС_101_камеры</v>
      </c>
    </row>
    <row r="139" spans="1:9" hidden="1" x14ac:dyDescent="0.2">
      <c r="A139" s="98">
        <v>43791</v>
      </c>
      <c r="B139" s="62" t="s">
        <v>1168</v>
      </c>
      <c r="C139" s="62" t="s">
        <v>654</v>
      </c>
      <c r="D139" s="62" t="s">
        <v>64</v>
      </c>
      <c r="E139" s="62" t="s">
        <v>1311</v>
      </c>
      <c r="F139" s="101">
        <v>1</v>
      </c>
      <c r="G139" s="100">
        <v>72870.720000000001</v>
      </c>
      <c r="H139" s="100">
        <v>91088.4</v>
      </c>
      <c r="I139" s="1" t="str">
        <f t="shared" ca="1" si="4"/>
        <v>ДКС_101_камеры</v>
      </c>
    </row>
    <row r="140" spans="1:9" hidden="1" x14ac:dyDescent="0.2">
      <c r="A140" s="98">
        <v>43598</v>
      </c>
      <c r="B140" s="62" t="s">
        <v>1394</v>
      </c>
      <c r="C140" s="62" t="s">
        <v>929</v>
      </c>
      <c r="D140" s="62" t="s">
        <v>114</v>
      </c>
      <c r="E140" s="62" t="s">
        <v>1316</v>
      </c>
      <c r="F140" s="101">
        <v>80</v>
      </c>
      <c r="G140" s="100">
        <v>88320</v>
      </c>
      <c r="H140" s="100">
        <v>88320</v>
      </c>
      <c r="I140" s="1" t="str">
        <f t="shared" ca="1" si="4"/>
        <v>нет модели</v>
      </c>
    </row>
    <row r="141" spans="1:9" hidden="1" x14ac:dyDescent="0.2">
      <c r="A141" s="98">
        <v>43501</v>
      </c>
      <c r="B141" s="62" t="s">
        <v>1399</v>
      </c>
      <c r="C141" s="62" t="s">
        <v>929</v>
      </c>
      <c r="D141" s="62" t="s">
        <v>114</v>
      </c>
      <c r="E141" s="62" t="s">
        <v>1316</v>
      </c>
      <c r="F141" s="101">
        <v>80</v>
      </c>
      <c r="G141" s="100">
        <v>88320</v>
      </c>
      <c r="H141" s="100">
        <v>88320</v>
      </c>
      <c r="I141" s="1" t="str">
        <f t="shared" ca="1" si="4"/>
        <v>нет модели</v>
      </c>
    </row>
    <row r="142" spans="1:9" x14ac:dyDescent="0.2">
      <c r="A142" s="98">
        <v>43791</v>
      </c>
      <c r="B142" s="62" t="s">
        <v>1168</v>
      </c>
      <c r="C142" s="62" t="s">
        <v>654</v>
      </c>
      <c r="D142" s="62" t="s">
        <v>2421</v>
      </c>
      <c r="E142" s="62" t="s">
        <v>1311</v>
      </c>
      <c r="F142" s="101">
        <v>1</v>
      </c>
      <c r="G142" s="100">
        <v>70519.679999999993</v>
      </c>
      <c r="H142" s="100">
        <v>88149.6</v>
      </c>
      <c r="I142" s="1" t="str">
        <f t="shared" ca="1" si="4"/>
        <v>Прочее</v>
      </c>
    </row>
    <row r="143" spans="1:9" hidden="1" x14ac:dyDescent="0.2">
      <c r="A143" s="98">
        <v>43571</v>
      </c>
      <c r="B143" s="62" t="s">
        <v>1397</v>
      </c>
      <c r="C143" s="62" t="s">
        <v>929</v>
      </c>
      <c r="D143" s="62" t="s">
        <v>305</v>
      </c>
      <c r="E143" s="62" t="s">
        <v>1316</v>
      </c>
      <c r="F143" s="101">
        <v>200</v>
      </c>
      <c r="G143" s="100">
        <v>86815.2</v>
      </c>
      <c r="H143" s="100">
        <v>86815.2</v>
      </c>
      <c r="I143" s="1" t="str">
        <f t="shared" ca="1" si="4"/>
        <v>нет модели</v>
      </c>
    </row>
    <row r="144" spans="1:9" x14ac:dyDescent="0.2">
      <c r="A144" s="98">
        <v>43511</v>
      </c>
      <c r="B144" s="62" t="s">
        <v>1254</v>
      </c>
      <c r="C144" s="62" t="s">
        <v>669</v>
      </c>
      <c r="D144" s="62" t="s">
        <v>1088</v>
      </c>
      <c r="E144" s="62" t="s">
        <v>1315</v>
      </c>
      <c r="F144" s="101">
        <v>160</v>
      </c>
      <c r="G144" s="100">
        <v>86016</v>
      </c>
      <c r="H144" s="100">
        <v>86016</v>
      </c>
      <c r="I144" s="1" t="str">
        <f t="shared" ca="1" si="4"/>
        <v>нет модели</v>
      </c>
    </row>
    <row r="145" spans="1:9" hidden="1" x14ac:dyDescent="0.2">
      <c r="A145" s="98">
        <v>43654</v>
      </c>
      <c r="B145" s="62" t="s">
        <v>1392</v>
      </c>
      <c r="C145" s="62" t="s">
        <v>929</v>
      </c>
      <c r="D145" s="62" t="s">
        <v>384</v>
      </c>
      <c r="E145" s="62" t="s">
        <v>1316</v>
      </c>
      <c r="F145" s="101">
        <v>200</v>
      </c>
      <c r="G145" s="100">
        <v>85327.2</v>
      </c>
      <c r="H145" s="100">
        <v>85327.2</v>
      </c>
      <c r="I145" s="1" t="str">
        <f t="shared" ca="1" si="4"/>
        <v>нет модели</v>
      </c>
    </row>
    <row r="146" spans="1:9" hidden="1" x14ac:dyDescent="0.2">
      <c r="A146" s="98">
        <v>43501</v>
      </c>
      <c r="B146" s="62" t="s">
        <v>1399</v>
      </c>
      <c r="C146" s="62" t="s">
        <v>929</v>
      </c>
      <c r="D146" s="62" t="s">
        <v>153</v>
      </c>
      <c r="E146" s="62" t="s">
        <v>1316</v>
      </c>
      <c r="F146" s="101">
        <v>40</v>
      </c>
      <c r="G146" s="100">
        <v>84960</v>
      </c>
      <c r="H146" s="100">
        <v>84960</v>
      </c>
      <c r="I146" s="1" t="str">
        <f t="shared" ca="1" si="4"/>
        <v>нет модели</v>
      </c>
    </row>
    <row r="147" spans="1:9" hidden="1" x14ac:dyDescent="0.2">
      <c r="A147" s="98">
        <v>43566</v>
      </c>
      <c r="B147" s="62" t="s">
        <v>1398</v>
      </c>
      <c r="C147" s="62" t="s">
        <v>929</v>
      </c>
      <c r="D147" s="62" t="s">
        <v>297</v>
      </c>
      <c r="E147" s="62" t="s">
        <v>1316</v>
      </c>
      <c r="F147" s="101">
        <v>640</v>
      </c>
      <c r="G147" s="100">
        <v>84096</v>
      </c>
      <c r="H147" s="100">
        <v>84096</v>
      </c>
      <c r="I147" s="1" t="str">
        <f t="shared" ca="1" si="4"/>
        <v>нет модели</v>
      </c>
    </row>
    <row r="148" spans="1:9" hidden="1" x14ac:dyDescent="0.2">
      <c r="A148" s="98">
        <v>43670</v>
      </c>
      <c r="B148" s="62" t="s">
        <v>1400</v>
      </c>
      <c r="C148" s="62" t="s">
        <v>929</v>
      </c>
      <c r="D148" s="62" t="s">
        <v>406</v>
      </c>
      <c r="E148" s="62" t="s">
        <v>1316</v>
      </c>
      <c r="F148" s="101">
        <v>158</v>
      </c>
      <c r="G148" s="100">
        <v>79948.63</v>
      </c>
      <c r="H148" s="100">
        <v>79948.63</v>
      </c>
      <c r="I148" s="1" t="str">
        <f t="shared" ca="1" si="4"/>
        <v>нет модели</v>
      </c>
    </row>
    <row r="149" spans="1:9" hidden="1" x14ac:dyDescent="0.2">
      <c r="A149" s="98">
        <v>43607</v>
      </c>
      <c r="B149" s="62" t="s">
        <v>1384</v>
      </c>
      <c r="C149" s="62" t="s">
        <v>929</v>
      </c>
      <c r="D149" s="62" t="s">
        <v>336</v>
      </c>
      <c r="E149" s="62" t="s">
        <v>1316</v>
      </c>
      <c r="F149" s="101">
        <v>200</v>
      </c>
      <c r="G149" s="100">
        <v>79372.800000000003</v>
      </c>
      <c r="H149" s="100">
        <v>79372.800000000003</v>
      </c>
      <c r="I149" s="1" t="str">
        <f t="shared" ca="1" si="4"/>
        <v>Прочее</v>
      </c>
    </row>
    <row r="150" spans="1:9" hidden="1" x14ac:dyDescent="0.2">
      <c r="A150" s="98">
        <v>43663</v>
      </c>
      <c r="B150" s="62" t="s">
        <v>1389</v>
      </c>
      <c r="C150" s="62" t="s">
        <v>929</v>
      </c>
      <c r="D150" s="62" t="s">
        <v>391</v>
      </c>
      <c r="E150" s="62" t="s">
        <v>1316</v>
      </c>
      <c r="F150" s="101">
        <v>200</v>
      </c>
      <c r="G150" s="100">
        <v>78381.600000000006</v>
      </c>
      <c r="H150" s="100">
        <v>78381.600000000006</v>
      </c>
      <c r="I150" s="1" t="str">
        <f t="shared" ca="1" si="4"/>
        <v>нет модели</v>
      </c>
    </row>
    <row r="151" spans="1:9" hidden="1" x14ac:dyDescent="0.2">
      <c r="A151" s="98">
        <v>43598</v>
      </c>
      <c r="B151" s="62" t="s">
        <v>1394</v>
      </c>
      <c r="C151" s="62" t="s">
        <v>929</v>
      </c>
      <c r="D151" s="62" t="s">
        <v>326</v>
      </c>
      <c r="E151" s="62" t="s">
        <v>1316</v>
      </c>
      <c r="F151" s="101">
        <v>40</v>
      </c>
      <c r="G151" s="100">
        <v>76080</v>
      </c>
      <c r="H151" s="100">
        <v>76080</v>
      </c>
      <c r="I151" s="1" t="str">
        <f t="shared" ca="1" si="4"/>
        <v>нет модели</v>
      </c>
    </row>
    <row r="152" spans="1:9" hidden="1" x14ac:dyDescent="0.2">
      <c r="A152" s="98">
        <v>43598</v>
      </c>
      <c r="B152" s="62" t="s">
        <v>1396</v>
      </c>
      <c r="C152" s="62" t="s">
        <v>929</v>
      </c>
      <c r="D152" s="62" t="s">
        <v>326</v>
      </c>
      <c r="E152" s="62" t="s">
        <v>1316</v>
      </c>
      <c r="F152" s="101">
        <v>40</v>
      </c>
      <c r="G152" s="100">
        <v>76080</v>
      </c>
      <c r="H152" s="100">
        <v>76080</v>
      </c>
      <c r="I152" s="1" t="str">
        <f t="shared" ca="1" si="4"/>
        <v>нет модели</v>
      </c>
    </row>
    <row r="153" spans="1:9" hidden="1" x14ac:dyDescent="0.2">
      <c r="A153" s="98">
        <v>43634</v>
      </c>
      <c r="B153" s="62" t="s">
        <v>1184</v>
      </c>
      <c r="C153" s="62" t="s">
        <v>654</v>
      </c>
      <c r="D153" s="62" t="s">
        <v>371</v>
      </c>
      <c r="E153" s="62" t="s">
        <v>1311</v>
      </c>
      <c r="F153" s="101">
        <v>6</v>
      </c>
      <c r="G153" s="100">
        <v>74304</v>
      </c>
      <c r="H153" s="100">
        <v>74304</v>
      </c>
      <c r="I153" s="1" t="str">
        <f t="shared" ca="1" si="4"/>
        <v>Моноблок_Гамма_2_1</v>
      </c>
    </row>
    <row r="154" spans="1:9" hidden="1" x14ac:dyDescent="0.2">
      <c r="A154" s="98">
        <v>43668</v>
      </c>
      <c r="B154" s="62" t="s">
        <v>1186</v>
      </c>
      <c r="C154" s="62" t="s">
        <v>654</v>
      </c>
      <c r="D154" s="62" t="s">
        <v>371</v>
      </c>
      <c r="E154" s="62" t="s">
        <v>1311</v>
      </c>
      <c r="F154" s="101">
        <v>6</v>
      </c>
      <c r="G154" s="100">
        <v>74304</v>
      </c>
      <c r="H154" s="100">
        <v>74304</v>
      </c>
      <c r="I154" s="1" t="str">
        <f t="shared" ca="1" si="4"/>
        <v>Моноблок_Гамма_2_1</v>
      </c>
    </row>
    <row r="155" spans="1:9" hidden="1" x14ac:dyDescent="0.2">
      <c r="A155" s="98">
        <v>43538</v>
      </c>
      <c r="B155" s="62" t="s">
        <v>1387</v>
      </c>
      <c r="C155" s="62" t="s">
        <v>929</v>
      </c>
      <c r="D155" s="62" t="s">
        <v>118</v>
      </c>
      <c r="E155" s="62" t="s">
        <v>1316</v>
      </c>
      <c r="F155" s="101">
        <v>200</v>
      </c>
      <c r="G155" s="100">
        <v>73418.399999999994</v>
      </c>
      <c r="H155" s="100">
        <v>73418.399999999994</v>
      </c>
      <c r="I155" s="1" t="str">
        <f t="shared" ca="1" si="4"/>
        <v>нет модели</v>
      </c>
    </row>
    <row r="156" spans="1:9" hidden="1" x14ac:dyDescent="0.2">
      <c r="A156" s="98">
        <v>43598</v>
      </c>
      <c r="B156" s="62" t="s">
        <v>1394</v>
      </c>
      <c r="C156" s="62" t="s">
        <v>929</v>
      </c>
      <c r="D156" s="62" t="s">
        <v>325</v>
      </c>
      <c r="E156" s="62" t="s">
        <v>1316</v>
      </c>
      <c r="F156" s="101">
        <v>40</v>
      </c>
      <c r="G156" s="100">
        <v>73200</v>
      </c>
      <c r="H156" s="100">
        <v>73200</v>
      </c>
      <c r="I156" s="1" t="str">
        <f t="shared" ca="1" si="4"/>
        <v>нет модели</v>
      </c>
    </row>
    <row r="157" spans="1:9" hidden="1" x14ac:dyDescent="0.2">
      <c r="A157" s="98">
        <v>43598</v>
      </c>
      <c r="B157" s="62" t="s">
        <v>1396</v>
      </c>
      <c r="C157" s="62" t="s">
        <v>929</v>
      </c>
      <c r="D157" s="62" t="s">
        <v>325</v>
      </c>
      <c r="E157" s="62" t="s">
        <v>1316</v>
      </c>
      <c r="F157" s="101">
        <v>40</v>
      </c>
      <c r="G157" s="100">
        <v>73200</v>
      </c>
      <c r="H157" s="100">
        <v>73200</v>
      </c>
      <c r="I157" s="1" t="str">
        <f t="shared" ca="1" si="4"/>
        <v>нет модели</v>
      </c>
    </row>
    <row r="158" spans="1:9" hidden="1" x14ac:dyDescent="0.2">
      <c r="A158" s="98">
        <v>43598</v>
      </c>
      <c r="B158" s="62" t="s">
        <v>1396</v>
      </c>
      <c r="C158" s="62" t="s">
        <v>929</v>
      </c>
      <c r="D158" s="62" t="s">
        <v>115</v>
      </c>
      <c r="E158" s="62" t="s">
        <v>1316</v>
      </c>
      <c r="F158" s="101">
        <v>40</v>
      </c>
      <c r="G158" s="100">
        <v>71280</v>
      </c>
      <c r="H158" s="100">
        <v>71280</v>
      </c>
      <c r="I158" s="1" t="str">
        <f t="shared" ca="1" si="4"/>
        <v>нет модели</v>
      </c>
    </row>
    <row r="159" spans="1:9" hidden="1" x14ac:dyDescent="0.2">
      <c r="A159" s="98">
        <v>43668</v>
      </c>
      <c r="B159" s="62" t="s">
        <v>1390</v>
      </c>
      <c r="C159" s="62" t="s">
        <v>929</v>
      </c>
      <c r="D159" s="62" t="s">
        <v>407</v>
      </c>
      <c r="E159" s="62" t="s">
        <v>1316</v>
      </c>
      <c r="F159" s="101">
        <v>200</v>
      </c>
      <c r="G159" s="100">
        <v>70444.800000000003</v>
      </c>
      <c r="H159" s="100">
        <v>70444.800000000003</v>
      </c>
      <c r="I159" s="1" t="str">
        <f t="shared" ca="1" si="4"/>
        <v>нет модели</v>
      </c>
    </row>
    <row r="160" spans="1:9" hidden="1" x14ac:dyDescent="0.2">
      <c r="A160" s="98">
        <v>43598</v>
      </c>
      <c r="B160" s="62" t="s">
        <v>1391</v>
      </c>
      <c r="C160" s="62" t="s">
        <v>929</v>
      </c>
      <c r="D160" s="62" t="s">
        <v>295</v>
      </c>
      <c r="E160" s="62" t="s">
        <v>1316</v>
      </c>
      <c r="F160" s="101">
        <v>480</v>
      </c>
      <c r="G160" s="100">
        <v>69696</v>
      </c>
      <c r="H160" s="100">
        <v>69696</v>
      </c>
      <c r="I160" s="1" t="str">
        <f t="shared" ca="1" si="4"/>
        <v>нет модели</v>
      </c>
    </row>
    <row r="161" spans="1:9" hidden="1" x14ac:dyDescent="0.2">
      <c r="A161" s="98">
        <v>43866</v>
      </c>
      <c r="B161" s="62" t="s">
        <v>1401</v>
      </c>
      <c r="C161" s="62" t="s">
        <v>654</v>
      </c>
      <c r="D161" s="62" t="s">
        <v>34</v>
      </c>
      <c r="E161" s="62" t="s">
        <v>1311</v>
      </c>
      <c r="F161" s="101">
        <v>1</v>
      </c>
      <c r="G161" s="100">
        <v>69120</v>
      </c>
      <c r="H161" s="100">
        <v>69120</v>
      </c>
      <c r="I161" s="1" t="str">
        <f t="shared" ca="1" si="4"/>
        <v>ремонт_прочие_услуги</v>
      </c>
    </row>
    <row r="162" spans="1:9" hidden="1" x14ac:dyDescent="0.2">
      <c r="A162" s="98">
        <v>43756</v>
      </c>
      <c r="B162" s="62" t="s">
        <v>1189</v>
      </c>
      <c r="C162" s="62" t="s">
        <v>654</v>
      </c>
      <c r="D162" s="62" t="s">
        <v>317</v>
      </c>
      <c r="E162" s="62" t="s">
        <v>1313</v>
      </c>
      <c r="F162" s="101">
        <v>3</v>
      </c>
      <c r="G162" s="100">
        <v>67636.800000000003</v>
      </c>
      <c r="H162" s="100">
        <v>67636.800000000003</v>
      </c>
      <c r="I162" s="1" t="str">
        <f t="shared" ca="1" si="4"/>
        <v>Прочее</v>
      </c>
    </row>
    <row r="163" spans="1:9" hidden="1" x14ac:dyDescent="0.2">
      <c r="A163" s="98">
        <v>43668</v>
      </c>
      <c r="B163" s="62" t="s">
        <v>1390</v>
      </c>
      <c r="C163" s="62" t="s">
        <v>929</v>
      </c>
      <c r="D163" s="62" t="s">
        <v>402</v>
      </c>
      <c r="E163" s="62" t="s">
        <v>1316</v>
      </c>
      <c r="F163" s="101">
        <v>200</v>
      </c>
      <c r="G163" s="100">
        <v>66475.199999999997</v>
      </c>
      <c r="H163" s="100">
        <v>66475.199999999997</v>
      </c>
      <c r="I163" s="1" t="str">
        <f t="shared" ca="1" si="4"/>
        <v>нет модели</v>
      </c>
    </row>
    <row r="164" spans="1:9" hidden="1" x14ac:dyDescent="0.2">
      <c r="A164" s="98">
        <v>43598</v>
      </c>
      <c r="B164" s="62" t="s">
        <v>1391</v>
      </c>
      <c r="C164" s="62" t="s">
        <v>929</v>
      </c>
      <c r="D164" s="62" t="s">
        <v>140</v>
      </c>
      <c r="E164" s="62" t="s">
        <v>1316</v>
      </c>
      <c r="F164" s="101">
        <v>480</v>
      </c>
      <c r="G164" s="100">
        <v>66240</v>
      </c>
      <c r="H164" s="100">
        <v>66240</v>
      </c>
      <c r="I164" s="1" t="str">
        <f t="shared" ca="1" si="4"/>
        <v>нет модели</v>
      </c>
    </row>
    <row r="165" spans="1:9" hidden="1" x14ac:dyDescent="0.2">
      <c r="A165" s="98">
        <v>43598</v>
      </c>
      <c r="B165" s="62" t="s">
        <v>1391</v>
      </c>
      <c r="C165" s="62" t="s">
        <v>929</v>
      </c>
      <c r="D165" s="62" t="s">
        <v>340</v>
      </c>
      <c r="E165" s="62" t="s">
        <v>1316</v>
      </c>
      <c r="F165" s="101">
        <v>480</v>
      </c>
      <c r="G165" s="100">
        <v>66240</v>
      </c>
      <c r="H165" s="100">
        <v>66240</v>
      </c>
      <c r="I165" s="1" t="str">
        <f t="shared" ca="1" si="4"/>
        <v>нет модели</v>
      </c>
    </row>
    <row r="166" spans="1:9" hidden="1" x14ac:dyDescent="0.2">
      <c r="A166" s="98">
        <v>43539</v>
      </c>
      <c r="B166" s="62" t="s">
        <v>1157</v>
      </c>
      <c r="C166" s="62" t="s">
        <v>654</v>
      </c>
      <c r="D166" s="62" t="s">
        <v>28</v>
      </c>
      <c r="E166" s="62" t="s">
        <v>1311</v>
      </c>
      <c r="F166" s="101">
        <v>1</v>
      </c>
      <c r="G166" s="100">
        <v>52890.239999999998</v>
      </c>
      <c r="H166" s="100">
        <v>66112.800000000003</v>
      </c>
      <c r="I166" s="1" t="str">
        <f t="shared" ca="1" si="4"/>
        <v>Внешние_блоки_для_МКС_07Н_и_ДКГ_07БС_и_ИМД_07</v>
      </c>
    </row>
    <row r="167" spans="1:9" hidden="1" x14ac:dyDescent="0.2">
      <c r="A167" s="98">
        <v>43539</v>
      </c>
      <c r="B167" s="62" t="s">
        <v>1156</v>
      </c>
      <c r="C167" s="62" t="s">
        <v>654</v>
      </c>
      <c r="D167" s="62" t="s">
        <v>28</v>
      </c>
      <c r="E167" s="62" t="s">
        <v>1311</v>
      </c>
      <c r="F167" s="101">
        <v>1</v>
      </c>
      <c r="G167" s="100">
        <v>52890.239999999998</v>
      </c>
      <c r="H167" s="100">
        <v>66112.800000000003</v>
      </c>
      <c r="I167" s="1" t="str">
        <f t="shared" ca="1" si="4"/>
        <v>Внешние_блоки_для_МКС_07Н_и_ДКГ_07БС_и_ИМД_07</v>
      </c>
    </row>
    <row r="168" spans="1:9" hidden="1" x14ac:dyDescent="0.2">
      <c r="A168" s="98">
        <v>43566</v>
      </c>
      <c r="B168" s="62" t="s">
        <v>1398</v>
      </c>
      <c r="C168" s="62" t="s">
        <v>929</v>
      </c>
      <c r="D168" s="62" t="s">
        <v>102</v>
      </c>
      <c r="E168" s="62" t="s">
        <v>1316</v>
      </c>
      <c r="F168" s="101">
        <v>480</v>
      </c>
      <c r="G168" s="100">
        <v>63360</v>
      </c>
      <c r="H168" s="100">
        <v>63360</v>
      </c>
      <c r="I168" s="1" t="str">
        <f t="shared" ca="1" si="4"/>
        <v>нет модели</v>
      </c>
    </row>
    <row r="169" spans="1:9" hidden="1" x14ac:dyDescent="0.2">
      <c r="A169" s="98">
        <v>43571</v>
      </c>
      <c r="B169" s="62" t="s">
        <v>1397</v>
      </c>
      <c r="C169" s="62" t="s">
        <v>929</v>
      </c>
      <c r="D169" s="62" t="s">
        <v>302</v>
      </c>
      <c r="E169" s="62" t="s">
        <v>1316</v>
      </c>
      <c r="F169" s="101">
        <v>200</v>
      </c>
      <c r="G169" s="100">
        <v>62508</v>
      </c>
      <c r="H169" s="100">
        <v>62508</v>
      </c>
      <c r="I169" s="1" t="str">
        <f t="shared" ca="1" si="4"/>
        <v>нет модели</v>
      </c>
    </row>
    <row r="170" spans="1:9" hidden="1" x14ac:dyDescent="0.2">
      <c r="A170" s="98">
        <v>43607</v>
      </c>
      <c r="B170" s="62" t="s">
        <v>1384</v>
      </c>
      <c r="C170" s="62" t="s">
        <v>929</v>
      </c>
      <c r="D170" s="62" t="s">
        <v>328</v>
      </c>
      <c r="E170" s="62" t="s">
        <v>1316</v>
      </c>
      <c r="F170" s="101">
        <v>200</v>
      </c>
      <c r="G170" s="100">
        <v>60523.199999999997</v>
      </c>
      <c r="H170" s="100">
        <v>60523.199999999997</v>
      </c>
      <c r="I170" s="1" t="str">
        <f t="shared" ca="1" si="4"/>
        <v>нет модели</v>
      </c>
    </row>
    <row r="171" spans="1:9" hidden="1" x14ac:dyDescent="0.2">
      <c r="A171" s="98">
        <v>43566</v>
      </c>
      <c r="B171" s="62" t="s">
        <v>1398</v>
      </c>
      <c r="C171" s="62" t="s">
        <v>929</v>
      </c>
      <c r="D171" s="62" t="s">
        <v>134</v>
      </c>
      <c r="E171" s="62" t="s">
        <v>1316</v>
      </c>
      <c r="F171" s="101">
        <v>560</v>
      </c>
      <c r="G171" s="100">
        <v>58464</v>
      </c>
      <c r="H171" s="100">
        <v>58464</v>
      </c>
      <c r="I171" s="1" t="str">
        <f t="shared" ca="1" si="4"/>
        <v>нет модели</v>
      </c>
    </row>
    <row r="172" spans="1:9" hidden="1" x14ac:dyDescent="0.2">
      <c r="A172" s="98">
        <v>43481</v>
      </c>
      <c r="B172" s="62" t="s">
        <v>1402</v>
      </c>
      <c r="C172" s="62" t="s">
        <v>929</v>
      </c>
      <c r="D172" s="62" t="s">
        <v>155</v>
      </c>
      <c r="E172" s="62" t="s">
        <v>1316</v>
      </c>
      <c r="F172" s="101">
        <v>40</v>
      </c>
      <c r="G172" s="100">
        <v>57600</v>
      </c>
      <c r="H172" s="100">
        <v>57600</v>
      </c>
      <c r="I172" s="1" t="str">
        <f t="shared" ca="1" si="4"/>
        <v>нет модели</v>
      </c>
    </row>
    <row r="173" spans="1:9" hidden="1" x14ac:dyDescent="0.2">
      <c r="A173" s="98">
        <v>43670</v>
      </c>
      <c r="B173" s="62" t="s">
        <v>1400</v>
      </c>
      <c r="C173" s="62" t="s">
        <v>929</v>
      </c>
      <c r="D173" s="62" t="s">
        <v>405</v>
      </c>
      <c r="E173" s="62" t="s">
        <v>1316</v>
      </c>
      <c r="F173" s="101">
        <v>123</v>
      </c>
      <c r="G173" s="100">
        <v>54916.06</v>
      </c>
      <c r="H173" s="100">
        <v>54916.06</v>
      </c>
      <c r="I173" s="1" t="str">
        <f t="shared" ca="1" si="4"/>
        <v>нет модели</v>
      </c>
    </row>
    <row r="174" spans="1:9" hidden="1" x14ac:dyDescent="0.2">
      <c r="A174" s="98">
        <v>43598</v>
      </c>
      <c r="B174" s="62" t="s">
        <v>1391</v>
      </c>
      <c r="C174" s="62" t="s">
        <v>929</v>
      </c>
      <c r="D174" s="62" t="s">
        <v>339</v>
      </c>
      <c r="E174" s="62" t="s">
        <v>1316</v>
      </c>
      <c r="F174" s="101">
        <v>480</v>
      </c>
      <c r="G174" s="100">
        <v>54720</v>
      </c>
      <c r="H174" s="100">
        <v>54720</v>
      </c>
      <c r="I174" s="1" t="str">
        <f t="shared" ca="1" si="4"/>
        <v>нет модели</v>
      </c>
    </row>
    <row r="175" spans="1:9" hidden="1" x14ac:dyDescent="0.2">
      <c r="A175" s="98">
        <v>43780</v>
      </c>
      <c r="B175" s="62" t="s">
        <v>1213</v>
      </c>
      <c r="C175" s="62" t="s">
        <v>654</v>
      </c>
      <c r="D175" s="62" t="s">
        <v>34</v>
      </c>
      <c r="E175" s="62" t="s">
        <v>1311</v>
      </c>
      <c r="F175" s="101">
        <v>1</v>
      </c>
      <c r="G175" s="100">
        <v>53640</v>
      </c>
      <c r="H175" s="100">
        <v>53640</v>
      </c>
      <c r="I175" s="1" t="str">
        <f t="shared" ca="1" si="4"/>
        <v>ремонт_прочие_услуги</v>
      </c>
    </row>
    <row r="176" spans="1:9" hidden="1" x14ac:dyDescent="0.2">
      <c r="A176" s="98">
        <v>43538</v>
      </c>
      <c r="B176" s="62" t="s">
        <v>1387</v>
      </c>
      <c r="C176" s="62" t="s">
        <v>929</v>
      </c>
      <c r="D176" s="62" t="s">
        <v>121</v>
      </c>
      <c r="E176" s="62" t="s">
        <v>1316</v>
      </c>
      <c r="F176" s="101">
        <v>400</v>
      </c>
      <c r="G176" s="100">
        <v>53572.800000000003</v>
      </c>
      <c r="H176" s="100">
        <v>53572.800000000003</v>
      </c>
      <c r="I176" s="1" t="str">
        <f t="shared" ca="1" si="4"/>
        <v>нет модели</v>
      </c>
    </row>
    <row r="177" spans="1:9" hidden="1" x14ac:dyDescent="0.2">
      <c r="A177" s="98">
        <v>43613</v>
      </c>
      <c r="B177" s="62" t="s">
        <v>1388</v>
      </c>
      <c r="C177" s="62" t="s">
        <v>929</v>
      </c>
      <c r="D177" s="62" t="s">
        <v>361</v>
      </c>
      <c r="E177" s="62" t="s">
        <v>1316</v>
      </c>
      <c r="F177" s="101">
        <v>200</v>
      </c>
      <c r="G177" s="100">
        <v>52113.599999999999</v>
      </c>
      <c r="H177" s="100">
        <v>52113.599999999999</v>
      </c>
      <c r="I177" s="1" t="str">
        <f t="shared" ca="1" si="4"/>
        <v>нет модели</v>
      </c>
    </row>
    <row r="178" spans="1:9" hidden="1" x14ac:dyDescent="0.2">
      <c r="A178" s="98">
        <v>43481</v>
      </c>
      <c r="B178" s="62" t="s">
        <v>1402</v>
      </c>
      <c r="C178" s="62" t="s">
        <v>929</v>
      </c>
      <c r="D178" s="62" t="s">
        <v>152</v>
      </c>
      <c r="E178" s="62" t="s">
        <v>1316</v>
      </c>
      <c r="F178" s="101">
        <v>120</v>
      </c>
      <c r="G178" s="100">
        <v>51120</v>
      </c>
      <c r="H178" s="100">
        <v>51120</v>
      </c>
      <c r="I178" s="1" t="str">
        <f t="shared" ca="1" si="4"/>
        <v>нет модели</v>
      </c>
    </row>
    <row r="179" spans="1:9" x14ac:dyDescent="0.2">
      <c r="A179" s="98">
        <v>43804</v>
      </c>
      <c r="B179" s="62" t="s">
        <v>1253</v>
      </c>
      <c r="C179" s="62" t="s">
        <v>669</v>
      </c>
      <c r="D179" s="62" t="s">
        <v>42</v>
      </c>
      <c r="E179" s="62" t="s">
        <v>1316</v>
      </c>
      <c r="F179" s="101">
        <v>2</v>
      </c>
      <c r="G179" s="100">
        <v>50752.800000000003</v>
      </c>
      <c r="H179" s="100">
        <v>50752.800000000003</v>
      </c>
      <c r="I179" s="1" t="str">
        <f t="shared" ca="1" si="4"/>
        <v>нет модели</v>
      </c>
    </row>
    <row r="180" spans="1:9" x14ac:dyDescent="0.2">
      <c r="A180" s="98">
        <v>43574</v>
      </c>
      <c r="B180" s="62" t="s">
        <v>1239</v>
      </c>
      <c r="C180" s="62" t="s">
        <v>669</v>
      </c>
      <c r="D180" s="62" t="s">
        <v>1317</v>
      </c>
      <c r="E180" s="62" t="s">
        <v>1316</v>
      </c>
      <c r="F180" s="101">
        <v>10</v>
      </c>
      <c r="G180" s="100">
        <v>50000</v>
      </c>
      <c r="H180" s="100">
        <v>50000</v>
      </c>
      <c r="I180" s="1" t="str">
        <f t="shared" ca="1" si="4"/>
        <v>нет модели</v>
      </c>
    </row>
    <row r="181" spans="1:9" x14ac:dyDescent="0.2">
      <c r="A181" s="98">
        <v>43574</v>
      </c>
      <c r="B181" s="62" t="s">
        <v>1236</v>
      </c>
      <c r="C181" s="62" t="s">
        <v>669</v>
      </c>
      <c r="D181" s="62" t="s">
        <v>1317</v>
      </c>
      <c r="E181" s="62" t="s">
        <v>1316</v>
      </c>
      <c r="F181" s="101">
        <v>10</v>
      </c>
      <c r="G181" s="100">
        <v>50000</v>
      </c>
      <c r="H181" s="100">
        <v>50000</v>
      </c>
      <c r="I181" s="1" t="str">
        <f t="shared" ref="I181:I244" ca="1" si="5">IF(COUNTIF(INDIRECT(INDEX(моделиперечень,1)),D181),INDEX(моделиперечень,1),
IF(COUNTIF(INDIRECT(INDEX(моделиперечень,2)),D181),INDEX(моделиперечень,2),
IF(COUNTIF(INDIRECT(INDEX(моделиперечень,3)),D181),INDEX(моделиперечень,3),
IF(COUNTIF(INDIRECT(INDEX(моделиперечень,4)),D181),INDEX(моделиперечень,4),
IF(COUNTIF(INDIRECT(INDEX(моделиперечень,5)),D181),INDEX(моделиперечень,5),
IF(COUNTIF(INDIRECT(INDEX(моделиперечень,6)),D181),INDEX(моделиперечень,6),
IF(COUNTIF(INDIRECT(INDEX(моделиперечень,7)),D181),INDEX(моделиперечень,7),
IF(COUNTIF(INDIRECT(INDEX(моделиперечень,8)),D181),INDEX(моделиперечень,8),
IF(COUNTIF(INDIRECT(INDEX(моделиперечень,9)),D181),INDEX(моделиперечень,9),
IF(COUNTIF(INDIRECT(INDEX(моделиперечень,10)),D181),INDEX(моделиперечень,10),
IF(COUNTIF(INDIRECT(INDEX(моделиперечень,11)),D181),INDEX(моделиперечень,11),
IF(COUNTIF(INDIRECT(INDEX(моделиперечень,12)),D181),INDEX(моделиперечень,12),
IF(COUNTIF(INDIRECT(INDEX(моделиперечень,13)),D181),INDEX(моделиперечень,13),
IF(COUNTIF(INDIRECT(INDEX(моделиперечень,14)),D181),INDEX(моделиперечень,14),
IF(COUNTIF(INDIRECT(INDEX(моделиперечень,15)),D181),INDEX(моделиперечень,15),
IF(COUNTIF(INDIRECT(INDEX(моделиперечень,16)),D181),INDEX(моделиперечень,16),
IF(COUNTIF(INDIRECT(INDEX(моделиперечень,17)),D181),INDEX(моделиперечень,17),
IF(COUNTIF(INDIRECT(INDEX(моделиперечень,18)),D181),INDEX(моделиперечень,18),
IF(COUNTIF(INDIRECT(INDEX(моделиперечень,19)),D181),INDEX(моделиперечень,19),
IF(COUNTIF(INDIRECT(INDEX(моделиперечень,20)),D181),INDEX(моделиперечень,20),
IF(COUNTIF(INDIRECT(INDEX(моделиперечень,21)),D181),INDEX(моделиперечень,21),
IF(COUNTIF(INDIRECT(INDEX(моделиперечень,22)),D181),INDEX(моделиперечень,22),
IF(COUNTIF(INDIRECT(INDEX(моделиперечень,23)),D181),INDEX(моделиперечень,23),
IF(COUNTIF(INDIRECT(INDEX(моделиперечень_газ,1)),D181),INDEX(моделиперечень_газ,1),
IF(COUNTIF(INDIRECT(INDEX(моделиперечень_газ,2)),D181),INDEX(моделиперечень_газ,2),
IF(COUNTIF(INDIRECT(INDEX(моделиперечень_газ,3)),D181),INDEX(моделиперечень_газ,3),
IF(COUNTIF(INDIRECT(INDEX(моделиперечень_газ,4)),D181),INDEX(моделиперечень_газ,4),
IF(COUNTIF(INDIRECT(INDEX(моделиперечень_газ,5)),D181),INDEX(моделиперечень_газ,5),
IF(COUNTIF(INDIRECT(INDEX(моделиперечень_газ,6)),D181),INDEX(моделиперечень_газ,6),
IF(COUNTIF(INDIRECT(INDEX(моделиперечень_газ,7)),D181),INDEX(моделиперечень_газ,7),
IF(COUNTIF(INDIRECT(INDEX(моделиперечень_газ,8)),D181),INDEX(моделиперечень_газ,8),
IF(COUNTIF(INDIRECT(INDEX(моделиперечень_газ,9)),D181),INDEX(моделиперечень_газ,9),
IF(COUNTIF(INDIRECT(INDEX(моделиперечень_газ,10)),D181),INDEX(моделиперечень_газ,10),
IF(COUNTIF(INDIRECT(INDEX(моделиперечень_газ,11)),D181),INDEX(моделиперечень_газ,11),
IF(COUNTIF(INDIRECT(INDEX(моделиперечень_газ,12)),D181),INDEX(моделиперечень_газ,12),
IF(COUNTIF(INDIRECT(INDEX(моделиперечень_газ,13)),D181),INDEX(моделиперечень_газ,13),
IF(COUNTIF(INDIRECT(INDEX(моделиперечень_газ,14)),D181),INDEX(моделиперечень_газ,14),
IF(COUNTIF(INDIRECT(INDEX(моделиперечень_газ,15)),D181),INDEX(моделиперечень_газ,15),
IF(COUNTIF(INDIRECT(INDEX(моделиперечень_газ,16)),D181),INDEX(моделиперечень_газ,16),
IF(COUNTIF(INDIRECT(INDEX(моделиперечень_газ,17)),D181),INDEX(моделиперечень_газ,17),
IF(COUNTIF(INDIRECT(INDEX(моделиперечень_газ,18)),D181),INDEX(моделиперечень_газ,18),
IF(COUNTIF(INDIRECT(INDEX(моделиперечень_газ,19)),D181),INDEX(моделиперечень_газ,19),
IF(COUNTIF(INDIRECT(INDEX(моделиперечень_газ,20)),D181),INDEX(моделиперечень_газ,20),
IF(COUNTIF(INDIRECT(INDEX(моделиперечень_газ,21)),D181),INDEX(моделиперечень_газ,21),
IF(COUNTIF(INDIRECT(INDEX(моделиперечень_газ,22)),D181),INDEX(моделиперечень_газ,22),
IF(COUNTIF(INDIRECT(INDEX(моделиперечень_газ,23)),D181),INDEX(моделиперечень_газ,23),
IF(COUNTIF(INDIRECT(INDEX(моделиперечень_газ,24)),D181),INDEX(моделиперечень_газ,24),
IF(COUNTIF(INDIRECT(INDEX(моделиперечень_газ,25)),D181),INDEX(моделиперечень_газ,25),
IF(COUNTIF(INDIRECT(INDEX(моделиперечень_газ,26)),D181),INDEX(моделиперечень_газ,26),
IF(COUNTIF(INDIRECT(INDEX(моделиперечень_газ,27)),D181),INDEX(моделиперечень_газ,27),
IF(COUNTIF(INDIRECT(INDEX(моделиперечень_газ,28)),D181),INDEX(моделиперечень_газ,28),
"нет модели")))))))))))))))))))))))))))))))))))))))))))))))))))</f>
        <v>нет модели</v>
      </c>
    </row>
    <row r="182" spans="1:9" hidden="1" x14ac:dyDescent="0.2">
      <c r="A182" s="98">
        <v>43481</v>
      </c>
      <c r="B182" s="62" t="s">
        <v>1402</v>
      </c>
      <c r="C182" s="62" t="s">
        <v>929</v>
      </c>
      <c r="D182" s="62" t="s">
        <v>159</v>
      </c>
      <c r="E182" s="62" t="s">
        <v>1316</v>
      </c>
      <c r="F182" s="101">
        <v>40</v>
      </c>
      <c r="G182" s="100">
        <v>49824</v>
      </c>
      <c r="H182" s="100">
        <v>49824</v>
      </c>
      <c r="I182" s="1" t="str">
        <f t="shared" ca="1" si="5"/>
        <v>нет модели</v>
      </c>
    </row>
    <row r="183" spans="1:9" hidden="1" x14ac:dyDescent="0.2">
      <c r="A183" s="98">
        <v>43566</v>
      </c>
      <c r="B183" s="62" t="s">
        <v>1403</v>
      </c>
      <c r="C183" s="62" t="s">
        <v>929</v>
      </c>
      <c r="D183" s="62" t="s">
        <v>296</v>
      </c>
      <c r="E183" s="62" t="s">
        <v>1316</v>
      </c>
      <c r="F183" s="101">
        <v>320</v>
      </c>
      <c r="G183" s="100">
        <v>47840</v>
      </c>
      <c r="H183" s="100">
        <v>47840</v>
      </c>
      <c r="I183" s="1" t="str">
        <f t="shared" ca="1" si="5"/>
        <v>нет модели</v>
      </c>
    </row>
    <row r="184" spans="1:9" hidden="1" x14ac:dyDescent="0.2">
      <c r="A184" s="98">
        <v>43538</v>
      </c>
      <c r="B184" s="62" t="s">
        <v>1387</v>
      </c>
      <c r="C184" s="62" t="s">
        <v>929</v>
      </c>
      <c r="D184" s="62" t="s">
        <v>148</v>
      </c>
      <c r="E184" s="62" t="s">
        <v>1316</v>
      </c>
      <c r="F184" s="101">
        <v>200</v>
      </c>
      <c r="G184" s="100">
        <v>47625.599999999999</v>
      </c>
      <c r="H184" s="100">
        <v>47625.599999999999</v>
      </c>
      <c r="I184" s="1" t="str">
        <f t="shared" ca="1" si="5"/>
        <v>нет модели</v>
      </c>
    </row>
    <row r="185" spans="1:9" hidden="1" x14ac:dyDescent="0.2">
      <c r="A185" s="98">
        <v>43607</v>
      </c>
      <c r="B185" s="62" t="s">
        <v>1187</v>
      </c>
      <c r="C185" s="62" t="s">
        <v>654</v>
      </c>
      <c r="D185" s="62" t="s">
        <v>317</v>
      </c>
      <c r="E185" s="62" t="s">
        <v>1311</v>
      </c>
      <c r="F185" s="101">
        <v>2</v>
      </c>
      <c r="G185" s="100">
        <v>45091.199999999997</v>
      </c>
      <c r="H185" s="100">
        <v>45091.199999999997</v>
      </c>
      <c r="I185" s="1" t="str">
        <f t="shared" ca="1" si="5"/>
        <v>Прочее</v>
      </c>
    </row>
    <row r="186" spans="1:9" hidden="1" x14ac:dyDescent="0.2">
      <c r="A186" s="98">
        <v>43641</v>
      </c>
      <c r="B186" s="62" t="s">
        <v>1188</v>
      </c>
      <c r="C186" s="62" t="s">
        <v>654</v>
      </c>
      <c r="D186" s="62" t="s">
        <v>317</v>
      </c>
      <c r="E186" s="62" t="s">
        <v>1313</v>
      </c>
      <c r="F186" s="101">
        <v>2</v>
      </c>
      <c r="G186" s="100">
        <v>45091.199999999997</v>
      </c>
      <c r="H186" s="100">
        <v>45091.199999999997</v>
      </c>
      <c r="I186" s="1" t="str">
        <f t="shared" ca="1" si="5"/>
        <v>Прочее</v>
      </c>
    </row>
    <row r="187" spans="1:9" hidden="1" x14ac:dyDescent="0.2">
      <c r="A187" s="98">
        <v>43654</v>
      </c>
      <c r="B187" s="62" t="s">
        <v>1392</v>
      </c>
      <c r="C187" s="62" t="s">
        <v>929</v>
      </c>
      <c r="D187" s="62" t="s">
        <v>383</v>
      </c>
      <c r="E187" s="62" t="s">
        <v>1316</v>
      </c>
      <c r="F187" s="101">
        <v>200</v>
      </c>
      <c r="G187" s="100">
        <v>44152.800000000003</v>
      </c>
      <c r="H187" s="100">
        <v>44152.800000000003</v>
      </c>
      <c r="I187" s="1" t="str">
        <f t="shared" ca="1" si="5"/>
        <v>нет модели</v>
      </c>
    </row>
    <row r="188" spans="1:9" hidden="1" x14ac:dyDescent="0.2">
      <c r="A188" s="98">
        <v>43481</v>
      </c>
      <c r="B188" s="62" t="s">
        <v>1402</v>
      </c>
      <c r="C188" s="62" t="s">
        <v>929</v>
      </c>
      <c r="D188" s="62" t="s">
        <v>166</v>
      </c>
      <c r="E188" s="62" t="s">
        <v>1316</v>
      </c>
      <c r="F188" s="101">
        <v>40</v>
      </c>
      <c r="G188" s="100">
        <v>43680</v>
      </c>
      <c r="H188" s="100">
        <v>43680</v>
      </c>
      <c r="I188" s="1" t="str">
        <f t="shared" ca="1" si="5"/>
        <v>нет модели</v>
      </c>
    </row>
    <row r="189" spans="1:9" hidden="1" x14ac:dyDescent="0.2">
      <c r="A189" s="98">
        <v>43481</v>
      </c>
      <c r="B189" s="62" t="s">
        <v>1402</v>
      </c>
      <c r="C189" s="62" t="s">
        <v>929</v>
      </c>
      <c r="D189" s="62" t="s">
        <v>132</v>
      </c>
      <c r="E189" s="62" t="s">
        <v>1316</v>
      </c>
      <c r="F189" s="101">
        <v>40</v>
      </c>
      <c r="G189" s="100">
        <v>42480</v>
      </c>
      <c r="H189" s="100">
        <v>42480</v>
      </c>
      <c r="I189" s="1" t="str">
        <f t="shared" ca="1" si="5"/>
        <v>нет модели</v>
      </c>
    </row>
    <row r="190" spans="1:9" hidden="1" x14ac:dyDescent="0.2">
      <c r="A190" s="98">
        <v>43481</v>
      </c>
      <c r="B190" s="62" t="s">
        <v>1402</v>
      </c>
      <c r="C190" s="62" t="s">
        <v>929</v>
      </c>
      <c r="D190" s="62" t="s">
        <v>131</v>
      </c>
      <c r="E190" s="62" t="s">
        <v>1316</v>
      </c>
      <c r="F190" s="101">
        <v>40</v>
      </c>
      <c r="G190" s="100">
        <v>42480</v>
      </c>
      <c r="H190" s="100">
        <v>42480</v>
      </c>
      <c r="I190" s="1" t="str">
        <f t="shared" ca="1" si="5"/>
        <v>нет модели</v>
      </c>
    </row>
    <row r="191" spans="1:9" hidden="1" x14ac:dyDescent="0.2">
      <c r="A191" s="98">
        <v>43501</v>
      </c>
      <c r="B191" s="62" t="s">
        <v>1399</v>
      </c>
      <c r="C191" s="62" t="s">
        <v>929</v>
      </c>
      <c r="D191" s="62" t="s">
        <v>108</v>
      </c>
      <c r="E191" s="62" t="s">
        <v>1316</v>
      </c>
      <c r="F191" s="101">
        <v>160</v>
      </c>
      <c r="G191" s="100">
        <v>42192</v>
      </c>
      <c r="H191" s="100">
        <v>42192</v>
      </c>
      <c r="I191" s="1" t="str">
        <f t="shared" ca="1" si="5"/>
        <v>нет модели</v>
      </c>
    </row>
    <row r="192" spans="1:9" hidden="1" x14ac:dyDescent="0.2">
      <c r="A192" s="98">
        <v>43566</v>
      </c>
      <c r="B192" s="62" t="s">
        <v>1403</v>
      </c>
      <c r="C192" s="62" t="s">
        <v>929</v>
      </c>
      <c r="D192" s="62" t="s">
        <v>297</v>
      </c>
      <c r="E192" s="62" t="s">
        <v>1316</v>
      </c>
      <c r="F192" s="101">
        <v>320</v>
      </c>
      <c r="G192" s="100">
        <v>42048</v>
      </c>
      <c r="H192" s="100">
        <v>42048</v>
      </c>
      <c r="I192" s="1" t="str">
        <f t="shared" ca="1" si="5"/>
        <v>нет модели</v>
      </c>
    </row>
    <row r="193" spans="1:9" hidden="1" x14ac:dyDescent="0.2">
      <c r="A193" s="98">
        <v>43481</v>
      </c>
      <c r="B193" s="62" t="s">
        <v>1402</v>
      </c>
      <c r="C193" s="62" t="s">
        <v>929</v>
      </c>
      <c r="D193" s="62" t="s">
        <v>109</v>
      </c>
      <c r="E193" s="62" t="s">
        <v>1316</v>
      </c>
      <c r="F193" s="101">
        <v>120</v>
      </c>
      <c r="G193" s="100">
        <v>40320</v>
      </c>
      <c r="H193" s="100">
        <v>40320</v>
      </c>
      <c r="I193" s="1" t="str">
        <f t="shared" ca="1" si="5"/>
        <v>нет модели</v>
      </c>
    </row>
    <row r="194" spans="1:9" hidden="1" x14ac:dyDescent="0.2">
      <c r="A194" s="98">
        <v>43501</v>
      </c>
      <c r="B194" s="62" t="s">
        <v>1399</v>
      </c>
      <c r="C194" s="62" t="s">
        <v>929</v>
      </c>
      <c r="D194" s="62" t="s">
        <v>110</v>
      </c>
      <c r="E194" s="62" t="s">
        <v>1316</v>
      </c>
      <c r="F194" s="101">
        <v>120</v>
      </c>
      <c r="G194" s="100">
        <v>40032</v>
      </c>
      <c r="H194" s="100">
        <v>40032</v>
      </c>
      <c r="I194" s="1" t="str">
        <f t="shared" ca="1" si="5"/>
        <v>нет модели</v>
      </c>
    </row>
    <row r="195" spans="1:9" hidden="1" x14ac:dyDescent="0.2">
      <c r="A195" s="98">
        <v>43613</v>
      </c>
      <c r="B195" s="62" t="s">
        <v>1388</v>
      </c>
      <c r="C195" s="62" t="s">
        <v>929</v>
      </c>
      <c r="D195" s="62" t="s">
        <v>369</v>
      </c>
      <c r="E195" s="62" t="s">
        <v>1316</v>
      </c>
      <c r="F195" s="101">
        <v>200</v>
      </c>
      <c r="G195" s="100">
        <v>39686.400000000001</v>
      </c>
      <c r="H195" s="100">
        <v>39686.400000000001</v>
      </c>
      <c r="I195" s="1" t="str">
        <f t="shared" ca="1" si="5"/>
        <v>нет модели</v>
      </c>
    </row>
    <row r="196" spans="1:9" hidden="1" x14ac:dyDescent="0.2">
      <c r="A196" s="98">
        <v>43481</v>
      </c>
      <c r="B196" s="62" t="s">
        <v>1402</v>
      </c>
      <c r="C196" s="62" t="s">
        <v>929</v>
      </c>
      <c r="D196" s="62" t="s">
        <v>165</v>
      </c>
      <c r="E196" s="62" t="s">
        <v>1316</v>
      </c>
      <c r="F196" s="101">
        <v>40</v>
      </c>
      <c r="G196" s="100">
        <v>39600</v>
      </c>
      <c r="H196" s="100">
        <v>39600</v>
      </c>
      <c r="I196" s="1" t="str">
        <f t="shared" ca="1" si="5"/>
        <v>нет модели</v>
      </c>
    </row>
    <row r="197" spans="1:9" hidden="1" x14ac:dyDescent="0.2">
      <c r="A197" s="98">
        <v>43481</v>
      </c>
      <c r="B197" s="62" t="s">
        <v>1402</v>
      </c>
      <c r="C197" s="62" t="s">
        <v>929</v>
      </c>
      <c r="D197" s="62" t="s">
        <v>106</v>
      </c>
      <c r="E197" s="62" t="s">
        <v>1316</v>
      </c>
      <c r="F197" s="101">
        <v>120</v>
      </c>
      <c r="G197" s="100">
        <v>39600</v>
      </c>
      <c r="H197" s="100">
        <v>39600</v>
      </c>
      <c r="I197" s="1" t="str">
        <f t="shared" ca="1" si="5"/>
        <v>нет модели</v>
      </c>
    </row>
    <row r="198" spans="1:9" hidden="1" x14ac:dyDescent="0.2">
      <c r="A198" s="98">
        <v>43661</v>
      </c>
      <c r="B198" s="62" t="s">
        <v>1224</v>
      </c>
      <c r="C198" s="62" t="s">
        <v>654</v>
      </c>
      <c r="D198" s="62" t="s">
        <v>518</v>
      </c>
      <c r="E198" s="62" t="s">
        <v>1311</v>
      </c>
      <c r="F198" s="101">
        <v>10</v>
      </c>
      <c r="G198" s="100">
        <v>39384</v>
      </c>
      <c r="H198" s="100">
        <v>39384</v>
      </c>
      <c r="I198" s="1" t="str">
        <f t="shared" ca="1" si="5"/>
        <v>Прочее</v>
      </c>
    </row>
    <row r="199" spans="1:9" hidden="1" x14ac:dyDescent="0.2">
      <c r="A199" s="98">
        <v>43495</v>
      </c>
      <c r="B199" s="62" t="s">
        <v>1404</v>
      </c>
      <c r="C199" s="62" t="s">
        <v>929</v>
      </c>
      <c r="D199" s="62" t="s">
        <v>119</v>
      </c>
      <c r="E199" s="62" t="s">
        <v>1316</v>
      </c>
      <c r="F199" s="101">
        <v>80</v>
      </c>
      <c r="G199" s="100">
        <v>39168</v>
      </c>
      <c r="H199" s="100">
        <v>39168</v>
      </c>
      <c r="I199" s="1" t="str">
        <f t="shared" ca="1" si="5"/>
        <v>нет модели</v>
      </c>
    </row>
    <row r="200" spans="1:9" hidden="1" x14ac:dyDescent="0.2">
      <c r="A200" s="98">
        <v>43538</v>
      </c>
      <c r="B200" s="62" t="s">
        <v>1387</v>
      </c>
      <c r="C200" s="62" t="s">
        <v>929</v>
      </c>
      <c r="D200" s="62" t="s">
        <v>124</v>
      </c>
      <c r="E200" s="62" t="s">
        <v>1316</v>
      </c>
      <c r="F200" s="101">
        <v>200</v>
      </c>
      <c r="G200" s="100">
        <v>37704</v>
      </c>
      <c r="H200" s="100">
        <v>37704</v>
      </c>
      <c r="I200" s="1" t="str">
        <f t="shared" ca="1" si="5"/>
        <v>нет модели</v>
      </c>
    </row>
    <row r="201" spans="1:9" hidden="1" x14ac:dyDescent="0.2">
      <c r="A201" s="98">
        <v>43607</v>
      </c>
      <c r="B201" s="62" t="s">
        <v>1384</v>
      </c>
      <c r="C201" s="62" t="s">
        <v>929</v>
      </c>
      <c r="D201" s="62" t="s">
        <v>338</v>
      </c>
      <c r="E201" s="62" t="s">
        <v>1316</v>
      </c>
      <c r="F201" s="101">
        <v>200</v>
      </c>
      <c r="G201" s="100">
        <v>37704</v>
      </c>
      <c r="H201" s="100">
        <v>37704</v>
      </c>
      <c r="I201" s="1" t="str">
        <f t="shared" ca="1" si="5"/>
        <v>нет модели</v>
      </c>
    </row>
    <row r="202" spans="1:9" hidden="1" x14ac:dyDescent="0.2">
      <c r="A202" s="98">
        <v>43487</v>
      </c>
      <c r="B202" s="62" t="s">
        <v>1220</v>
      </c>
      <c r="C202" s="62" t="s">
        <v>654</v>
      </c>
      <c r="D202" s="62" t="s">
        <v>34</v>
      </c>
      <c r="E202" s="62" t="s">
        <v>1311</v>
      </c>
      <c r="F202" s="101">
        <v>1</v>
      </c>
      <c r="G202" s="100">
        <v>37200</v>
      </c>
      <c r="H202" s="100">
        <v>37200</v>
      </c>
      <c r="I202" s="1" t="str">
        <f t="shared" ca="1" si="5"/>
        <v>ремонт_прочие_услуги</v>
      </c>
    </row>
    <row r="203" spans="1:9" hidden="1" x14ac:dyDescent="0.2">
      <c r="A203" s="98">
        <v>43566</v>
      </c>
      <c r="B203" s="62" t="s">
        <v>1403</v>
      </c>
      <c r="C203" s="62" t="s">
        <v>929</v>
      </c>
      <c r="D203" s="62" t="s">
        <v>295</v>
      </c>
      <c r="E203" s="62" t="s">
        <v>1316</v>
      </c>
      <c r="F203" s="101">
        <v>240</v>
      </c>
      <c r="G203" s="100">
        <v>34848</v>
      </c>
      <c r="H203" s="100">
        <v>34848</v>
      </c>
      <c r="I203" s="1" t="str">
        <f t="shared" ca="1" si="5"/>
        <v>нет модели</v>
      </c>
    </row>
    <row r="204" spans="1:9" hidden="1" x14ac:dyDescent="0.2">
      <c r="A204" s="98">
        <v>43481</v>
      </c>
      <c r="B204" s="62" t="s">
        <v>1402</v>
      </c>
      <c r="C204" s="62" t="s">
        <v>929</v>
      </c>
      <c r="D204" s="62" t="s">
        <v>154</v>
      </c>
      <c r="E204" s="62" t="s">
        <v>1316</v>
      </c>
      <c r="F204" s="101">
        <v>40</v>
      </c>
      <c r="G204" s="100">
        <v>34848</v>
      </c>
      <c r="H204" s="100">
        <v>34848</v>
      </c>
      <c r="I204" s="1" t="str">
        <f t="shared" ca="1" si="5"/>
        <v>нет модели</v>
      </c>
    </row>
    <row r="205" spans="1:9" hidden="1" x14ac:dyDescent="0.2">
      <c r="A205" s="98">
        <v>43675</v>
      </c>
      <c r="B205" s="62" t="s">
        <v>1385</v>
      </c>
      <c r="C205" s="62" t="s">
        <v>929</v>
      </c>
      <c r="D205" s="62" t="s">
        <v>405</v>
      </c>
      <c r="E205" s="62" t="s">
        <v>1316</v>
      </c>
      <c r="F205" s="101">
        <v>77</v>
      </c>
      <c r="G205" s="100">
        <v>34378.339999999997</v>
      </c>
      <c r="H205" s="100">
        <v>34378.339999999997</v>
      </c>
      <c r="I205" s="1" t="str">
        <f t="shared" ca="1" si="5"/>
        <v>нет модели</v>
      </c>
    </row>
    <row r="206" spans="1:9" hidden="1" x14ac:dyDescent="0.2">
      <c r="A206" s="98">
        <v>43607</v>
      </c>
      <c r="B206" s="62" t="s">
        <v>1384</v>
      </c>
      <c r="C206" s="62" t="s">
        <v>929</v>
      </c>
      <c r="D206" s="62" t="s">
        <v>343</v>
      </c>
      <c r="E206" s="62" t="s">
        <v>1316</v>
      </c>
      <c r="F206" s="101">
        <v>200</v>
      </c>
      <c r="G206" s="100">
        <v>34231.199999999997</v>
      </c>
      <c r="H206" s="100">
        <v>34231.199999999997</v>
      </c>
      <c r="I206" s="1" t="str">
        <f t="shared" ca="1" si="5"/>
        <v>нет модели</v>
      </c>
    </row>
    <row r="207" spans="1:9" hidden="1" x14ac:dyDescent="0.2">
      <c r="A207" s="98">
        <v>43607</v>
      </c>
      <c r="B207" s="62" t="s">
        <v>1211</v>
      </c>
      <c r="C207" s="62" t="s">
        <v>654</v>
      </c>
      <c r="D207" s="62" t="s">
        <v>319</v>
      </c>
      <c r="E207" s="62" t="s">
        <v>1311</v>
      </c>
      <c r="F207" s="101">
        <v>1</v>
      </c>
      <c r="G207" s="100">
        <v>34200</v>
      </c>
      <c r="H207" s="100">
        <v>34200</v>
      </c>
      <c r="I207" s="1" t="str">
        <f t="shared" ca="1" si="5"/>
        <v>ремонт_прочие_услуги</v>
      </c>
    </row>
    <row r="208" spans="1:9" hidden="1" x14ac:dyDescent="0.2">
      <c r="A208" s="98">
        <v>43571</v>
      </c>
      <c r="B208" s="62" t="s">
        <v>1397</v>
      </c>
      <c r="C208" s="62" t="s">
        <v>929</v>
      </c>
      <c r="D208" s="62" t="s">
        <v>304</v>
      </c>
      <c r="E208" s="62" t="s">
        <v>1316</v>
      </c>
      <c r="F208" s="101">
        <v>200</v>
      </c>
      <c r="G208" s="100">
        <v>33732</v>
      </c>
      <c r="H208" s="100">
        <v>33732</v>
      </c>
      <c r="I208" s="1" t="str">
        <f t="shared" ca="1" si="5"/>
        <v>нет модели</v>
      </c>
    </row>
    <row r="209" spans="1:9" hidden="1" x14ac:dyDescent="0.2">
      <c r="A209" s="98">
        <v>43481</v>
      </c>
      <c r="B209" s="62" t="s">
        <v>1402</v>
      </c>
      <c r="C209" s="62" t="s">
        <v>929</v>
      </c>
      <c r="D209" s="62" t="s">
        <v>161</v>
      </c>
      <c r="E209" s="62" t="s">
        <v>1316</v>
      </c>
      <c r="F209" s="101">
        <v>40</v>
      </c>
      <c r="G209" s="100">
        <v>33696</v>
      </c>
      <c r="H209" s="100">
        <v>33696</v>
      </c>
      <c r="I209" s="1" t="str">
        <f t="shared" ca="1" si="5"/>
        <v>нет модели</v>
      </c>
    </row>
    <row r="210" spans="1:9" hidden="1" x14ac:dyDescent="0.2">
      <c r="A210" s="98">
        <v>43566</v>
      </c>
      <c r="B210" s="62" t="s">
        <v>1398</v>
      </c>
      <c r="C210" s="62" t="s">
        <v>929</v>
      </c>
      <c r="D210" s="62" t="s">
        <v>294</v>
      </c>
      <c r="E210" s="62" t="s">
        <v>1316</v>
      </c>
      <c r="F210" s="101">
        <v>320</v>
      </c>
      <c r="G210" s="100">
        <v>33440</v>
      </c>
      <c r="H210" s="100">
        <v>33440</v>
      </c>
      <c r="I210" s="1" t="str">
        <f t="shared" ca="1" si="5"/>
        <v>нет модели</v>
      </c>
    </row>
    <row r="211" spans="1:9" hidden="1" x14ac:dyDescent="0.2">
      <c r="A211" s="98">
        <v>43566</v>
      </c>
      <c r="B211" s="62" t="s">
        <v>1398</v>
      </c>
      <c r="C211" s="62" t="s">
        <v>929</v>
      </c>
      <c r="D211" s="62" t="s">
        <v>133</v>
      </c>
      <c r="E211" s="62" t="s">
        <v>1316</v>
      </c>
      <c r="F211" s="101">
        <v>320</v>
      </c>
      <c r="G211" s="100">
        <v>33408</v>
      </c>
      <c r="H211" s="100">
        <v>33408</v>
      </c>
      <c r="I211" s="1" t="str">
        <f t="shared" ca="1" si="5"/>
        <v>нет модели</v>
      </c>
    </row>
    <row r="212" spans="1:9" hidden="1" x14ac:dyDescent="0.2">
      <c r="A212" s="98">
        <v>43517</v>
      </c>
      <c r="B212" s="62" t="s">
        <v>1405</v>
      </c>
      <c r="C212" s="62" t="s">
        <v>929</v>
      </c>
      <c r="D212" s="62" t="s">
        <v>140</v>
      </c>
      <c r="E212" s="62" t="s">
        <v>1316</v>
      </c>
      <c r="F212" s="101">
        <v>240</v>
      </c>
      <c r="G212" s="100">
        <v>33120</v>
      </c>
      <c r="H212" s="100">
        <v>33120</v>
      </c>
      <c r="I212" s="1" t="str">
        <f t="shared" ca="1" si="5"/>
        <v>нет модели</v>
      </c>
    </row>
    <row r="213" spans="1:9" hidden="1" x14ac:dyDescent="0.2">
      <c r="A213" s="98">
        <v>43598</v>
      </c>
      <c r="B213" s="62" t="s">
        <v>1396</v>
      </c>
      <c r="C213" s="62" t="s">
        <v>929</v>
      </c>
      <c r="D213" s="62" t="s">
        <v>340</v>
      </c>
      <c r="E213" s="62" t="s">
        <v>1316</v>
      </c>
      <c r="F213" s="101">
        <v>240</v>
      </c>
      <c r="G213" s="100">
        <v>33120</v>
      </c>
      <c r="H213" s="100">
        <v>33120</v>
      </c>
      <c r="I213" s="1" t="str">
        <f t="shared" ca="1" si="5"/>
        <v>нет модели</v>
      </c>
    </row>
    <row r="214" spans="1:9" hidden="1" x14ac:dyDescent="0.2">
      <c r="A214" s="98">
        <v>43501</v>
      </c>
      <c r="B214" s="62" t="s">
        <v>1399</v>
      </c>
      <c r="C214" s="62" t="s">
        <v>929</v>
      </c>
      <c r="D214" s="62" t="s">
        <v>102</v>
      </c>
      <c r="E214" s="62" t="s">
        <v>1316</v>
      </c>
      <c r="F214" s="101">
        <v>240</v>
      </c>
      <c r="G214" s="100">
        <v>31680</v>
      </c>
      <c r="H214" s="100">
        <v>31680</v>
      </c>
      <c r="I214" s="1" t="str">
        <f t="shared" ca="1" si="5"/>
        <v>нет модели</v>
      </c>
    </row>
    <row r="215" spans="1:9" hidden="1" x14ac:dyDescent="0.2">
      <c r="A215" s="98">
        <v>43530</v>
      </c>
      <c r="B215" s="62" t="s">
        <v>1193</v>
      </c>
      <c r="C215" s="62" t="s">
        <v>654</v>
      </c>
      <c r="D215" s="62" t="s">
        <v>31</v>
      </c>
      <c r="E215" s="62" t="s">
        <v>1311</v>
      </c>
      <c r="F215" s="101">
        <v>10</v>
      </c>
      <c r="G215" s="100">
        <v>31440</v>
      </c>
      <c r="H215" s="100">
        <v>31440</v>
      </c>
      <c r="I215" s="1" t="str">
        <f t="shared" ca="1" si="5"/>
        <v>Прочее</v>
      </c>
    </row>
    <row r="216" spans="1:9" hidden="1" x14ac:dyDescent="0.2">
      <c r="A216" s="98">
        <v>43481</v>
      </c>
      <c r="B216" s="62" t="s">
        <v>1402</v>
      </c>
      <c r="C216" s="62" t="s">
        <v>929</v>
      </c>
      <c r="D216" s="62" t="s">
        <v>160</v>
      </c>
      <c r="E216" s="62" t="s">
        <v>1316</v>
      </c>
      <c r="F216" s="101">
        <v>40</v>
      </c>
      <c r="G216" s="100">
        <v>31104</v>
      </c>
      <c r="H216" s="100">
        <v>31104</v>
      </c>
      <c r="I216" s="1" t="str">
        <f t="shared" ca="1" si="5"/>
        <v>нет модели</v>
      </c>
    </row>
    <row r="217" spans="1:9" hidden="1" x14ac:dyDescent="0.2">
      <c r="A217" s="98">
        <v>43501</v>
      </c>
      <c r="B217" s="62" t="s">
        <v>1399</v>
      </c>
      <c r="C217" s="62" t="s">
        <v>929</v>
      </c>
      <c r="D217" s="62" t="s">
        <v>107</v>
      </c>
      <c r="E217" s="62" t="s">
        <v>1316</v>
      </c>
      <c r="F217" s="101">
        <v>240</v>
      </c>
      <c r="G217" s="100">
        <v>30816</v>
      </c>
      <c r="H217" s="100">
        <v>30816</v>
      </c>
      <c r="I217" s="1" t="str">
        <f t="shared" ca="1" si="5"/>
        <v>нет модели</v>
      </c>
    </row>
    <row r="218" spans="1:9" hidden="1" x14ac:dyDescent="0.2">
      <c r="A218" s="98">
        <v>43571</v>
      </c>
      <c r="B218" s="62" t="s">
        <v>1397</v>
      </c>
      <c r="C218" s="62" t="s">
        <v>929</v>
      </c>
      <c r="D218" s="62" t="s">
        <v>303</v>
      </c>
      <c r="E218" s="62" t="s">
        <v>1316</v>
      </c>
      <c r="F218" s="101">
        <v>200</v>
      </c>
      <c r="G218" s="100">
        <v>30758.400000000001</v>
      </c>
      <c r="H218" s="100">
        <v>30758.400000000001</v>
      </c>
      <c r="I218" s="1" t="str">
        <f t="shared" ca="1" si="5"/>
        <v>нет модели</v>
      </c>
    </row>
    <row r="219" spans="1:9" hidden="1" x14ac:dyDescent="0.2">
      <c r="A219" s="98">
        <v>43481</v>
      </c>
      <c r="B219" s="62" t="s">
        <v>1402</v>
      </c>
      <c r="C219" s="62" t="s">
        <v>929</v>
      </c>
      <c r="D219" s="62" t="s">
        <v>162</v>
      </c>
      <c r="E219" s="62" t="s">
        <v>1316</v>
      </c>
      <c r="F219" s="101">
        <v>40</v>
      </c>
      <c r="G219" s="100">
        <v>30528</v>
      </c>
      <c r="H219" s="100">
        <v>30528</v>
      </c>
      <c r="I219" s="1" t="str">
        <f t="shared" ca="1" si="5"/>
        <v>нет модели</v>
      </c>
    </row>
    <row r="220" spans="1:9" hidden="1" x14ac:dyDescent="0.2">
      <c r="A220" s="98">
        <v>43571</v>
      </c>
      <c r="B220" s="62" t="s">
        <v>1397</v>
      </c>
      <c r="C220" s="62" t="s">
        <v>929</v>
      </c>
      <c r="D220" s="62" t="s">
        <v>308</v>
      </c>
      <c r="E220" s="62" t="s">
        <v>1316</v>
      </c>
      <c r="F220" s="101">
        <v>200</v>
      </c>
      <c r="G220" s="100">
        <v>30256.799999999999</v>
      </c>
      <c r="H220" s="100">
        <v>30256.799999999999</v>
      </c>
      <c r="I220" s="1" t="str">
        <f t="shared" ca="1" si="5"/>
        <v>нет модели</v>
      </c>
    </row>
    <row r="221" spans="1:9" hidden="1" x14ac:dyDescent="0.2">
      <c r="A221" s="98">
        <v>43613</v>
      </c>
      <c r="B221" s="62" t="s">
        <v>1388</v>
      </c>
      <c r="C221" s="62" t="s">
        <v>929</v>
      </c>
      <c r="D221" s="62" t="s">
        <v>363</v>
      </c>
      <c r="E221" s="62" t="s">
        <v>1316</v>
      </c>
      <c r="F221" s="101">
        <v>200</v>
      </c>
      <c r="G221" s="100">
        <v>29764.799999999999</v>
      </c>
      <c r="H221" s="100">
        <v>29764.799999999999</v>
      </c>
      <c r="I221" s="1" t="str">
        <f t="shared" ca="1" si="5"/>
        <v>нет модели</v>
      </c>
    </row>
    <row r="222" spans="1:9" hidden="1" x14ac:dyDescent="0.2">
      <c r="A222" s="98">
        <v>43521</v>
      </c>
      <c r="B222" s="62" t="s">
        <v>1201</v>
      </c>
      <c r="C222" s="62" t="s">
        <v>654</v>
      </c>
      <c r="D222" s="62" t="s">
        <v>32</v>
      </c>
      <c r="E222" s="62" t="s">
        <v>1311</v>
      </c>
      <c r="F222" s="101">
        <v>1</v>
      </c>
      <c r="G222" s="100">
        <v>29640</v>
      </c>
      <c r="H222" s="100">
        <v>29640</v>
      </c>
      <c r="I222" s="1" t="str">
        <f t="shared" ca="1" si="5"/>
        <v>ремонт_прочие_услуги</v>
      </c>
    </row>
    <row r="223" spans="1:9" hidden="1" x14ac:dyDescent="0.2">
      <c r="A223" s="98">
        <v>43517</v>
      </c>
      <c r="B223" s="62" t="s">
        <v>1405</v>
      </c>
      <c r="C223" s="62" t="s">
        <v>929</v>
      </c>
      <c r="D223" s="62" t="s">
        <v>134</v>
      </c>
      <c r="E223" s="62" t="s">
        <v>1316</v>
      </c>
      <c r="F223" s="101">
        <v>280</v>
      </c>
      <c r="G223" s="100">
        <v>29232</v>
      </c>
      <c r="H223" s="100">
        <v>29232</v>
      </c>
      <c r="I223" s="1" t="str">
        <f t="shared" ca="1" si="5"/>
        <v>нет модели</v>
      </c>
    </row>
    <row r="224" spans="1:9" hidden="1" x14ac:dyDescent="0.2">
      <c r="A224" s="98">
        <v>43598</v>
      </c>
      <c r="B224" s="62" t="s">
        <v>1396</v>
      </c>
      <c r="C224" s="62" t="s">
        <v>929</v>
      </c>
      <c r="D224" s="62" t="s">
        <v>339</v>
      </c>
      <c r="E224" s="62" t="s">
        <v>1316</v>
      </c>
      <c r="F224" s="101">
        <v>240</v>
      </c>
      <c r="G224" s="100">
        <v>27360</v>
      </c>
      <c r="H224" s="100">
        <v>27360</v>
      </c>
      <c r="I224" s="1" t="str">
        <f t="shared" ca="1" si="5"/>
        <v>нет модели</v>
      </c>
    </row>
    <row r="225" spans="1:9" hidden="1" x14ac:dyDescent="0.2">
      <c r="A225" s="98">
        <v>43607</v>
      </c>
      <c r="B225" s="62" t="s">
        <v>1384</v>
      </c>
      <c r="C225" s="62" t="s">
        <v>929</v>
      </c>
      <c r="D225" s="62" t="s">
        <v>346</v>
      </c>
      <c r="E225" s="62" t="s">
        <v>1316</v>
      </c>
      <c r="F225" s="101">
        <v>200</v>
      </c>
      <c r="G225" s="100">
        <v>27285.599999999999</v>
      </c>
      <c r="H225" s="100">
        <v>27285.599999999999</v>
      </c>
      <c r="I225" s="1" t="str">
        <f t="shared" ca="1" si="5"/>
        <v>нет модели</v>
      </c>
    </row>
    <row r="226" spans="1:9" hidden="1" x14ac:dyDescent="0.2">
      <c r="A226" s="98">
        <v>43613</v>
      </c>
      <c r="B226" s="62" t="s">
        <v>1388</v>
      </c>
      <c r="C226" s="62" t="s">
        <v>929</v>
      </c>
      <c r="D226" s="62" t="s">
        <v>362</v>
      </c>
      <c r="E226" s="62" t="s">
        <v>1316</v>
      </c>
      <c r="F226" s="101">
        <v>200</v>
      </c>
      <c r="G226" s="100">
        <v>26318.400000000001</v>
      </c>
      <c r="H226" s="100">
        <v>26318.400000000001</v>
      </c>
      <c r="I226" s="1" t="str">
        <f t="shared" ca="1" si="5"/>
        <v>нет модели</v>
      </c>
    </row>
    <row r="227" spans="1:9" hidden="1" x14ac:dyDescent="0.2">
      <c r="A227" s="98">
        <v>43780</v>
      </c>
      <c r="B227" s="62" t="s">
        <v>1215</v>
      </c>
      <c r="C227" s="62" t="s">
        <v>654</v>
      </c>
      <c r="D227" s="62" t="s">
        <v>34</v>
      </c>
      <c r="E227" s="62" t="s">
        <v>1311</v>
      </c>
      <c r="F227" s="101">
        <v>1</v>
      </c>
      <c r="G227" s="100">
        <v>26280</v>
      </c>
      <c r="H227" s="100">
        <v>26280</v>
      </c>
      <c r="I227" s="1" t="str">
        <f t="shared" ca="1" si="5"/>
        <v>ремонт_прочие_услуги</v>
      </c>
    </row>
    <row r="228" spans="1:9" hidden="1" x14ac:dyDescent="0.2">
      <c r="A228" s="98">
        <v>43539</v>
      </c>
      <c r="B228" s="62" t="s">
        <v>1214</v>
      </c>
      <c r="C228" s="62" t="s">
        <v>654</v>
      </c>
      <c r="D228" s="62" t="s">
        <v>34</v>
      </c>
      <c r="E228" s="62" t="s">
        <v>1311</v>
      </c>
      <c r="F228" s="101">
        <v>1</v>
      </c>
      <c r="G228" s="100">
        <v>26040</v>
      </c>
      <c r="H228" s="100">
        <v>26040</v>
      </c>
      <c r="I228" s="1" t="str">
        <f t="shared" ca="1" si="5"/>
        <v>ремонт_прочие_услуги</v>
      </c>
    </row>
    <row r="229" spans="1:9" hidden="1" x14ac:dyDescent="0.2">
      <c r="A229" s="98">
        <v>43501</v>
      </c>
      <c r="B229" s="62" t="s">
        <v>1399</v>
      </c>
      <c r="C229" s="62" t="s">
        <v>929</v>
      </c>
      <c r="D229" s="62" t="s">
        <v>136</v>
      </c>
      <c r="E229" s="62" t="s">
        <v>1316</v>
      </c>
      <c r="F229" s="101">
        <v>160</v>
      </c>
      <c r="G229" s="100">
        <v>25920</v>
      </c>
      <c r="H229" s="100">
        <v>25920</v>
      </c>
      <c r="I229" s="1" t="str">
        <f t="shared" ca="1" si="5"/>
        <v>нет модели</v>
      </c>
    </row>
    <row r="230" spans="1:9" x14ac:dyDescent="0.2">
      <c r="A230" s="98">
        <v>43752</v>
      </c>
      <c r="B230" s="62" t="s">
        <v>1230</v>
      </c>
      <c r="C230" s="62" t="s">
        <v>669</v>
      </c>
      <c r="D230" s="62" t="s">
        <v>509</v>
      </c>
      <c r="E230" s="62" t="s">
        <v>1316</v>
      </c>
      <c r="F230" s="101">
        <v>1</v>
      </c>
      <c r="G230" s="100">
        <v>25376.400000000001</v>
      </c>
      <c r="H230" s="100">
        <v>25376.400000000001</v>
      </c>
      <c r="I230" s="1" t="str">
        <f t="shared" ca="1" si="5"/>
        <v>нет модели</v>
      </c>
    </row>
    <row r="231" spans="1:9" hidden="1" x14ac:dyDescent="0.2">
      <c r="A231" s="98">
        <v>43613</v>
      </c>
      <c r="B231" s="62" t="s">
        <v>1388</v>
      </c>
      <c r="C231" s="62" t="s">
        <v>929</v>
      </c>
      <c r="D231" s="62" t="s">
        <v>370</v>
      </c>
      <c r="E231" s="62" t="s">
        <v>1316</v>
      </c>
      <c r="F231" s="101">
        <v>200</v>
      </c>
      <c r="G231" s="100">
        <v>24439.200000000001</v>
      </c>
      <c r="H231" s="100">
        <v>24439.200000000001</v>
      </c>
      <c r="I231" s="1" t="str">
        <f t="shared" ca="1" si="5"/>
        <v>нет модели</v>
      </c>
    </row>
    <row r="232" spans="1:9" hidden="1" x14ac:dyDescent="0.2">
      <c r="A232" s="98">
        <v>43607</v>
      </c>
      <c r="B232" s="62" t="s">
        <v>1384</v>
      </c>
      <c r="C232" s="62" t="s">
        <v>929</v>
      </c>
      <c r="D232" s="62" t="s">
        <v>335</v>
      </c>
      <c r="E232" s="62" t="s">
        <v>1316</v>
      </c>
      <c r="F232" s="101">
        <v>200</v>
      </c>
      <c r="G232" s="100">
        <v>24439.200000000001</v>
      </c>
      <c r="H232" s="100">
        <v>24439.200000000001</v>
      </c>
      <c r="I232" s="1" t="str">
        <f t="shared" ca="1" si="5"/>
        <v>нет модели</v>
      </c>
    </row>
    <row r="233" spans="1:9" hidden="1" x14ac:dyDescent="0.2">
      <c r="A233" s="98">
        <v>43481</v>
      </c>
      <c r="B233" s="62" t="s">
        <v>1402</v>
      </c>
      <c r="C233" s="62" t="s">
        <v>929</v>
      </c>
      <c r="D233" s="62" t="s">
        <v>163</v>
      </c>
      <c r="E233" s="62" t="s">
        <v>1316</v>
      </c>
      <c r="F233" s="101">
        <v>40</v>
      </c>
      <c r="G233" s="100">
        <v>24336</v>
      </c>
      <c r="H233" s="100">
        <v>24336</v>
      </c>
      <c r="I233" s="1" t="str">
        <f t="shared" ca="1" si="5"/>
        <v>нет модели</v>
      </c>
    </row>
    <row r="234" spans="1:9" hidden="1" x14ac:dyDescent="0.2">
      <c r="A234" s="98">
        <v>43598</v>
      </c>
      <c r="B234" s="62" t="s">
        <v>1396</v>
      </c>
      <c r="C234" s="62" t="s">
        <v>929</v>
      </c>
      <c r="D234" s="62" t="s">
        <v>341</v>
      </c>
      <c r="E234" s="62" t="s">
        <v>1316</v>
      </c>
      <c r="F234" s="101">
        <v>160</v>
      </c>
      <c r="G234" s="100">
        <v>24192</v>
      </c>
      <c r="H234" s="100">
        <v>24192</v>
      </c>
      <c r="I234" s="1" t="str">
        <f t="shared" ca="1" si="5"/>
        <v>нет модели</v>
      </c>
    </row>
    <row r="235" spans="1:9" hidden="1" x14ac:dyDescent="0.2">
      <c r="A235" s="98">
        <v>43613</v>
      </c>
      <c r="B235" s="62" t="s">
        <v>1388</v>
      </c>
      <c r="C235" s="62" t="s">
        <v>929</v>
      </c>
      <c r="D235" s="62" t="s">
        <v>367</v>
      </c>
      <c r="E235" s="62" t="s">
        <v>1316</v>
      </c>
      <c r="F235" s="101">
        <v>200</v>
      </c>
      <c r="G235" s="100">
        <v>23810.400000000001</v>
      </c>
      <c r="H235" s="100">
        <v>23810.400000000001</v>
      </c>
      <c r="I235" s="1" t="str">
        <f t="shared" ca="1" si="5"/>
        <v>нет модели</v>
      </c>
    </row>
    <row r="236" spans="1:9" hidden="1" x14ac:dyDescent="0.2">
      <c r="A236" s="98">
        <v>43481</v>
      </c>
      <c r="B236" s="62" t="s">
        <v>1402</v>
      </c>
      <c r="C236" s="62" t="s">
        <v>929</v>
      </c>
      <c r="D236" s="62" t="s">
        <v>116</v>
      </c>
      <c r="E236" s="62" t="s">
        <v>1316</v>
      </c>
      <c r="F236" s="101">
        <v>40</v>
      </c>
      <c r="G236" s="100">
        <v>23520</v>
      </c>
      <c r="H236" s="100">
        <v>23520</v>
      </c>
      <c r="I236" s="1" t="str">
        <f t="shared" ca="1" si="5"/>
        <v>нет модели</v>
      </c>
    </row>
    <row r="237" spans="1:9" hidden="1" x14ac:dyDescent="0.2">
      <c r="A237" s="98">
        <v>43481</v>
      </c>
      <c r="B237" s="62" t="s">
        <v>1402</v>
      </c>
      <c r="C237" s="62" t="s">
        <v>929</v>
      </c>
      <c r="D237" s="62" t="s">
        <v>164</v>
      </c>
      <c r="E237" s="62" t="s">
        <v>1316</v>
      </c>
      <c r="F237" s="101">
        <v>40</v>
      </c>
      <c r="G237" s="100">
        <v>23472</v>
      </c>
      <c r="H237" s="100">
        <v>23472</v>
      </c>
      <c r="I237" s="1" t="str">
        <f t="shared" ca="1" si="5"/>
        <v>нет модели</v>
      </c>
    </row>
    <row r="238" spans="1:9" hidden="1" x14ac:dyDescent="0.2">
      <c r="A238" s="98">
        <v>43571</v>
      </c>
      <c r="B238" s="62" t="s">
        <v>1397</v>
      </c>
      <c r="C238" s="62" t="s">
        <v>929</v>
      </c>
      <c r="D238" s="62" t="s">
        <v>307</v>
      </c>
      <c r="E238" s="62" t="s">
        <v>1316</v>
      </c>
      <c r="F238" s="101">
        <v>200</v>
      </c>
      <c r="G238" s="100">
        <v>23316</v>
      </c>
      <c r="H238" s="100">
        <v>23316</v>
      </c>
      <c r="I238" s="1" t="str">
        <f t="shared" ca="1" si="5"/>
        <v>нет модели</v>
      </c>
    </row>
    <row r="239" spans="1:9" hidden="1" x14ac:dyDescent="0.2">
      <c r="A239" s="98">
        <v>43607</v>
      </c>
      <c r="B239" s="62" t="s">
        <v>1384</v>
      </c>
      <c r="C239" s="62" t="s">
        <v>929</v>
      </c>
      <c r="D239" s="62" t="s">
        <v>347</v>
      </c>
      <c r="E239" s="62" t="s">
        <v>1316</v>
      </c>
      <c r="F239" s="101">
        <v>200</v>
      </c>
      <c r="G239" s="100">
        <v>23316</v>
      </c>
      <c r="H239" s="100">
        <v>23316</v>
      </c>
      <c r="I239" s="1" t="str">
        <f t="shared" ca="1" si="5"/>
        <v>нет модели</v>
      </c>
    </row>
    <row r="240" spans="1:9" hidden="1" x14ac:dyDescent="0.2">
      <c r="A240" s="98">
        <v>43481</v>
      </c>
      <c r="B240" s="62" t="s">
        <v>1402</v>
      </c>
      <c r="C240" s="62" t="s">
        <v>929</v>
      </c>
      <c r="D240" s="62" t="s">
        <v>117</v>
      </c>
      <c r="E240" s="62" t="s">
        <v>1316</v>
      </c>
      <c r="F240" s="101">
        <v>40</v>
      </c>
      <c r="G240" s="100">
        <v>22800</v>
      </c>
      <c r="H240" s="100">
        <v>22800</v>
      </c>
      <c r="I240" s="1" t="str">
        <f t="shared" ca="1" si="5"/>
        <v>нет модели</v>
      </c>
    </row>
    <row r="241" spans="1:9" hidden="1" x14ac:dyDescent="0.2">
      <c r="A241" s="98">
        <v>43481</v>
      </c>
      <c r="B241" s="62" t="s">
        <v>1402</v>
      </c>
      <c r="C241" s="62" t="s">
        <v>929</v>
      </c>
      <c r="D241" s="62" t="s">
        <v>168</v>
      </c>
      <c r="E241" s="62" t="s">
        <v>1316</v>
      </c>
      <c r="F241" s="101">
        <v>40</v>
      </c>
      <c r="G241" s="100">
        <v>22608</v>
      </c>
      <c r="H241" s="100">
        <v>22608</v>
      </c>
      <c r="I241" s="1" t="str">
        <f t="shared" ca="1" si="5"/>
        <v>нет модели</v>
      </c>
    </row>
    <row r="242" spans="1:9" hidden="1" x14ac:dyDescent="0.2">
      <c r="A242" s="98">
        <v>43866</v>
      </c>
      <c r="B242" s="62" t="s">
        <v>1406</v>
      </c>
      <c r="C242" s="62" t="s">
        <v>654</v>
      </c>
      <c r="D242" s="62" t="s">
        <v>32</v>
      </c>
      <c r="E242" s="62" t="s">
        <v>1311</v>
      </c>
      <c r="F242" s="101">
        <v>1</v>
      </c>
      <c r="G242" s="100">
        <v>22560</v>
      </c>
      <c r="H242" s="100">
        <v>22560</v>
      </c>
      <c r="I242" s="1" t="str">
        <f t="shared" ca="1" si="5"/>
        <v>ремонт_прочие_услуги</v>
      </c>
    </row>
    <row r="243" spans="1:9" hidden="1" x14ac:dyDescent="0.2">
      <c r="A243" s="98">
        <v>43823</v>
      </c>
      <c r="B243" s="62" t="s">
        <v>1191</v>
      </c>
      <c r="C243" s="62" t="s">
        <v>654</v>
      </c>
      <c r="D243" s="62" t="s">
        <v>317</v>
      </c>
      <c r="E243" s="62" t="s">
        <v>1313</v>
      </c>
      <c r="F243" s="101">
        <v>1</v>
      </c>
      <c r="G243" s="100">
        <v>22545.599999999999</v>
      </c>
      <c r="H243" s="100">
        <v>22545.599999999999</v>
      </c>
      <c r="I243" s="1" t="str">
        <f t="shared" ca="1" si="5"/>
        <v>Прочее</v>
      </c>
    </row>
    <row r="244" spans="1:9" hidden="1" x14ac:dyDescent="0.2">
      <c r="A244" s="98">
        <v>43801</v>
      </c>
      <c r="B244" s="62" t="s">
        <v>1190</v>
      </c>
      <c r="C244" s="62" t="s">
        <v>654</v>
      </c>
      <c r="D244" s="62" t="s">
        <v>317</v>
      </c>
      <c r="E244" s="62" t="s">
        <v>1311</v>
      </c>
      <c r="F244" s="101">
        <v>1</v>
      </c>
      <c r="G244" s="100">
        <v>22545.599999999999</v>
      </c>
      <c r="H244" s="100">
        <v>22545.599999999999</v>
      </c>
      <c r="I244" s="1" t="str">
        <f t="shared" ca="1" si="5"/>
        <v>Прочее</v>
      </c>
    </row>
    <row r="245" spans="1:9" hidden="1" x14ac:dyDescent="0.2">
      <c r="A245" s="98">
        <v>43824</v>
      </c>
      <c r="B245" s="62" t="s">
        <v>1192</v>
      </c>
      <c r="C245" s="62" t="s">
        <v>654</v>
      </c>
      <c r="D245" s="62" t="s">
        <v>35</v>
      </c>
      <c r="E245" s="62" t="s">
        <v>1313</v>
      </c>
      <c r="F245" s="101">
        <v>5</v>
      </c>
      <c r="G245" s="100">
        <v>22080</v>
      </c>
      <c r="H245" s="100">
        <v>22080</v>
      </c>
      <c r="I245" s="1" t="str">
        <f t="shared" ref="I245:I308" ca="1" si="6">IF(COUNTIF(INDIRECT(INDEX(моделиперечень,1)),D245),INDEX(моделиперечень,1),
IF(COUNTIF(INDIRECT(INDEX(моделиперечень,2)),D245),INDEX(моделиперечень,2),
IF(COUNTIF(INDIRECT(INDEX(моделиперечень,3)),D245),INDEX(моделиперечень,3),
IF(COUNTIF(INDIRECT(INDEX(моделиперечень,4)),D245),INDEX(моделиперечень,4),
IF(COUNTIF(INDIRECT(INDEX(моделиперечень,5)),D245),INDEX(моделиперечень,5),
IF(COUNTIF(INDIRECT(INDEX(моделиперечень,6)),D245),INDEX(моделиперечень,6),
IF(COUNTIF(INDIRECT(INDEX(моделиперечень,7)),D245),INDEX(моделиперечень,7),
IF(COUNTIF(INDIRECT(INDEX(моделиперечень,8)),D245),INDEX(моделиперечень,8),
IF(COUNTIF(INDIRECT(INDEX(моделиперечень,9)),D245),INDEX(моделиперечень,9),
IF(COUNTIF(INDIRECT(INDEX(моделиперечень,10)),D245),INDEX(моделиперечень,10),
IF(COUNTIF(INDIRECT(INDEX(моделиперечень,11)),D245),INDEX(моделиперечень,11),
IF(COUNTIF(INDIRECT(INDEX(моделиперечень,12)),D245),INDEX(моделиперечень,12),
IF(COUNTIF(INDIRECT(INDEX(моделиперечень,13)),D245),INDEX(моделиперечень,13),
IF(COUNTIF(INDIRECT(INDEX(моделиперечень,14)),D245),INDEX(моделиперечень,14),
IF(COUNTIF(INDIRECT(INDEX(моделиперечень,15)),D245),INDEX(моделиперечень,15),
IF(COUNTIF(INDIRECT(INDEX(моделиперечень,16)),D245),INDEX(моделиперечень,16),
IF(COUNTIF(INDIRECT(INDEX(моделиперечень,17)),D245),INDEX(моделиперечень,17),
IF(COUNTIF(INDIRECT(INDEX(моделиперечень,18)),D245),INDEX(моделиперечень,18),
IF(COUNTIF(INDIRECT(INDEX(моделиперечень,19)),D245),INDEX(моделиперечень,19),
IF(COUNTIF(INDIRECT(INDEX(моделиперечень,20)),D245),INDEX(моделиперечень,20),
IF(COUNTIF(INDIRECT(INDEX(моделиперечень,21)),D245),INDEX(моделиперечень,21),
IF(COUNTIF(INDIRECT(INDEX(моделиперечень,22)),D245),INDEX(моделиперечень,22),
IF(COUNTIF(INDIRECT(INDEX(моделиперечень,23)),D245),INDEX(моделиперечень,23),
IF(COUNTIF(INDIRECT(INDEX(моделиперечень_газ,1)),D245),INDEX(моделиперечень_газ,1),
IF(COUNTIF(INDIRECT(INDEX(моделиперечень_газ,2)),D245),INDEX(моделиперечень_газ,2),
IF(COUNTIF(INDIRECT(INDEX(моделиперечень_газ,3)),D245),INDEX(моделиперечень_газ,3),
IF(COUNTIF(INDIRECT(INDEX(моделиперечень_газ,4)),D245),INDEX(моделиперечень_газ,4),
IF(COUNTIF(INDIRECT(INDEX(моделиперечень_газ,5)),D245),INDEX(моделиперечень_газ,5),
IF(COUNTIF(INDIRECT(INDEX(моделиперечень_газ,6)),D245),INDEX(моделиперечень_газ,6),
IF(COUNTIF(INDIRECT(INDEX(моделиперечень_газ,7)),D245),INDEX(моделиперечень_газ,7),
IF(COUNTIF(INDIRECT(INDEX(моделиперечень_газ,8)),D245),INDEX(моделиперечень_газ,8),
IF(COUNTIF(INDIRECT(INDEX(моделиперечень_газ,9)),D245),INDEX(моделиперечень_газ,9),
IF(COUNTIF(INDIRECT(INDEX(моделиперечень_газ,10)),D245),INDEX(моделиперечень_газ,10),
IF(COUNTIF(INDIRECT(INDEX(моделиперечень_газ,11)),D245),INDEX(моделиперечень_газ,11),
IF(COUNTIF(INDIRECT(INDEX(моделиперечень_газ,12)),D245),INDEX(моделиперечень_газ,12),
IF(COUNTIF(INDIRECT(INDEX(моделиперечень_газ,13)),D245),INDEX(моделиперечень_газ,13),
IF(COUNTIF(INDIRECT(INDEX(моделиперечень_газ,14)),D245),INDEX(моделиперечень_газ,14),
IF(COUNTIF(INDIRECT(INDEX(моделиперечень_газ,15)),D245),INDEX(моделиперечень_газ,15),
IF(COUNTIF(INDIRECT(INDEX(моделиперечень_газ,16)),D245),INDEX(моделиперечень_газ,16),
IF(COUNTIF(INDIRECT(INDEX(моделиперечень_газ,17)),D245),INDEX(моделиперечень_газ,17),
IF(COUNTIF(INDIRECT(INDEX(моделиперечень_газ,18)),D245),INDEX(моделиперечень_газ,18),
IF(COUNTIF(INDIRECT(INDEX(моделиперечень_газ,19)),D245),INDEX(моделиперечень_газ,19),
IF(COUNTIF(INDIRECT(INDEX(моделиперечень_газ,20)),D245),INDEX(моделиперечень_газ,20),
IF(COUNTIF(INDIRECT(INDEX(моделиперечень_газ,21)),D245),INDEX(моделиперечень_газ,21),
IF(COUNTIF(INDIRECT(INDEX(моделиперечень_газ,22)),D245),INDEX(моделиперечень_газ,22),
IF(COUNTIF(INDIRECT(INDEX(моделиперечень_газ,23)),D245),INDEX(моделиперечень_газ,23),
IF(COUNTIF(INDIRECT(INDEX(моделиперечень_газ,24)),D245),INDEX(моделиперечень_газ,24),
IF(COUNTIF(INDIRECT(INDEX(моделиперечень_газ,25)),D245),INDEX(моделиперечень_газ,25),
IF(COUNTIF(INDIRECT(INDEX(моделиперечень_газ,26)),D245),INDEX(моделиперечень_газ,26),
IF(COUNTIF(INDIRECT(INDEX(моделиперечень_газ,27)),D245),INDEX(моделиперечень_газ,27),
IF(COUNTIF(INDIRECT(INDEX(моделиперечень_газ,28)),D245),INDEX(моделиперечень_газ,28),
"нет модели")))))))))))))))))))))))))))))))))))))))))))))))))))</f>
        <v>Прочее</v>
      </c>
    </row>
    <row r="246" spans="1:9" hidden="1" x14ac:dyDescent="0.2">
      <c r="A246" s="98">
        <v>43824</v>
      </c>
      <c r="B246" s="62" t="s">
        <v>1192</v>
      </c>
      <c r="C246" s="62" t="s">
        <v>654</v>
      </c>
      <c r="D246" s="62" t="s">
        <v>36</v>
      </c>
      <c r="E246" s="62" t="s">
        <v>1313</v>
      </c>
      <c r="F246" s="101">
        <v>5</v>
      </c>
      <c r="G246" s="100">
        <v>22080</v>
      </c>
      <c r="H246" s="100">
        <v>22080</v>
      </c>
      <c r="I246" s="1" t="str">
        <f t="shared" ca="1" si="6"/>
        <v>Прочее</v>
      </c>
    </row>
    <row r="247" spans="1:9" hidden="1" x14ac:dyDescent="0.2">
      <c r="A247" s="98">
        <v>43495</v>
      </c>
      <c r="B247" s="62" t="s">
        <v>1404</v>
      </c>
      <c r="C247" s="62" t="s">
        <v>929</v>
      </c>
      <c r="D247" s="62" t="s">
        <v>138</v>
      </c>
      <c r="E247" s="62" t="s">
        <v>1316</v>
      </c>
      <c r="F247" s="101">
        <v>160</v>
      </c>
      <c r="G247" s="100">
        <v>21744</v>
      </c>
      <c r="H247" s="100">
        <v>21744</v>
      </c>
      <c r="I247" s="1" t="str">
        <f t="shared" ca="1" si="6"/>
        <v>нет модели</v>
      </c>
    </row>
    <row r="248" spans="1:9" hidden="1" x14ac:dyDescent="0.2">
      <c r="A248" s="98">
        <v>43495</v>
      </c>
      <c r="B248" s="62" t="s">
        <v>1404</v>
      </c>
      <c r="C248" s="62" t="s">
        <v>929</v>
      </c>
      <c r="D248" s="62" t="s">
        <v>142</v>
      </c>
      <c r="E248" s="62" t="s">
        <v>1316</v>
      </c>
      <c r="F248" s="101">
        <v>160</v>
      </c>
      <c r="G248" s="100">
        <v>21744</v>
      </c>
      <c r="H248" s="100">
        <v>21744</v>
      </c>
      <c r="I248" s="1" t="str">
        <f t="shared" ca="1" si="6"/>
        <v>нет модели</v>
      </c>
    </row>
    <row r="249" spans="1:9" x14ac:dyDescent="0.2">
      <c r="A249" s="98">
        <v>43598</v>
      </c>
      <c r="B249" s="62" t="s">
        <v>1407</v>
      </c>
      <c r="C249" s="62" t="s">
        <v>929</v>
      </c>
      <c r="D249" s="62" t="s">
        <v>342</v>
      </c>
      <c r="E249" s="62" t="s">
        <v>1316</v>
      </c>
      <c r="F249" s="101">
        <v>380</v>
      </c>
      <c r="G249" s="100">
        <v>21614.400000000001</v>
      </c>
      <c r="H249" s="100">
        <v>21614.400000000001</v>
      </c>
      <c r="I249" s="1" t="str">
        <f t="shared" ca="1" si="6"/>
        <v>нет модели</v>
      </c>
    </row>
    <row r="250" spans="1:9" hidden="1" x14ac:dyDescent="0.2">
      <c r="A250" s="98">
        <v>43501</v>
      </c>
      <c r="B250" s="62" t="s">
        <v>1399</v>
      </c>
      <c r="C250" s="62" t="s">
        <v>929</v>
      </c>
      <c r="D250" s="62" t="s">
        <v>135</v>
      </c>
      <c r="E250" s="62" t="s">
        <v>1316</v>
      </c>
      <c r="F250" s="101">
        <v>160</v>
      </c>
      <c r="G250" s="100">
        <v>21312</v>
      </c>
      <c r="H250" s="100">
        <v>21312</v>
      </c>
      <c r="I250" s="1" t="str">
        <f t="shared" ca="1" si="6"/>
        <v>нет модели</v>
      </c>
    </row>
    <row r="251" spans="1:9" hidden="1" x14ac:dyDescent="0.2">
      <c r="A251" s="98">
        <v>43538</v>
      </c>
      <c r="B251" s="62" t="s">
        <v>1387</v>
      </c>
      <c r="C251" s="62" t="s">
        <v>929</v>
      </c>
      <c r="D251" s="62" t="s">
        <v>112</v>
      </c>
      <c r="E251" s="62" t="s">
        <v>1316</v>
      </c>
      <c r="F251" s="101">
        <v>200</v>
      </c>
      <c r="G251" s="100">
        <v>21304.799999999999</v>
      </c>
      <c r="H251" s="100">
        <v>21304.799999999999</v>
      </c>
      <c r="I251" s="1" t="str">
        <f t="shared" ca="1" si="6"/>
        <v>нет модели</v>
      </c>
    </row>
    <row r="252" spans="1:9" hidden="1" x14ac:dyDescent="0.2">
      <c r="A252" s="98">
        <v>43675</v>
      </c>
      <c r="B252" s="62" t="s">
        <v>1385</v>
      </c>
      <c r="C252" s="62" t="s">
        <v>929</v>
      </c>
      <c r="D252" s="62" t="s">
        <v>406</v>
      </c>
      <c r="E252" s="62" t="s">
        <v>1316</v>
      </c>
      <c r="F252" s="101">
        <v>42</v>
      </c>
      <c r="G252" s="100">
        <v>21252.17</v>
      </c>
      <c r="H252" s="100">
        <v>21252.17</v>
      </c>
      <c r="I252" s="1" t="str">
        <f t="shared" ca="1" si="6"/>
        <v>нет модели</v>
      </c>
    </row>
    <row r="253" spans="1:9" hidden="1" x14ac:dyDescent="0.2">
      <c r="A253" s="98">
        <v>43509</v>
      </c>
      <c r="B253" s="62" t="s">
        <v>1147</v>
      </c>
      <c r="C253" s="62" t="s">
        <v>654</v>
      </c>
      <c r="D253" s="62" t="s">
        <v>35</v>
      </c>
      <c r="E253" s="62" t="s">
        <v>1311</v>
      </c>
      <c r="F253" s="101">
        <v>5</v>
      </c>
      <c r="G253" s="100">
        <v>21020.34</v>
      </c>
      <c r="H253" s="100">
        <v>21020.34</v>
      </c>
      <c r="I253" s="1" t="str">
        <f t="shared" ca="1" si="6"/>
        <v>Прочее</v>
      </c>
    </row>
    <row r="254" spans="1:9" hidden="1" x14ac:dyDescent="0.2">
      <c r="A254" s="98">
        <v>43509</v>
      </c>
      <c r="B254" s="62" t="s">
        <v>1147</v>
      </c>
      <c r="C254" s="62" t="s">
        <v>654</v>
      </c>
      <c r="D254" s="62" t="s">
        <v>36</v>
      </c>
      <c r="E254" s="62" t="s">
        <v>1311</v>
      </c>
      <c r="F254" s="101">
        <v>5</v>
      </c>
      <c r="G254" s="100">
        <v>21020.34</v>
      </c>
      <c r="H254" s="100">
        <v>21020.34</v>
      </c>
      <c r="I254" s="1" t="str">
        <f t="shared" ca="1" si="6"/>
        <v>Прочее</v>
      </c>
    </row>
    <row r="255" spans="1:9" hidden="1" x14ac:dyDescent="0.2">
      <c r="A255" s="98">
        <v>43607</v>
      </c>
      <c r="B255" s="62" t="s">
        <v>1384</v>
      </c>
      <c r="C255" s="62" t="s">
        <v>929</v>
      </c>
      <c r="D255" s="62" t="s">
        <v>327</v>
      </c>
      <c r="E255" s="62" t="s">
        <v>1316</v>
      </c>
      <c r="F255" s="101">
        <v>200</v>
      </c>
      <c r="G255" s="100">
        <v>20678.400000000001</v>
      </c>
      <c r="H255" s="100">
        <v>20678.400000000001</v>
      </c>
      <c r="I255" s="1" t="str">
        <f t="shared" ca="1" si="6"/>
        <v>нет модели</v>
      </c>
    </row>
    <row r="256" spans="1:9" hidden="1" x14ac:dyDescent="0.2">
      <c r="A256" s="98">
        <v>43481</v>
      </c>
      <c r="B256" s="62" t="s">
        <v>1402</v>
      </c>
      <c r="C256" s="62" t="s">
        <v>929</v>
      </c>
      <c r="D256" s="62" t="s">
        <v>145</v>
      </c>
      <c r="E256" s="62" t="s">
        <v>1316</v>
      </c>
      <c r="F256" s="101">
        <v>40</v>
      </c>
      <c r="G256" s="100">
        <v>20448</v>
      </c>
      <c r="H256" s="100">
        <v>20448</v>
      </c>
      <c r="I256" s="1" t="str">
        <f t="shared" ca="1" si="6"/>
        <v>нет модели</v>
      </c>
    </row>
    <row r="257" spans="1:9" hidden="1" x14ac:dyDescent="0.2">
      <c r="A257" s="98">
        <v>43481</v>
      </c>
      <c r="B257" s="62" t="s">
        <v>1402</v>
      </c>
      <c r="C257" s="62" t="s">
        <v>929</v>
      </c>
      <c r="D257" s="62" t="s">
        <v>157</v>
      </c>
      <c r="E257" s="62" t="s">
        <v>1316</v>
      </c>
      <c r="F257" s="101">
        <v>40</v>
      </c>
      <c r="G257" s="100">
        <v>20448</v>
      </c>
      <c r="H257" s="100">
        <v>20448</v>
      </c>
      <c r="I257" s="1" t="str">
        <f t="shared" ca="1" si="6"/>
        <v>нет модели</v>
      </c>
    </row>
    <row r="258" spans="1:9" hidden="1" x14ac:dyDescent="0.2">
      <c r="A258" s="98">
        <v>43566</v>
      </c>
      <c r="B258" s="62" t="s">
        <v>1398</v>
      </c>
      <c r="C258" s="62" t="s">
        <v>929</v>
      </c>
      <c r="D258" s="62" t="s">
        <v>103</v>
      </c>
      <c r="E258" s="62" t="s">
        <v>1316</v>
      </c>
      <c r="F258" s="101">
        <v>960</v>
      </c>
      <c r="G258" s="100">
        <v>20160</v>
      </c>
      <c r="H258" s="100">
        <v>20160</v>
      </c>
      <c r="I258" s="1" t="str">
        <f t="shared" ca="1" si="6"/>
        <v>нет модели</v>
      </c>
    </row>
    <row r="259" spans="1:9" x14ac:dyDescent="0.2">
      <c r="A259" s="98">
        <v>43574</v>
      </c>
      <c r="B259" s="62" t="s">
        <v>1238</v>
      </c>
      <c r="C259" s="62" t="s">
        <v>669</v>
      </c>
      <c r="D259" s="62" t="s">
        <v>1317</v>
      </c>
      <c r="E259" s="62" t="s">
        <v>1316</v>
      </c>
      <c r="F259" s="101">
        <v>4</v>
      </c>
      <c r="G259" s="100">
        <v>20000</v>
      </c>
      <c r="H259" s="100">
        <v>20000</v>
      </c>
      <c r="I259" s="1" t="str">
        <f t="shared" ca="1" si="6"/>
        <v>нет модели</v>
      </c>
    </row>
    <row r="260" spans="1:9" hidden="1" x14ac:dyDescent="0.2">
      <c r="A260" s="98">
        <v>43495</v>
      </c>
      <c r="B260" s="62" t="s">
        <v>1404</v>
      </c>
      <c r="C260" s="62" t="s">
        <v>929</v>
      </c>
      <c r="D260" s="62" t="s">
        <v>139</v>
      </c>
      <c r="E260" s="62" t="s">
        <v>1316</v>
      </c>
      <c r="F260" s="101">
        <v>160</v>
      </c>
      <c r="G260" s="100">
        <v>19776</v>
      </c>
      <c r="H260" s="100">
        <v>19776</v>
      </c>
      <c r="I260" s="1" t="str">
        <f t="shared" ca="1" si="6"/>
        <v>нет модели</v>
      </c>
    </row>
    <row r="261" spans="1:9" hidden="1" x14ac:dyDescent="0.2">
      <c r="A261" s="98">
        <v>43661</v>
      </c>
      <c r="B261" s="62" t="s">
        <v>1204</v>
      </c>
      <c r="C261" s="62" t="s">
        <v>654</v>
      </c>
      <c r="D261" s="62" t="s">
        <v>32</v>
      </c>
      <c r="E261" s="62" t="s">
        <v>1311</v>
      </c>
      <c r="F261" s="101">
        <v>1</v>
      </c>
      <c r="G261" s="100">
        <v>19320</v>
      </c>
      <c r="H261" s="100">
        <v>19320</v>
      </c>
      <c r="I261" s="1" t="str">
        <f t="shared" ca="1" si="6"/>
        <v>ремонт_прочие_услуги</v>
      </c>
    </row>
    <row r="262" spans="1:9" hidden="1" x14ac:dyDescent="0.2">
      <c r="A262" s="98">
        <v>43517</v>
      </c>
      <c r="B262" s="62" t="s">
        <v>1405</v>
      </c>
      <c r="C262" s="62" t="s">
        <v>929</v>
      </c>
      <c r="D262" s="62" t="s">
        <v>137</v>
      </c>
      <c r="E262" s="62" t="s">
        <v>1316</v>
      </c>
      <c r="F262" s="101">
        <v>160</v>
      </c>
      <c r="G262" s="100">
        <v>19312</v>
      </c>
      <c r="H262" s="100">
        <v>19312</v>
      </c>
      <c r="I262" s="1" t="str">
        <f t="shared" ca="1" si="6"/>
        <v>нет модели</v>
      </c>
    </row>
    <row r="263" spans="1:9" hidden="1" x14ac:dyDescent="0.2">
      <c r="A263" s="98">
        <v>43607</v>
      </c>
      <c r="B263" s="62" t="s">
        <v>1198</v>
      </c>
      <c r="C263" s="62" t="s">
        <v>654</v>
      </c>
      <c r="D263" s="62" t="s">
        <v>32</v>
      </c>
      <c r="E263" s="62" t="s">
        <v>1311</v>
      </c>
      <c r="F263" s="101">
        <v>1</v>
      </c>
      <c r="G263" s="100">
        <v>18840</v>
      </c>
      <c r="H263" s="100">
        <v>18840</v>
      </c>
      <c r="I263" s="1" t="str">
        <f t="shared" ca="1" si="6"/>
        <v>ремонт_прочие_услуги</v>
      </c>
    </row>
    <row r="264" spans="1:9" hidden="1" x14ac:dyDescent="0.2">
      <c r="A264" s="98">
        <v>43521</v>
      </c>
      <c r="B264" s="62" t="s">
        <v>1203</v>
      </c>
      <c r="C264" s="62" t="s">
        <v>654</v>
      </c>
      <c r="D264" s="62" t="s">
        <v>32</v>
      </c>
      <c r="E264" s="62" t="s">
        <v>1311</v>
      </c>
      <c r="F264" s="101">
        <v>1</v>
      </c>
      <c r="G264" s="100">
        <v>18480</v>
      </c>
      <c r="H264" s="100">
        <v>18480</v>
      </c>
      <c r="I264" s="1" t="str">
        <f t="shared" ca="1" si="6"/>
        <v>ремонт_прочие_услуги</v>
      </c>
    </row>
    <row r="265" spans="1:9" hidden="1" x14ac:dyDescent="0.2">
      <c r="A265" s="98">
        <v>43866</v>
      </c>
      <c r="B265" s="62" t="s">
        <v>1408</v>
      </c>
      <c r="C265" s="62" t="s">
        <v>654</v>
      </c>
      <c r="D265" s="62" t="s">
        <v>32</v>
      </c>
      <c r="E265" s="62" t="s">
        <v>1311</v>
      </c>
      <c r="F265" s="101">
        <v>1</v>
      </c>
      <c r="G265" s="100">
        <v>18240</v>
      </c>
      <c r="H265" s="100">
        <v>18240</v>
      </c>
      <c r="I265" s="1" t="str">
        <f t="shared" ca="1" si="6"/>
        <v>ремонт_прочие_услуги</v>
      </c>
    </row>
    <row r="266" spans="1:9" hidden="1" x14ac:dyDescent="0.2">
      <c r="A266" s="98">
        <v>43481</v>
      </c>
      <c r="B266" s="62" t="s">
        <v>1402</v>
      </c>
      <c r="C266" s="62" t="s">
        <v>929</v>
      </c>
      <c r="D266" s="62" t="s">
        <v>120</v>
      </c>
      <c r="E266" s="62" t="s">
        <v>1316</v>
      </c>
      <c r="F266" s="101">
        <v>40</v>
      </c>
      <c r="G266" s="100">
        <v>18144</v>
      </c>
      <c r="H266" s="100">
        <v>18144</v>
      </c>
      <c r="I266" s="1" t="str">
        <f t="shared" ca="1" si="6"/>
        <v>нет модели</v>
      </c>
    </row>
    <row r="267" spans="1:9" hidden="1" x14ac:dyDescent="0.2">
      <c r="A267" s="98">
        <v>43598</v>
      </c>
      <c r="B267" s="62" t="s">
        <v>1407</v>
      </c>
      <c r="C267" s="62" t="s">
        <v>929</v>
      </c>
      <c r="D267" s="62" t="s">
        <v>331</v>
      </c>
      <c r="E267" s="62" t="s">
        <v>1316</v>
      </c>
      <c r="F267" s="101">
        <v>100</v>
      </c>
      <c r="G267" s="100">
        <v>18000</v>
      </c>
      <c r="H267" s="100">
        <v>18000</v>
      </c>
      <c r="I267" s="1" t="str">
        <f t="shared" ca="1" si="6"/>
        <v>Прочее</v>
      </c>
    </row>
    <row r="268" spans="1:9" hidden="1" x14ac:dyDescent="0.2">
      <c r="A268" s="98">
        <v>43598</v>
      </c>
      <c r="B268" s="62" t="s">
        <v>1407</v>
      </c>
      <c r="C268" s="62" t="s">
        <v>929</v>
      </c>
      <c r="D268" s="62" t="s">
        <v>332</v>
      </c>
      <c r="E268" s="62" t="s">
        <v>1316</v>
      </c>
      <c r="F268" s="101">
        <v>100</v>
      </c>
      <c r="G268" s="100">
        <v>18000</v>
      </c>
      <c r="H268" s="100">
        <v>18000</v>
      </c>
      <c r="I268" s="1" t="str">
        <f t="shared" ca="1" si="6"/>
        <v>Прочее</v>
      </c>
    </row>
    <row r="269" spans="1:9" hidden="1" x14ac:dyDescent="0.2">
      <c r="A269" s="98">
        <v>43481</v>
      </c>
      <c r="B269" s="62" t="s">
        <v>1402</v>
      </c>
      <c r="C269" s="62" t="s">
        <v>929</v>
      </c>
      <c r="D269" s="62" t="s">
        <v>158</v>
      </c>
      <c r="E269" s="62" t="s">
        <v>1316</v>
      </c>
      <c r="F269" s="101">
        <v>40</v>
      </c>
      <c r="G269" s="100">
        <v>17520</v>
      </c>
      <c r="H269" s="100">
        <v>17520</v>
      </c>
      <c r="I269" s="1" t="str">
        <f t="shared" ca="1" si="6"/>
        <v>нет модели</v>
      </c>
    </row>
    <row r="270" spans="1:9" hidden="1" x14ac:dyDescent="0.2">
      <c r="A270" s="98">
        <v>43495</v>
      </c>
      <c r="B270" s="62" t="s">
        <v>1404</v>
      </c>
      <c r="C270" s="62" t="s">
        <v>929</v>
      </c>
      <c r="D270" s="62" t="s">
        <v>144</v>
      </c>
      <c r="E270" s="62" t="s">
        <v>1316</v>
      </c>
      <c r="F270" s="101">
        <v>120</v>
      </c>
      <c r="G270" s="100">
        <v>17424</v>
      </c>
      <c r="H270" s="100">
        <v>17424</v>
      </c>
      <c r="I270" s="1" t="str">
        <f t="shared" ca="1" si="6"/>
        <v>нет модели</v>
      </c>
    </row>
    <row r="271" spans="1:9" hidden="1" x14ac:dyDescent="0.2">
      <c r="A271" s="98">
        <v>43517</v>
      </c>
      <c r="B271" s="62" t="s">
        <v>1405</v>
      </c>
      <c r="C271" s="62" t="s">
        <v>929</v>
      </c>
      <c r="D271" s="62" t="s">
        <v>133</v>
      </c>
      <c r="E271" s="62" t="s">
        <v>1316</v>
      </c>
      <c r="F271" s="101">
        <v>160</v>
      </c>
      <c r="G271" s="100">
        <v>16704</v>
      </c>
      <c r="H271" s="100">
        <v>16704</v>
      </c>
      <c r="I271" s="1" t="str">
        <f t="shared" ca="1" si="6"/>
        <v>нет модели</v>
      </c>
    </row>
    <row r="272" spans="1:9" hidden="1" x14ac:dyDescent="0.2">
      <c r="A272" s="98">
        <v>43566</v>
      </c>
      <c r="B272" s="62" t="s">
        <v>1403</v>
      </c>
      <c r="C272" s="62" t="s">
        <v>929</v>
      </c>
      <c r="D272" s="62" t="s">
        <v>294</v>
      </c>
      <c r="E272" s="62" t="s">
        <v>1316</v>
      </c>
      <c r="F272" s="101">
        <v>160</v>
      </c>
      <c r="G272" s="100">
        <v>16608</v>
      </c>
      <c r="H272" s="100">
        <v>16608</v>
      </c>
      <c r="I272" s="1" t="str">
        <f t="shared" ca="1" si="6"/>
        <v>нет модели</v>
      </c>
    </row>
    <row r="273" spans="1:9" hidden="1" x14ac:dyDescent="0.2">
      <c r="A273" s="98">
        <v>43598</v>
      </c>
      <c r="B273" s="62" t="s">
        <v>1396</v>
      </c>
      <c r="C273" s="62" t="s">
        <v>929</v>
      </c>
      <c r="D273" s="62" t="s">
        <v>337</v>
      </c>
      <c r="E273" s="62" t="s">
        <v>1316</v>
      </c>
      <c r="F273" s="101">
        <v>40</v>
      </c>
      <c r="G273" s="100">
        <v>16560</v>
      </c>
      <c r="H273" s="100">
        <v>16560</v>
      </c>
      <c r="I273" s="1" t="str">
        <f t="shared" ca="1" si="6"/>
        <v>Прочее</v>
      </c>
    </row>
    <row r="274" spans="1:9" hidden="1" x14ac:dyDescent="0.2">
      <c r="A274" s="98">
        <v>43481</v>
      </c>
      <c r="B274" s="62" t="s">
        <v>1402</v>
      </c>
      <c r="C274" s="62" t="s">
        <v>929</v>
      </c>
      <c r="D274" s="62" t="s">
        <v>111</v>
      </c>
      <c r="E274" s="62" t="s">
        <v>1316</v>
      </c>
      <c r="F274" s="101">
        <v>40</v>
      </c>
      <c r="G274" s="100">
        <v>16560</v>
      </c>
      <c r="H274" s="100">
        <v>16560</v>
      </c>
      <c r="I274" s="1" t="str">
        <f t="shared" ca="1" si="6"/>
        <v>нет модели</v>
      </c>
    </row>
    <row r="275" spans="1:9" hidden="1" x14ac:dyDescent="0.2">
      <c r="A275" s="98">
        <v>43866</v>
      </c>
      <c r="B275" s="62" t="s">
        <v>1409</v>
      </c>
      <c r="C275" s="62" t="s">
        <v>654</v>
      </c>
      <c r="D275" s="62" t="s">
        <v>32</v>
      </c>
      <c r="E275" s="62" t="s">
        <v>1311</v>
      </c>
      <c r="F275" s="101">
        <v>1</v>
      </c>
      <c r="G275" s="100">
        <v>16200</v>
      </c>
      <c r="H275" s="100">
        <v>16200</v>
      </c>
      <c r="I275" s="1" t="str">
        <f t="shared" ca="1" si="6"/>
        <v>ремонт_прочие_услуги</v>
      </c>
    </row>
    <row r="276" spans="1:9" hidden="1" x14ac:dyDescent="0.2">
      <c r="A276" s="98">
        <v>43570</v>
      </c>
      <c r="B276" s="62" t="s">
        <v>1206</v>
      </c>
      <c r="C276" s="62" t="s">
        <v>654</v>
      </c>
      <c r="D276" s="62" t="s">
        <v>32</v>
      </c>
      <c r="E276" s="62" t="s">
        <v>1311</v>
      </c>
      <c r="F276" s="101">
        <v>1</v>
      </c>
      <c r="G276" s="100">
        <v>15360</v>
      </c>
      <c r="H276" s="100">
        <v>15360</v>
      </c>
      <c r="I276" s="1" t="str">
        <f t="shared" ca="1" si="6"/>
        <v>ремонт_прочие_услуги</v>
      </c>
    </row>
    <row r="277" spans="1:9" hidden="1" x14ac:dyDescent="0.2">
      <c r="A277" s="98">
        <v>43509</v>
      </c>
      <c r="B277" s="62" t="s">
        <v>1155</v>
      </c>
      <c r="C277" s="62" t="s">
        <v>654</v>
      </c>
      <c r="D277" s="62" t="s">
        <v>30</v>
      </c>
      <c r="E277" s="62" t="s">
        <v>1311</v>
      </c>
      <c r="F277" s="101">
        <v>2</v>
      </c>
      <c r="G277" s="100">
        <v>11799</v>
      </c>
      <c r="H277" s="100">
        <v>14748.74</v>
      </c>
      <c r="I277" s="1" t="str">
        <f t="shared" ca="1" si="6"/>
        <v>Прочее</v>
      </c>
    </row>
    <row r="278" spans="1:9" hidden="1" x14ac:dyDescent="0.2">
      <c r="A278" s="98">
        <v>43495</v>
      </c>
      <c r="B278" s="62" t="s">
        <v>1404</v>
      </c>
      <c r="C278" s="62" t="s">
        <v>929</v>
      </c>
      <c r="D278" s="62" t="s">
        <v>125</v>
      </c>
      <c r="E278" s="62" t="s">
        <v>1316</v>
      </c>
      <c r="F278" s="101">
        <v>80</v>
      </c>
      <c r="G278" s="100">
        <v>14400</v>
      </c>
      <c r="H278" s="100">
        <v>14400</v>
      </c>
      <c r="I278" s="1" t="str">
        <f t="shared" ca="1" si="6"/>
        <v>нет модели</v>
      </c>
    </row>
    <row r="279" spans="1:9" hidden="1" x14ac:dyDescent="0.2">
      <c r="A279" s="98">
        <v>43642</v>
      </c>
      <c r="B279" s="62" t="s">
        <v>1218</v>
      </c>
      <c r="C279" s="62" t="s">
        <v>654</v>
      </c>
      <c r="D279" s="62" t="s">
        <v>34</v>
      </c>
      <c r="E279" s="62" t="s">
        <v>1311</v>
      </c>
      <c r="F279" s="101">
        <v>1</v>
      </c>
      <c r="G279" s="100">
        <v>14160</v>
      </c>
      <c r="H279" s="100">
        <v>14160</v>
      </c>
      <c r="I279" s="1" t="str">
        <f t="shared" ca="1" si="6"/>
        <v>ремонт_прочие_услуги</v>
      </c>
    </row>
    <row r="280" spans="1:9" hidden="1" x14ac:dyDescent="0.2">
      <c r="A280" s="98">
        <v>43881</v>
      </c>
      <c r="B280" s="62" t="s">
        <v>2376</v>
      </c>
      <c r="C280" s="62" t="s">
        <v>654</v>
      </c>
      <c r="D280" s="62" t="s">
        <v>2377</v>
      </c>
      <c r="E280" s="62" t="s">
        <v>1311</v>
      </c>
      <c r="F280" s="101">
        <v>1</v>
      </c>
      <c r="G280" s="100">
        <v>13920</v>
      </c>
      <c r="H280" s="100">
        <v>13920</v>
      </c>
      <c r="I280" s="1" t="str">
        <f t="shared" ca="1" si="6"/>
        <v>ремонт_прочие_услуги</v>
      </c>
    </row>
    <row r="281" spans="1:9" hidden="1" x14ac:dyDescent="0.2">
      <c r="A281" s="98">
        <v>43495</v>
      </c>
      <c r="B281" s="62" t="s">
        <v>1404</v>
      </c>
      <c r="C281" s="62" t="s">
        <v>929</v>
      </c>
      <c r="D281" s="62" t="s">
        <v>147</v>
      </c>
      <c r="E281" s="62" t="s">
        <v>1316</v>
      </c>
      <c r="F281" s="101">
        <v>40</v>
      </c>
      <c r="G281" s="100">
        <v>13536</v>
      </c>
      <c r="H281" s="100">
        <v>13536</v>
      </c>
      <c r="I281" s="1" t="str">
        <f t="shared" ca="1" si="6"/>
        <v>нет модели</v>
      </c>
    </row>
    <row r="282" spans="1:9" hidden="1" x14ac:dyDescent="0.2">
      <c r="A282" s="98">
        <v>43756</v>
      </c>
      <c r="B282" s="62" t="s">
        <v>1189</v>
      </c>
      <c r="C282" s="62" t="s">
        <v>654</v>
      </c>
      <c r="D282" s="62" t="s">
        <v>35</v>
      </c>
      <c r="E282" s="62" t="s">
        <v>1313</v>
      </c>
      <c r="F282" s="101">
        <v>3</v>
      </c>
      <c r="G282" s="100">
        <v>13248</v>
      </c>
      <c r="H282" s="100">
        <v>13248</v>
      </c>
      <c r="I282" s="1" t="str">
        <f t="shared" ca="1" si="6"/>
        <v>Прочее</v>
      </c>
    </row>
    <row r="283" spans="1:9" hidden="1" x14ac:dyDescent="0.2">
      <c r="A283" s="98">
        <v>43782</v>
      </c>
      <c r="B283" s="62" t="s">
        <v>1152</v>
      </c>
      <c r="C283" s="62" t="s">
        <v>654</v>
      </c>
      <c r="D283" s="62" t="s">
        <v>35</v>
      </c>
      <c r="E283" s="62" t="s">
        <v>1311</v>
      </c>
      <c r="F283" s="101">
        <v>3</v>
      </c>
      <c r="G283" s="100">
        <v>13248</v>
      </c>
      <c r="H283" s="100">
        <v>13248</v>
      </c>
      <c r="I283" s="1" t="str">
        <f t="shared" ca="1" si="6"/>
        <v>Прочее</v>
      </c>
    </row>
    <row r="284" spans="1:9" hidden="1" x14ac:dyDescent="0.2">
      <c r="A284" s="98">
        <v>43782</v>
      </c>
      <c r="B284" s="62" t="s">
        <v>1152</v>
      </c>
      <c r="C284" s="62" t="s">
        <v>654</v>
      </c>
      <c r="D284" s="62" t="s">
        <v>36</v>
      </c>
      <c r="E284" s="62" t="s">
        <v>1311</v>
      </c>
      <c r="F284" s="101">
        <v>3</v>
      </c>
      <c r="G284" s="100">
        <v>13248</v>
      </c>
      <c r="H284" s="100">
        <v>13248</v>
      </c>
      <c r="I284" s="1" t="str">
        <f t="shared" ca="1" si="6"/>
        <v>Прочее</v>
      </c>
    </row>
    <row r="285" spans="1:9" hidden="1" x14ac:dyDescent="0.2">
      <c r="A285" s="98">
        <v>43775</v>
      </c>
      <c r="B285" s="62" t="s">
        <v>1149</v>
      </c>
      <c r="C285" s="62" t="s">
        <v>654</v>
      </c>
      <c r="D285" s="62" t="s">
        <v>35</v>
      </c>
      <c r="E285" s="62" t="s">
        <v>1311</v>
      </c>
      <c r="F285" s="101">
        <v>3</v>
      </c>
      <c r="G285" s="100">
        <v>13248</v>
      </c>
      <c r="H285" s="100">
        <v>13248</v>
      </c>
      <c r="I285" s="1" t="str">
        <f t="shared" ca="1" si="6"/>
        <v>Прочее</v>
      </c>
    </row>
    <row r="286" spans="1:9" hidden="1" x14ac:dyDescent="0.2">
      <c r="A286" s="98">
        <v>43780</v>
      </c>
      <c r="B286" s="62" t="s">
        <v>1150</v>
      </c>
      <c r="C286" s="62" t="s">
        <v>654</v>
      </c>
      <c r="D286" s="62" t="s">
        <v>35</v>
      </c>
      <c r="E286" s="62" t="s">
        <v>1311</v>
      </c>
      <c r="F286" s="101">
        <v>3</v>
      </c>
      <c r="G286" s="100">
        <v>13248</v>
      </c>
      <c r="H286" s="100">
        <v>13248</v>
      </c>
      <c r="I286" s="1" t="str">
        <f t="shared" ca="1" si="6"/>
        <v>Прочее</v>
      </c>
    </row>
    <row r="287" spans="1:9" hidden="1" x14ac:dyDescent="0.2">
      <c r="A287" s="98">
        <v>43784</v>
      </c>
      <c r="B287" s="62" t="s">
        <v>1154</v>
      </c>
      <c r="C287" s="62" t="s">
        <v>654</v>
      </c>
      <c r="D287" s="62" t="s">
        <v>35</v>
      </c>
      <c r="E287" s="62" t="s">
        <v>1311</v>
      </c>
      <c r="F287" s="101">
        <v>3</v>
      </c>
      <c r="G287" s="100">
        <v>13248</v>
      </c>
      <c r="H287" s="100">
        <v>13248</v>
      </c>
      <c r="I287" s="1" t="str">
        <f t="shared" ca="1" si="6"/>
        <v>Прочее</v>
      </c>
    </row>
    <row r="288" spans="1:9" hidden="1" x14ac:dyDescent="0.2">
      <c r="A288" s="98">
        <v>43775</v>
      </c>
      <c r="B288" s="62" t="s">
        <v>1149</v>
      </c>
      <c r="C288" s="62" t="s">
        <v>654</v>
      </c>
      <c r="D288" s="62" t="s">
        <v>36</v>
      </c>
      <c r="E288" s="62" t="s">
        <v>1311</v>
      </c>
      <c r="F288" s="101">
        <v>3</v>
      </c>
      <c r="G288" s="100">
        <v>13248</v>
      </c>
      <c r="H288" s="100">
        <v>13248</v>
      </c>
      <c r="I288" s="1" t="str">
        <f t="shared" ca="1" si="6"/>
        <v>Прочее</v>
      </c>
    </row>
    <row r="289" spans="1:9" hidden="1" x14ac:dyDescent="0.2">
      <c r="A289" s="98">
        <v>43784</v>
      </c>
      <c r="B289" s="62" t="s">
        <v>1154</v>
      </c>
      <c r="C289" s="62" t="s">
        <v>654</v>
      </c>
      <c r="D289" s="62" t="s">
        <v>36</v>
      </c>
      <c r="E289" s="62" t="s">
        <v>1311</v>
      </c>
      <c r="F289" s="101">
        <v>3</v>
      </c>
      <c r="G289" s="100">
        <v>13248</v>
      </c>
      <c r="H289" s="100">
        <v>13248</v>
      </c>
      <c r="I289" s="1" t="str">
        <f t="shared" ca="1" si="6"/>
        <v>Прочее</v>
      </c>
    </row>
    <row r="290" spans="1:9" hidden="1" x14ac:dyDescent="0.2">
      <c r="A290" s="98">
        <v>43756</v>
      </c>
      <c r="B290" s="62" t="s">
        <v>1189</v>
      </c>
      <c r="C290" s="62" t="s">
        <v>654</v>
      </c>
      <c r="D290" s="62" t="s">
        <v>36</v>
      </c>
      <c r="E290" s="62" t="s">
        <v>1313</v>
      </c>
      <c r="F290" s="101">
        <v>3</v>
      </c>
      <c r="G290" s="100">
        <v>13248</v>
      </c>
      <c r="H290" s="100">
        <v>13248</v>
      </c>
      <c r="I290" s="1" t="str">
        <f t="shared" ca="1" si="6"/>
        <v>Прочее</v>
      </c>
    </row>
    <row r="291" spans="1:9" hidden="1" x14ac:dyDescent="0.2">
      <c r="A291" s="98">
        <v>43780</v>
      </c>
      <c r="B291" s="62" t="s">
        <v>1150</v>
      </c>
      <c r="C291" s="62" t="s">
        <v>654</v>
      </c>
      <c r="D291" s="62" t="s">
        <v>36</v>
      </c>
      <c r="E291" s="62" t="s">
        <v>1311</v>
      </c>
      <c r="F291" s="101">
        <v>3</v>
      </c>
      <c r="G291" s="100">
        <v>13248</v>
      </c>
      <c r="H291" s="100">
        <v>13248</v>
      </c>
      <c r="I291" s="1" t="str">
        <f t="shared" ca="1" si="6"/>
        <v>Прочее</v>
      </c>
    </row>
    <row r="292" spans="1:9" hidden="1" x14ac:dyDescent="0.2">
      <c r="A292" s="98">
        <v>43644</v>
      </c>
      <c r="B292" s="62" t="s">
        <v>1202</v>
      </c>
      <c r="C292" s="62" t="s">
        <v>654</v>
      </c>
      <c r="D292" s="62" t="s">
        <v>32</v>
      </c>
      <c r="E292" s="62" t="s">
        <v>1311</v>
      </c>
      <c r="F292" s="101">
        <v>1</v>
      </c>
      <c r="G292" s="100">
        <v>13200</v>
      </c>
      <c r="H292" s="100">
        <v>13200</v>
      </c>
      <c r="I292" s="1" t="str">
        <f t="shared" ca="1" si="6"/>
        <v>ремонт_прочие_услуги</v>
      </c>
    </row>
    <row r="293" spans="1:9" hidden="1" x14ac:dyDescent="0.2">
      <c r="A293" s="98">
        <v>43598</v>
      </c>
      <c r="B293" s="62" t="s">
        <v>1391</v>
      </c>
      <c r="C293" s="62" t="s">
        <v>929</v>
      </c>
      <c r="D293" s="62" t="s">
        <v>345</v>
      </c>
      <c r="E293" s="62" t="s">
        <v>1316</v>
      </c>
      <c r="F293" s="101">
        <v>480</v>
      </c>
      <c r="G293" s="100">
        <v>12960</v>
      </c>
      <c r="H293" s="100">
        <v>12960</v>
      </c>
      <c r="I293" s="1" t="str">
        <f t="shared" ca="1" si="6"/>
        <v>нет модели</v>
      </c>
    </row>
    <row r="294" spans="1:9" hidden="1" x14ac:dyDescent="0.2">
      <c r="A294" s="98">
        <v>43866</v>
      </c>
      <c r="B294" s="62" t="s">
        <v>1410</v>
      </c>
      <c r="C294" s="62" t="s">
        <v>654</v>
      </c>
      <c r="D294" s="62" t="s">
        <v>32</v>
      </c>
      <c r="E294" s="62" t="s">
        <v>1311</v>
      </c>
      <c r="F294" s="101">
        <v>1</v>
      </c>
      <c r="G294" s="100">
        <v>12600</v>
      </c>
      <c r="H294" s="100">
        <v>12600</v>
      </c>
      <c r="I294" s="1" t="str">
        <f t="shared" ca="1" si="6"/>
        <v>ремонт_прочие_услуги</v>
      </c>
    </row>
    <row r="295" spans="1:9" hidden="1" x14ac:dyDescent="0.2">
      <c r="A295" s="98">
        <v>43530</v>
      </c>
      <c r="B295" s="62" t="s">
        <v>1411</v>
      </c>
      <c r="C295" s="62" t="s">
        <v>929</v>
      </c>
      <c r="D295" s="62" t="s">
        <v>270</v>
      </c>
      <c r="E295" s="62" t="s">
        <v>1316</v>
      </c>
      <c r="F295" s="101">
        <v>230</v>
      </c>
      <c r="G295" s="100">
        <v>12420</v>
      </c>
      <c r="H295" s="100">
        <v>12420</v>
      </c>
      <c r="I295" s="1" t="str">
        <f t="shared" ca="1" si="6"/>
        <v>Прочее</v>
      </c>
    </row>
    <row r="296" spans="1:9" hidden="1" x14ac:dyDescent="0.2">
      <c r="A296" s="98">
        <v>43495</v>
      </c>
      <c r="B296" s="62" t="s">
        <v>1404</v>
      </c>
      <c r="C296" s="62" t="s">
        <v>929</v>
      </c>
      <c r="D296" s="62" t="s">
        <v>129</v>
      </c>
      <c r="E296" s="62" t="s">
        <v>1316</v>
      </c>
      <c r="F296" s="101">
        <v>80</v>
      </c>
      <c r="G296" s="100">
        <v>12096</v>
      </c>
      <c r="H296" s="100">
        <v>12096</v>
      </c>
      <c r="I296" s="1" t="str">
        <f t="shared" ca="1" si="6"/>
        <v>нет модели</v>
      </c>
    </row>
    <row r="297" spans="1:9" hidden="1" x14ac:dyDescent="0.2">
      <c r="A297" s="98">
        <v>43521</v>
      </c>
      <c r="B297" s="62" t="s">
        <v>1199</v>
      </c>
      <c r="C297" s="62" t="s">
        <v>654</v>
      </c>
      <c r="D297" s="62" t="s">
        <v>32</v>
      </c>
      <c r="E297" s="62" t="s">
        <v>1311</v>
      </c>
      <c r="F297" s="101">
        <v>1</v>
      </c>
      <c r="G297" s="100">
        <v>12000</v>
      </c>
      <c r="H297" s="100">
        <v>12000</v>
      </c>
      <c r="I297" s="1" t="str">
        <f t="shared" ca="1" si="6"/>
        <v>ремонт_прочие_услуги</v>
      </c>
    </row>
    <row r="298" spans="1:9" hidden="1" x14ac:dyDescent="0.2">
      <c r="A298" s="98">
        <v>43495</v>
      </c>
      <c r="B298" s="62" t="s">
        <v>1404</v>
      </c>
      <c r="C298" s="62" t="s">
        <v>929</v>
      </c>
      <c r="D298" s="62" t="s">
        <v>141</v>
      </c>
      <c r="E298" s="62" t="s">
        <v>1316</v>
      </c>
      <c r="F298" s="101">
        <v>80</v>
      </c>
      <c r="G298" s="100">
        <v>11808</v>
      </c>
      <c r="H298" s="100">
        <v>11808</v>
      </c>
      <c r="I298" s="1" t="str">
        <f t="shared" ca="1" si="6"/>
        <v>нет модели</v>
      </c>
    </row>
    <row r="299" spans="1:9" hidden="1" x14ac:dyDescent="0.2">
      <c r="A299" s="98">
        <v>43481</v>
      </c>
      <c r="B299" s="62" t="s">
        <v>1402</v>
      </c>
      <c r="C299" s="62" t="s">
        <v>929</v>
      </c>
      <c r="D299" s="62" t="s">
        <v>156</v>
      </c>
      <c r="E299" s="62" t="s">
        <v>1316</v>
      </c>
      <c r="F299" s="101">
        <v>40</v>
      </c>
      <c r="G299" s="100">
        <v>11808</v>
      </c>
      <c r="H299" s="100">
        <v>11808</v>
      </c>
      <c r="I299" s="1" t="str">
        <f t="shared" ca="1" si="6"/>
        <v>нет модели</v>
      </c>
    </row>
    <row r="300" spans="1:9" hidden="1" x14ac:dyDescent="0.2">
      <c r="A300" s="98">
        <v>43598</v>
      </c>
      <c r="B300" s="62" t="s">
        <v>1391</v>
      </c>
      <c r="C300" s="62" t="s">
        <v>929</v>
      </c>
      <c r="D300" s="62" t="s">
        <v>323</v>
      </c>
      <c r="E300" s="62" t="s">
        <v>1316</v>
      </c>
      <c r="F300" s="101">
        <v>80</v>
      </c>
      <c r="G300" s="100">
        <v>11520</v>
      </c>
      <c r="H300" s="100">
        <v>11520</v>
      </c>
      <c r="I300" s="1" t="str">
        <f t="shared" ca="1" si="6"/>
        <v>нет модели</v>
      </c>
    </row>
    <row r="301" spans="1:9" hidden="1" x14ac:dyDescent="0.2">
      <c r="A301" s="98">
        <v>43481</v>
      </c>
      <c r="B301" s="62" t="s">
        <v>1402</v>
      </c>
      <c r="C301" s="62" t="s">
        <v>929</v>
      </c>
      <c r="D301" s="62" t="s">
        <v>167</v>
      </c>
      <c r="E301" s="62" t="s">
        <v>1316</v>
      </c>
      <c r="F301" s="101">
        <v>40</v>
      </c>
      <c r="G301" s="100">
        <v>11376</v>
      </c>
      <c r="H301" s="100">
        <v>11376</v>
      </c>
      <c r="I301" s="1" t="str">
        <f t="shared" ca="1" si="6"/>
        <v>нет модели</v>
      </c>
    </row>
    <row r="302" spans="1:9" hidden="1" x14ac:dyDescent="0.2">
      <c r="A302" s="98">
        <v>43780</v>
      </c>
      <c r="B302" s="62" t="s">
        <v>1219</v>
      </c>
      <c r="C302" s="62" t="s">
        <v>654</v>
      </c>
      <c r="D302" s="62" t="s">
        <v>34</v>
      </c>
      <c r="E302" s="62" t="s">
        <v>1311</v>
      </c>
      <c r="F302" s="101">
        <v>1</v>
      </c>
      <c r="G302" s="100">
        <v>11160</v>
      </c>
      <c r="H302" s="100">
        <v>11160</v>
      </c>
      <c r="I302" s="1" t="str">
        <f t="shared" ca="1" si="6"/>
        <v>ремонт_прочие_услуги</v>
      </c>
    </row>
    <row r="303" spans="1:9" x14ac:dyDescent="0.2">
      <c r="A303" s="98">
        <v>43816</v>
      </c>
      <c r="B303" s="62" t="s">
        <v>1222</v>
      </c>
      <c r="C303" s="62" t="s">
        <v>654</v>
      </c>
      <c r="D303" s="62" t="s">
        <v>1103</v>
      </c>
      <c r="E303" s="62" t="s">
        <v>1311</v>
      </c>
      <c r="F303" s="101">
        <v>2</v>
      </c>
      <c r="G303" s="100">
        <v>11095.2</v>
      </c>
      <c r="H303" s="100">
        <v>11095.2</v>
      </c>
      <c r="I303" s="1" t="str">
        <f t="shared" ca="1" si="6"/>
        <v>Прочее</v>
      </c>
    </row>
    <row r="304" spans="1:9" hidden="1" x14ac:dyDescent="0.2">
      <c r="A304" s="98">
        <v>43643</v>
      </c>
      <c r="B304" s="62" t="s">
        <v>1194</v>
      </c>
      <c r="C304" s="62" t="s">
        <v>654</v>
      </c>
      <c r="D304" s="62" t="s">
        <v>486</v>
      </c>
      <c r="E304" s="62" t="s">
        <v>1311</v>
      </c>
      <c r="F304" s="101">
        <v>2</v>
      </c>
      <c r="G304" s="100">
        <v>8832</v>
      </c>
      <c r="H304" s="100">
        <v>11040</v>
      </c>
      <c r="I304" s="1" t="str">
        <f t="shared" ca="1" si="6"/>
        <v>Прочее</v>
      </c>
    </row>
    <row r="305" spans="1:9" hidden="1" x14ac:dyDescent="0.2">
      <c r="A305" s="98">
        <v>43481</v>
      </c>
      <c r="B305" s="62" t="s">
        <v>1402</v>
      </c>
      <c r="C305" s="62" t="s">
        <v>929</v>
      </c>
      <c r="D305" s="62" t="s">
        <v>143</v>
      </c>
      <c r="E305" s="62" t="s">
        <v>1316</v>
      </c>
      <c r="F305" s="101">
        <v>80</v>
      </c>
      <c r="G305" s="100">
        <v>10800</v>
      </c>
      <c r="H305" s="100">
        <v>10800</v>
      </c>
      <c r="I305" s="1" t="str">
        <f t="shared" ca="1" si="6"/>
        <v>нет модели</v>
      </c>
    </row>
    <row r="306" spans="1:9" hidden="1" x14ac:dyDescent="0.2">
      <c r="A306" s="98">
        <v>43607</v>
      </c>
      <c r="B306" s="62" t="s">
        <v>1196</v>
      </c>
      <c r="C306" s="62" t="s">
        <v>654</v>
      </c>
      <c r="D306" s="62" t="s">
        <v>32</v>
      </c>
      <c r="E306" s="62" t="s">
        <v>1311</v>
      </c>
      <c r="F306" s="101">
        <v>1</v>
      </c>
      <c r="G306" s="100">
        <v>10440</v>
      </c>
      <c r="H306" s="100">
        <v>10440</v>
      </c>
      <c r="I306" s="1" t="str">
        <f t="shared" ca="1" si="6"/>
        <v>ремонт_прочие_услуги</v>
      </c>
    </row>
    <row r="307" spans="1:9" hidden="1" x14ac:dyDescent="0.2">
      <c r="A307" s="98">
        <v>43530</v>
      </c>
      <c r="B307" s="62" t="s">
        <v>1411</v>
      </c>
      <c r="C307" s="62" t="s">
        <v>929</v>
      </c>
      <c r="D307" s="62" t="s">
        <v>269</v>
      </c>
      <c r="E307" s="62" t="s">
        <v>1316</v>
      </c>
      <c r="F307" s="101">
        <v>10</v>
      </c>
      <c r="G307" s="100">
        <v>10248</v>
      </c>
      <c r="H307" s="100">
        <v>10248</v>
      </c>
      <c r="I307" s="1" t="str">
        <f t="shared" ca="1" si="6"/>
        <v>нет модели</v>
      </c>
    </row>
    <row r="308" spans="1:9" hidden="1" x14ac:dyDescent="0.2">
      <c r="A308" s="98">
        <v>43495</v>
      </c>
      <c r="B308" s="62" t="s">
        <v>1404</v>
      </c>
      <c r="C308" s="62" t="s">
        <v>929</v>
      </c>
      <c r="D308" s="62" t="s">
        <v>130</v>
      </c>
      <c r="E308" s="62" t="s">
        <v>1316</v>
      </c>
      <c r="F308" s="101">
        <v>40</v>
      </c>
      <c r="G308" s="100">
        <v>10224</v>
      </c>
      <c r="H308" s="100">
        <v>10224</v>
      </c>
      <c r="I308" s="1" t="str">
        <f t="shared" ca="1" si="6"/>
        <v>нет модели</v>
      </c>
    </row>
    <row r="309" spans="1:9" hidden="1" x14ac:dyDescent="0.2">
      <c r="A309" s="98">
        <v>43517</v>
      </c>
      <c r="B309" s="62" t="s">
        <v>1405</v>
      </c>
      <c r="C309" s="62" t="s">
        <v>929</v>
      </c>
      <c r="D309" s="62" t="s">
        <v>103</v>
      </c>
      <c r="E309" s="62" t="s">
        <v>1316</v>
      </c>
      <c r="F309" s="101">
        <v>480</v>
      </c>
      <c r="G309" s="100">
        <v>10080</v>
      </c>
      <c r="H309" s="100">
        <v>10080</v>
      </c>
      <c r="I309" s="1" t="str">
        <f t="shared" ref="I309:I361" ca="1" si="7">IF(COUNTIF(INDIRECT(INDEX(моделиперечень,1)),D309),INDEX(моделиперечень,1),
IF(COUNTIF(INDIRECT(INDEX(моделиперечень,2)),D309),INDEX(моделиперечень,2),
IF(COUNTIF(INDIRECT(INDEX(моделиперечень,3)),D309),INDEX(моделиперечень,3),
IF(COUNTIF(INDIRECT(INDEX(моделиперечень,4)),D309),INDEX(моделиперечень,4),
IF(COUNTIF(INDIRECT(INDEX(моделиперечень,5)),D309),INDEX(моделиперечень,5),
IF(COUNTIF(INDIRECT(INDEX(моделиперечень,6)),D309),INDEX(моделиперечень,6),
IF(COUNTIF(INDIRECT(INDEX(моделиперечень,7)),D309),INDEX(моделиперечень,7),
IF(COUNTIF(INDIRECT(INDEX(моделиперечень,8)),D309),INDEX(моделиперечень,8),
IF(COUNTIF(INDIRECT(INDEX(моделиперечень,9)),D309),INDEX(моделиперечень,9),
IF(COUNTIF(INDIRECT(INDEX(моделиперечень,10)),D309),INDEX(моделиперечень,10),
IF(COUNTIF(INDIRECT(INDEX(моделиперечень,11)),D309),INDEX(моделиперечень,11),
IF(COUNTIF(INDIRECT(INDEX(моделиперечень,12)),D309),INDEX(моделиперечень,12),
IF(COUNTIF(INDIRECT(INDEX(моделиперечень,13)),D309),INDEX(моделиперечень,13),
IF(COUNTIF(INDIRECT(INDEX(моделиперечень,14)),D309),INDEX(моделиперечень,14),
IF(COUNTIF(INDIRECT(INDEX(моделиперечень,15)),D309),INDEX(моделиперечень,15),
IF(COUNTIF(INDIRECT(INDEX(моделиперечень,16)),D309),INDEX(моделиперечень,16),
IF(COUNTIF(INDIRECT(INDEX(моделиперечень,17)),D309),INDEX(моделиперечень,17),
IF(COUNTIF(INDIRECT(INDEX(моделиперечень,18)),D309),INDEX(моделиперечень,18),
IF(COUNTIF(INDIRECT(INDEX(моделиперечень,19)),D309),INDEX(моделиперечень,19),
IF(COUNTIF(INDIRECT(INDEX(моделиперечень,20)),D309),INDEX(моделиперечень,20),
IF(COUNTIF(INDIRECT(INDEX(моделиперечень,21)),D309),INDEX(моделиперечень,21),
IF(COUNTIF(INDIRECT(INDEX(моделиперечень,22)),D309),INDEX(моделиперечень,22),
IF(COUNTIF(INDIRECT(INDEX(моделиперечень,23)),D309),INDEX(моделиперечень,23),
IF(COUNTIF(INDIRECT(INDEX(моделиперечень_газ,1)),D309),INDEX(моделиперечень_газ,1),
IF(COUNTIF(INDIRECT(INDEX(моделиперечень_газ,2)),D309),INDEX(моделиперечень_газ,2),
IF(COUNTIF(INDIRECT(INDEX(моделиперечень_газ,3)),D309),INDEX(моделиперечень_газ,3),
IF(COUNTIF(INDIRECT(INDEX(моделиперечень_газ,4)),D309),INDEX(моделиперечень_газ,4),
IF(COUNTIF(INDIRECT(INDEX(моделиперечень_газ,5)),D309),INDEX(моделиперечень_газ,5),
IF(COUNTIF(INDIRECT(INDEX(моделиперечень_газ,6)),D309),INDEX(моделиперечень_газ,6),
IF(COUNTIF(INDIRECT(INDEX(моделиперечень_газ,7)),D309),INDEX(моделиперечень_газ,7),
IF(COUNTIF(INDIRECT(INDEX(моделиперечень_газ,8)),D309),INDEX(моделиперечень_газ,8),
IF(COUNTIF(INDIRECT(INDEX(моделиперечень_газ,9)),D309),INDEX(моделиперечень_газ,9),
IF(COUNTIF(INDIRECT(INDEX(моделиперечень_газ,10)),D309),INDEX(моделиперечень_газ,10),
IF(COUNTIF(INDIRECT(INDEX(моделиперечень_газ,11)),D309),INDEX(моделиперечень_газ,11),
IF(COUNTIF(INDIRECT(INDEX(моделиперечень_газ,12)),D309),INDEX(моделиперечень_газ,12),
IF(COUNTIF(INDIRECT(INDEX(моделиперечень_газ,13)),D309),INDEX(моделиперечень_газ,13),
IF(COUNTIF(INDIRECT(INDEX(моделиперечень_газ,14)),D309),INDEX(моделиперечень_газ,14),
IF(COUNTIF(INDIRECT(INDEX(моделиперечень_газ,15)),D309),INDEX(моделиперечень_газ,15),
IF(COUNTIF(INDIRECT(INDEX(моделиперечень_газ,16)),D309),INDEX(моделиперечень_газ,16),
IF(COUNTIF(INDIRECT(INDEX(моделиперечень_газ,17)),D309),INDEX(моделиперечень_газ,17),
IF(COUNTIF(INDIRECT(INDEX(моделиперечень_газ,18)),D309),INDEX(моделиперечень_газ,18),
IF(COUNTIF(INDIRECT(INDEX(моделиперечень_газ,19)),D309),INDEX(моделиперечень_газ,19),
IF(COUNTIF(INDIRECT(INDEX(моделиперечень_газ,20)),D309),INDEX(моделиперечень_газ,20),
IF(COUNTIF(INDIRECT(INDEX(моделиперечень_газ,21)),D309),INDEX(моделиперечень_газ,21),
IF(COUNTIF(INDIRECT(INDEX(моделиперечень_газ,22)),D309),INDEX(моделиперечень_газ,22),
IF(COUNTIF(INDIRECT(INDEX(моделиперечень_газ,23)),D309),INDEX(моделиперечень_газ,23),
IF(COUNTIF(INDIRECT(INDEX(моделиперечень_газ,24)),D309),INDEX(моделиперечень_газ,24),
IF(COUNTIF(INDIRECT(INDEX(моделиперечень_газ,25)),D309),INDEX(моделиперечень_газ,25),
IF(COUNTIF(INDIRECT(INDEX(моделиперечень_газ,26)),D309),INDEX(моделиперечень_газ,26),
IF(COUNTIF(INDIRECT(INDEX(моделиперечень_газ,27)),D309),INDEX(моделиперечень_газ,27),
IF(COUNTIF(INDIRECT(INDEX(моделиперечень_газ,28)),D309),INDEX(моделиперечень_газ,28),
"нет модели")))))))))))))))))))))))))))))))))))))))))))))))))))</f>
        <v>нет модели</v>
      </c>
    </row>
    <row r="310" spans="1:9" hidden="1" x14ac:dyDescent="0.2">
      <c r="A310" s="98">
        <v>43738</v>
      </c>
      <c r="B310" s="62" t="s">
        <v>1212</v>
      </c>
      <c r="C310" s="62" t="s">
        <v>654</v>
      </c>
      <c r="D310" s="62" t="s">
        <v>34</v>
      </c>
      <c r="E310" s="62" t="s">
        <v>1311</v>
      </c>
      <c r="F310" s="101">
        <v>1</v>
      </c>
      <c r="G310" s="100">
        <v>9720</v>
      </c>
      <c r="H310" s="100">
        <v>9720</v>
      </c>
      <c r="I310" s="1" t="str">
        <f t="shared" ca="1" si="7"/>
        <v>ремонт_прочие_услуги</v>
      </c>
    </row>
    <row r="311" spans="1:9" hidden="1" x14ac:dyDescent="0.2">
      <c r="A311" s="98">
        <v>43481</v>
      </c>
      <c r="B311" s="62" t="s">
        <v>1402</v>
      </c>
      <c r="C311" s="62" t="s">
        <v>929</v>
      </c>
      <c r="D311" s="62" t="s">
        <v>151</v>
      </c>
      <c r="E311" s="62" t="s">
        <v>1316</v>
      </c>
      <c r="F311" s="101">
        <v>120</v>
      </c>
      <c r="G311" s="100">
        <v>9360</v>
      </c>
      <c r="H311" s="100">
        <v>9360</v>
      </c>
      <c r="I311" s="1" t="str">
        <f t="shared" ca="1" si="7"/>
        <v>нет модели</v>
      </c>
    </row>
    <row r="312" spans="1:9" hidden="1" x14ac:dyDescent="0.2">
      <c r="A312" s="98">
        <v>43530</v>
      </c>
      <c r="B312" s="62" t="s">
        <v>1217</v>
      </c>
      <c r="C312" s="62" t="s">
        <v>654</v>
      </c>
      <c r="D312" s="62" t="s">
        <v>34</v>
      </c>
      <c r="E312" s="62" t="s">
        <v>1311</v>
      </c>
      <c r="F312" s="101">
        <v>1</v>
      </c>
      <c r="G312" s="100">
        <v>8880</v>
      </c>
      <c r="H312" s="100">
        <v>8880</v>
      </c>
      <c r="I312" s="1" t="str">
        <f t="shared" ca="1" si="7"/>
        <v>ремонт_прочие_услуги</v>
      </c>
    </row>
    <row r="313" spans="1:9" hidden="1" x14ac:dyDescent="0.2">
      <c r="A313" s="98">
        <v>43602</v>
      </c>
      <c r="B313" s="62" t="s">
        <v>1158</v>
      </c>
      <c r="C313" s="62" t="s">
        <v>654</v>
      </c>
      <c r="D313" s="62" t="s">
        <v>245</v>
      </c>
      <c r="E313" s="62" t="s">
        <v>1311</v>
      </c>
      <c r="F313" s="101">
        <v>1</v>
      </c>
      <c r="G313" s="100">
        <v>8880</v>
      </c>
      <c r="H313" s="100">
        <v>8880</v>
      </c>
      <c r="I313" s="1" t="str">
        <f t="shared" ca="1" si="7"/>
        <v>ремонт_прочие_услуги</v>
      </c>
    </row>
    <row r="314" spans="1:9" hidden="1" x14ac:dyDescent="0.2">
      <c r="A314" s="98">
        <v>43781</v>
      </c>
      <c r="B314" s="62" t="s">
        <v>1151</v>
      </c>
      <c r="C314" s="62" t="s">
        <v>654</v>
      </c>
      <c r="D314" s="62" t="s">
        <v>35</v>
      </c>
      <c r="E314" s="62" t="s">
        <v>1311</v>
      </c>
      <c r="F314" s="101">
        <v>2</v>
      </c>
      <c r="G314" s="100">
        <v>8832</v>
      </c>
      <c r="H314" s="100">
        <v>8832</v>
      </c>
      <c r="I314" s="1" t="str">
        <f t="shared" ca="1" si="7"/>
        <v>Прочее</v>
      </c>
    </row>
    <row r="315" spans="1:9" hidden="1" x14ac:dyDescent="0.2">
      <c r="A315" s="98">
        <v>43607</v>
      </c>
      <c r="B315" s="62" t="s">
        <v>1187</v>
      </c>
      <c r="C315" s="62" t="s">
        <v>654</v>
      </c>
      <c r="D315" s="62" t="s">
        <v>35</v>
      </c>
      <c r="E315" s="62" t="s">
        <v>1311</v>
      </c>
      <c r="F315" s="101">
        <v>2</v>
      </c>
      <c r="G315" s="100">
        <v>8832</v>
      </c>
      <c r="H315" s="100">
        <v>8832</v>
      </c>
      <c r="I315" s="1" t="str">
        <f t="shared" ca="1" si="7"/>
        <v>Прочее</v>
      </c>
    </row>
    <row r="316" spans="1:9" hidden="1" x14ac:dyDescent="0.2">
      <c r="A316" s="98">
        <v>43620</v>
      </c>
      <c r="B316" s="62" t="s">
        <v>1148</v>
      </c>
      <c r="C316" s="62" t="s">
        <v>654</v>
      </c>
      <c r="D316" s="62" t="s">
        <v>35</v>
      </c>
      <c r="E316" s="62" t="s">
        <v>1313</v>
      </c>
      <c r="F316" s="101">
        <v>2</v>
      </c>
      <c r="G316" s="100">
        <v>8832</v>
      </c>
      <c r="H316" s="100">
        <v>8832</v>
      </c>
      <c r="I316" s="1" t="str">
        <f t="shared" ca="1" si="7"/>
        <v>Прочее</v>
      </c>
    </row>
    <row r="317" spans="1:9" hidden="1" x14ac:dyDescent="0.2">
      <c r="A317" s="98">
        <v>43641</v>
      </c>
      <c r="B317" s="62" t="s">
        <v>1188</v>
      </c>
      <c r="C317" s="62" t="s">
        <v>654</v>
      </c>
      <c r="D317" s="62" t="s">
        <v>35</v>
      </c>
      <c r="E317" s="62" t="s">
        <v>1313</v>
      </c>
      <c r="F317" s="101">
        <v>2</v>
      </c>
      <c r="G317" s="100">
        <v>8832</v>
      </c>
      <c r="H317" s="100">
        <v>8832</v>
      </c>
      <c r="I317" s="1" t="str">
        <f t="shared" ca="1" si="7"/>
        <v>Прочее</v>
      </c>
    </row>
    <row r="318" spans="1:9" hidden="1" x14ac:dyDescent="0.2">
      <c r="A318" s="98">
        <v>43781</v>
      </c>
      <c r="B318" s="62" t="s">
        <v>1151</v>
      </c>
      <c r="C318" s="62" t="s">
        <v>654</v>
      </c>
      <c r="D318" s="62" t="s">
        <v>36</v>
      </c>
      <c r="E318" s="62" t="s">
        <v>1311</v>
      </c>
      <c r="F318" s="101">
        <v>2</v>
      </c>
      <c r="G318" s="100">
        <v>8832</v>
      </c>
      <c r="H318" s="100">
        <v>8832</v>
      </c>
      <c r="I318" s="1" t="str">
        <f t="shared" ca="1" si="7"/>
        <v>Прочее</v>
      </c>
    </row>
    <row r="319" spans="1:9" hidden="1" x14ac:dyDescent="0.2">
      <c r="A319" s="98">
        <v>43783</v>
      </c>
      <c r="B319" s="62" t="s">
        <v>1153</v>
      </c>
      <c r="C319" s="62" t="s">
        <v>654</v>
      </c>
      <c r="D319" s="62" t="s">
        <v>36</v>
      </c>
      <c r="E319" s="62" t="s">
        <v>1311</v>
      </c>
      <c r="F319" s="101">
        <v>2</v>
      </c>
      <c r="G319" s="100">
        <v>8832</v>
      </c>
      <c r="H319" s="100">
        <v>8832</v>
      </c>
      <c r="I319" s="1" t="str">
        <f t="shared" ca="1" si="7"/>
        <v>Прочее</v>
      </c>
    </row>
    <row r="320" spans="1:9" hidden="1" x14ac:dyDescent="0.2">
      <c r="A320" s="98">
        <v>43783</v>
      </c>
      <c r="B320" s="62" t="s">
        <v>1153</v>
      </c>
      <c r="C320" s="62" t="s">
        <v>654</v>
      </c>
      <c r="D320" s="62" t="s">
        <v>35</v>
      </c>
      <c r="E320" s="62" t="s">
        <v>1311</v>
      </c>
      <c r="F320" s="101">
        <v>2</v>
      </c>
      <c r="G320" s="100">
        <v>8832</v>
      </c>
      <c r="H320" s="100">
        <v>8832</v>
      </c>
      <c r="I320" s="1" t="str">
        <f t="shared" ca="1" si="7"/>
        <v>Прочее</v>
      </c>
    </row>
    <row r="321" spans="1:9" hidden="1" x14ac:dyDescent="0.2">
      <c r="A321" s="98">
        <v>43607</v>
      </c>
      <c r="B321" s="62" t="s">
        <v>1187</v>
      </c>
      <c r="C321" s="62" t="s">
        <v>654</v>
      </c>
      <c r="D321" s="62" t="s">
        <v>36</v>
      </c>
      <c r="E321" s="62" t="s">
        <v>1311</v>
      </c>
      <c r="F321" s="101">
        <v>2</v>
      </c>
      <c r="G321" s="100">
        <v>8832</v>
      </c>
      <c r="H321" s="100">
        <v>8832</v>
      </c>
      <c r="I321" s="1" t="str">
        <f t="shared" ca="1" si="7"/>
        <v>Прочее</v>
      </c>
    </row>
    <row r="322" spans="1:9" hidden="1" x14ac:dyDescent="0.2">
      <c r="A322" s="98">
        <v>43620</v>
      </c>
      <c r="B322" s="62" t="s">
        <v>1148</v>
      </c>
      <c r="C322" s="62" t="s">
        <v>654</v>
      </c>
      <c r="D322" s="62" t="s">
        <v>36</v>
      </c>
      <c r="E322" s="62" t="s">
        <v>1313</v>
      </c>
      <c r="F322" s="101">
        <v>2</v>
      </c>
      <c r="G322" s="100">
        <v>8832</v>
      </c>
      <c r="H322" s="100">
        <v>8832</v>
      </c>
      <c r="I322" s="1" t="str">
        <f t="shared" ca="1" si="7"/>
        <v>Прочее</v>
      </c>
    </row>
    <row r="323" spans="1:9" hidden="1" x14ac:dyDescent="0.2">
      <c r="A323" s="98">
        <v>43641</v>
      </c>
      <c r="B323" s="62" t="s">
        <v>1188</v>
      </c>
      <c r="C323" s="62" t="s">
        <v>654</v>
      </c>
      <c r="D323" s="62" t="s">
        <v>36</v>
      </c>
      <c r="E323" s="62" t="s">
        <v>1313</v>
      </c>
      <c r="F323" s="101">
        <v>2</v>
      </c>
      <c r="G323" s="100">
        <v>8832</v>
      </c>
      <c r="H323" s="100">
        <v>8832</v>
      </c>
      <c r="I323" s="1" t="str">
        <f t="shared" ca="1" si="7"/>
        <v>Прочее</v>
      </c>
    </row>
    <row r="324" spans="1:9" hidden="1" x14ac:dyDescent="0.2">
      <c r="A324" s="98">
        <v>43816</v>
      </c>
      <c r="B324" s="62" t="s">
        <v>1222</v>
      </c>
      <c r="C324" s="62" t="s">
        <v>654</v>
      </c>
      <c r="D324" s="62" t="s">
        <v>36</v>
      </c>
      <c r="E324" s="62" t="s">
        <v>1311</v>
      </c>
      <c r="F324" s="101">
        <v>2</v>
      </c>
      <c r="G324" s="100">
        <v>8832</v>
      </c>
      <c r="H324" s="100">
        <v>8832</v>
      </c>
      <c r="I324" s="1" t="str">
        <f t="shared" ca="1" si="7"/>
        <v>Прочее</v>
      </c>
    </row>
    <row r="325" spans="1:9" hidden="1" x14ac:dyDescent="0.2">
      <c r="A325" s="98">
        <v>43517</v>
      </c>
      <c r="B325" s="62" t="s">
        <v>1405</v>
      </c>
      <c r="C325" s="62" t="s">
        <v>929</v>
      </c>
      <c r="D325" s="62" t="s">
        <v>146</v>
      </c>
      <c r="E325" s="62" t="s">
        <v>1316</v>
      </c>
      <c r="F325" s="101">
        <v>80</v>
      </c>
      <c r="G325" s="100">
        <v>8496</v>
      </c>
      <c r="H325" s="100">
        <v>8496</v>
      </c>
      <c r="I325" s="1" t="str">
        <f t="shared" ca="1" si="7"/>
        <v>нет модели</v>
      </c>
    </row>
    <row r="326" spans="1:9" hidden="1" x14ac:dyDescent="0.2">
      <c r="A326" s="98">
        <v>43661</v>
      </c>
      <c r="B326" s="62" t="s">
        <v>1216</v>
      </c>
      <c r="C326" s="62" t="s">
        <v>654</v>
      </c>
      <c r="D326" s="62" t="s">
        <v>34</v>
      </c>
      <c r="E326" s="62" t="s">
        <v>1311</v>
      </c>
      <c r="F326" s="101">
        <v>1</v>
      </c>
      <c r="G326" s="100">
        <v>8370</v>
      </c>
      <c r="H326" s="100">
        <v>8370</v>
      </c>
      <c r="I326" s="1" t="str">
        <f t="shared" ca="1" si="7"/>
        <v>ремонт_прочие_услуги</v>
      </c>
    </row>
    <row r="327" spans="1:9" hidden="1" x14ac:dyDescent="0.2">
      <c r="A327" s="98">
        <v>43802</v>
      </c>
      <c r="B327" s="62" t="s">
        <v>1208</v>
      </c>
      <c r="C327" s="62" t="s">
        <v>654</v>
      </c>
      <c r="D327" s="62" t="s">
        <v>32</v>
      </c>
      <c r="E327" s="62" t="s">
        <v>1311</v>
      </c>
      <c r="F327" s="101">
        <v>1</v>
      </c>
      <c r="G327" s="100">
        <v>8040</v>
      </c>
      <c r="H327" s="100">
        <v>8040</v>
      </c>
      <c r="I327" s="1" t="str">
        <f t="shared" ca="1" si="7"/>
        <v>ремонт_прочие_услуги</v>
      </c>
    </row>
    <row r="328" spans="1:9" hidden="1" x14ac:dyDescent="0.2">
      <c r="A328" s="98">
        <v>43915</v>
      </c>
      <c r="B328" s="62" t="s">
        <v>2529</v>
      </c>
      <c r="C328" s="62" t="s">
        <v>654</v>
      </c>
      <c r="D328" s="62" t="s">
        <v>32</v>
      </c>
      <c r="E328" s="62" t="s">
        <v>1311</v>
      </c>
      <c r="F328" s="101">
        <v>1</v>
      </c>
      <c r="G328" s="100">
        <v>7800</v>
      </c>
      <c r="H328" s="100">
        <v>7800</v>
      </c>
      <c r="I328" s="1" t="str">
        <f t="shared" ca="1" si="7"/>
        <v>ремонт_прочие_услуги</v>
      </c>
    </row>
    <row r="329" spans="1:9" x14ac:dyDescent="0.2">
      <c r="A329" s="98">
        <v>43598</v>
      </c>
      <c r="B329" s="62" t="s">
        <v>1412</v>
      </c>
      <c r="C329" s="62" t="s">
        <v>929</v>
      </c>
      <c r="D329" s="62" t="s">
        <v>324</v>
      </c>
      <c r="E329" s="62" t="s">
        <v>1316</v>
      </c>
      <c r="F329" s="101">
        <v>100</v>
      </c>
      <c r="G329" s="100">
        <v>7800</v>
      </c>
      <c r="H329" s="100">
        <v>7800</v>
      </c>
      <c r="I329" s="1" t="str">
        <f t="shared" ca="1" si="7"/>
        <v>нет модели</v>
      </c>
    </row>
    <row r="330" spans="1:9" hidden="1" x14ac:dyDescent="0.2">
      <c r="A330" s="98">
        <v>43481</v>
      </c>
      <c r="B330" s="62" t="s">
        <v>1402</v>
      </c>
      <c r="C330" s="62" t="s">
        <v>929</v>
      </c>
      <c r="D330" s="62" t="s">
        <v>123</v>
      </c>
      <c r="E330" s="62" t="s">
        <v>1316</v>
      </c>
      <c r="F330" s="101">
        <v>80</v>
      </c>
      <c r="G330" s="100">
        <v>7776</v>
      </c>
      <c r="H330" s="100">
        <v>7776</v>
      </c>
      <c r="I330" s="1" t="str">
        <f t="shared" ca="1" si="7"/>
        <v>нет модели</v>
      </c>
    </row>
    <row r="331" spans="1:9" hidden="1" x14ac:dyDescent="0.2">
      <c r="A331" s="98">
        <v>43539</v>
      </c>
      <c r="B331" s="62" t="s">
        <v>1157</v>
      </c>
      <c r="C331" s="62" t="s">
        <v>654</v>
      </c>
      <c r="D331" s="62" t="s">
        <v>30</v>
      </c>
      <c r="E331" s="62" t="s">
        <v>1311</v>
      </c>
      <c r="F331" s="101">
        <v>1</v>
      </c>
      <c r="G331" s="100">
        <v>6194.88</v>
      </c>
      <c r="H331" s="100">
        <v>7743.6</v>
      </c>
      <c r="I331" s="1" t="str">
        <f t="shared" ca="1" si="7"/>
        <v>Прочее</v>
      </c>
    </row>
    <row r="332" spans="1:9" hidden="1" x14ac:dyDescent="0.2">
      <c r="A332" s="98">
        <v>43539</v>
      </c>
      <c r="B332" s="62" t="s">
        <v>1156</v>
      </c>
      <c r="C332" s="62" t="s">
        <v>654</v>
      </c>
      <c r="D332" s="62" t="s">
        <v>30</v>
      </c>
      <c r="E332" s="62" t="s">
        <v>1311</v>
      </c>
      <c r="F332" s="101">
        <v>1</v>
      </c>
      <c r="G332" s="100">
        <v>6194.88</v>
      </c>
      <c r="H332" s="100">
        <v>7743.6</v>
      </c>
      <c r="I332" s="1" t="str">
        <f t="shared" ca="1" si="7"/>
        <v>Прочее</v>
      </c>
    </row>
    <row r="333" spans="1:9" hidden="1" x14ac:dyDescent="0.2">
      <c r="A333" s="98">
        <v>43481</v>
      </c>
      <c r="B333" s="62" t="s">
        <v>1402</v>
      </c>
      <c r="C333" s="62" t="s">
        <v>929</v>
      </c>
      <c r="D333" s="62" t="s">
        <v>150</v>
      </c>
      <c r="E333" s="62" t="s">
        <v>1316</v>
      </c>
      <c r="F333" s="101">
        <v>120</v>
      </c>
      <c r="G333" s="100">
        <v>7632</v>
      </c>
      <c r="H333" s="100">
        <v>7632</v>
      </c>
      <c r="I333" s="1" t="str">
        <f t="shared" ca="1" si="7"/>
        <v>нет модели</v>
      </c>
    </row>
    <row r="334" spans="1:9" hidden="1" x14ac:dyDescent="0.2">
      <c r="A334" s="98">
        <v>43570</v>
      </c>
      <c r="B334" s="62" t="s">
        <v>1205</v>
      </c>
      <c r="C334" s="62" t="s">
        <v>654</v>
      </c>
      <c r="D334" s="62" t="s">
        <v>32</v>
      </c>
      <c r="E334" s="62" t="s">
        <v>1311</v>
      </c>
      <c r="F334" s="101">
        <v>1</v>
      </c>
      <c r="G334" s="100">
        <v>7368</v>
      </c>
      <c r="H334" s="100">
        <v>7368</v>
      </c>
      <c r="I334" s="1" t="str">
        <f t="shared" ca="1" si="7"/>
        <v>ремонт_прочие_услуги</v>
      </c>
    </row>
    <row r="335" spans="1:9" hidden="1" x14ac:dyDescent="0.2">
      <c r="A335" s="98">
        <v>43495</v>
      </c>
      <c r="B335" s="62" t="s">
        <v>1404</v>
      </c>
      <c r="C335" s="62" t="s">
        <v>929</v>
      </c>
      <c r="D335" s="62" t="s">
        <v>126</v>
      </c>
      <c r="E335" s="62" t="s">
        <v>1316</v>
      </c>
      <c r="F335" s="101">
        <v>40</v>
      </c>
      <c r="G335" s="100">
        <v>7200</v>
      </c>
      <c r="H335" s="100">
        <v>7200</v>
      </c>
      <c r="I335" s="1" t="str">
        <f t="shared" ca="1" si="7"/>
        <v>нет модели</v>
      </c>
    </row>
    <row r="336" spans="1:9" hidden="1" x14ac:dyDescent="0.2">
      <c r="A336" s="98">
        <v>43752</v>
      </c>
      <c r="B336" s="62" t="s">
        <v>1197</v>
      </c>
      <c r="C336" s="62" t="s">
        <v>654</v>
      </c>
      <c r="D336" s="62" t="s">
        <v>32</v>
      </c>
      <c r="E336" s="62" t="s">
        <v>1311</v>
      </c>
      <c r="F336" s="101">
        <v>1</v>
      </c>
      <c r="G336" s="100">
        <v>6720</v>
      </c>
      <c r="H336" s="100">
        <v>6720</v>
      </c>
      <c r="I336" s="1" t="str">
        <f t="shared" ca="1" si="7"/>
        <v>ремонт_прочие_услуги</v>
      </c>
    </row>
    <row r="337" spans="1:9" hidden="1" x14ac:dyDescent="0.2">
      <c r="A337" s="98">
        <v>43598</v>
      </c>
      <c r="B337" s="62" t="s">
        <v>1396</v>
      </c>
      <c r="C337" s="62" t="s">
        <v>929</v>
      </c>
      <c r="D337" s="62" t="s">
        <v>345</v>
      </c>
      <c r="E337" s="62" t="s">
        <v>1316</v>
      </c>
      <c r="F337" s="101">
        <v>240</v>
      </c>
      <c r="G337" s="100">
        <v>6480</v>
      </c>
      <c r="H337" s="100">
        <v>6480</v>
      </c>
      <c r="I337" s="1" t="str">
        <f t="shared" ca="1" si="7"/>
        <v>нет модели</v>
      </c>
    </row>
    <row r="338" spans="1:9" x14ac:dyDescent="0.2">
      <c r="A338" s="98">
        <v>43658</v>
      </c>
      <c r="B338" s="62" t="s">
        <v>1221</v>
      </c>
      <c r="C338" s="62" t="s">
        <v>654</v>
      </c>
      <c r="D338" s="62" t="s">
        <v>517</v>
      </c>
      <c r="E338" s="62" t="s">
        <v>1311</v>
      </c>
      <c r="F338" s="101">
        <v>1</v>
      </c>
      <c r="G338" s="100">
        <v>5796</v>
      </c>
      <c r="H338" s="100">
        <v>5796</v>
      </c>
      <c r="I338" s="1" t="str">
        <f t="shared" ca="1" si="7"/>
        <v>нет модели</v>
      </c>
    </row>
    <row r="339" spans="1:9" hidden="1" x14ac:dyDescent="0.2">
      <c r="A339" s="98">
        <v>43598</v>
      </c>
      <c r="B339" s="62" t="s">
        <v>1396</v>
      </c>
      <c r="C339" s="62" t="s">
        <v>929</v>
      </c>
      <c r="D339" s="62" t="s">
        <v>323</v>
      </c>
      <c r="E339" s="62" t="s">
        <v>1316</v>
      </c>
      <c r="F339" s="101">
        <v>40</v>
      </c>
      <c r="G339" s="100">
        <v>5760</v>
      </c>
      <c r="H339" s="100">
        <v>5760</v>
      </c>
      <c r="I339" s="1" t="str">
        <f t="shared" ca="1" si="7"/>
        <v>нет модели</v>
      </c>
    </row>
    <row r="340" spans="1:9" hidden="1" x14ac:dyDescent="0.2">
      <c r="A340" s="98">
        <v>43495</v>
      </c>
      <c r="B340" s="62" t="s">
        <v>1404</v>
      </c>
      <c r="C340" s="62" t="s">
        <v>929</v>
      </c>
      <c r="D340" s="62" t="s">
        <v>128</v>
      </c>
      <c r="E340" s="62" t="s">
        <v>1316</v>
      </c>
      <c r="F340" s="101">
        <v>40</v>
      </c>
      <c r="G340" s="100">
        <v>5328</v>
      </c>
      <c r="H340" s="100">
        <v>5328</v>
      </c>
      <c r="I340" s="1" t="str">
        <f t="shared" ca="1" si="7"/>
        <v>нет модели</v>
      </c>
    </row>
    <row r="341" spans="1:9" hidden="1" x14ac:dyDescent="0.2">
      <c r="A341" s="98">
        <v>43495</v>
      </c>
      <c r="B341" s="62" t="s">
        <v>1404</v>
      </c>
      <c r="C341" s="62" t="s">
        <v>929</v>
      </c>
      <c r="D341" s="62" t="s">
        <v>127</v>
      </c>
      <c r="E341" s="62" t="s">
        <v>1316</v>
      </c>
      <c r="F341" s="101">
        <v>40</v>
      </c>
      <c r="G341" s="100">
        <v>5328</v>
      </c>
      <c r="H341" s="100">
        <v>5328</v>
      </c>
      <c r="I341" s="1" t="str">
        <f t="shared" ca="1" si="7"/>
        <v>нет модели</v>
      </c>
    </row>
    <row r="342" spans="1:9" hidden="1" x14ac:dyDescent="0.2">
      <c r="A342" s="98">
        <v>43761</v>
      </c>
      <c r="B342" s="62" t="s">
        <v>1209</v>
      </c>
      <c r="C342" s="62" t="s">
        <v>654</v>
      </c>
      <c r="D342" s="62" t="s">
        <v>33</v>
      </c>
      <c r="E342" s="62" t="s">
        <v>1311</v>
      </c>
      <c r="F342" s="99"/>
      <c r="G342" s="100">
        <v>4800</v>
      </c>
      <c r="H342" s="100">
        <v>4800</v>
      </c>
      <c r="I342" s="1" t="str">
        <f t="shared" ca="1" si="7"/>
        <v>ремонт_прочие_услуги</v>
      </c>
    </row>
    <row r="343" spans="1:9" hidden="1" x14ac:dyDescent="0.2">
      <c r="A343" s="98">
        <v>43801</v>
      </c>
      <c r="B343" s="62" t="s">
        <v>1190</v>
      </c>
      <c r="C343" s="62" t="s">
        <v>654</v>
      </c>
      <c r="D343" s="62" t="s">
        <v>36</v>
      </c>
      <c r="E343" s="62" t="s">
        <v>1311</v>
      </c>
      <c r="F343" s="101">
        <v>1</v>
      </c>
      <c r="G343" s="100">
        <v>4416</v>
      </c>
      <c r="H343" s="100">
        <v>4416</v>
      </c>
      <c r="I343" s="1" t="str">
        <f t="shared" ca="1" si="7"/>
        <v>Прочее</v>
      </c>
    </row>
    <row r="344" spans="1:9" hidden="1" x14ac:dyDescent="0.2">
      <c r="A344" s="98">
        <v>43823</v>
      </c>
      <c r="B344" s="62" t="s">
        <v>1191</v>
      </c>
      <c r="C344" s="62" t="s">
        <v>654</v>
      </c>
      <c r="D344" s="62" t="s">
        <v>36</v>
      </c>
      <c r="E344" s="62" t="s">
        <v>1313</v>
      </c>
      <c r="F344" s="101">
        <v>1</v>
      </c>
      <c r="G344" s="100">
        <v>4416</v>
      </c>
      <c r="H344" s="100">
        <v>4416</v>
      </c>
      <c r="I344" s="1" t="str">
        <f t="shared" ca="1" si="7"/>
        <v>Прочее</v>
      </c>
    </row>
    <row r="345" spans="1:9" hidden="1" x14ac:dyDescent="0.2">
      <c r="A345" s="98">
        <v>43824</v>
      </c>
      <c r="B345" s="62" t="s">
        <v>1223</v>
      </c>
      <c r="C345" s="62" t="s">
        <v>654</v>
      </c>
      <c r="D345" s="62" t="s">
        <v>35</v>
      </c>
      <c r="E345" s="62" t="s">
        <v>1311</v>
      </c>
      <c r="F345" s="101">
        <v>1</v>
      </c>
      <c r="G345" s="100">
        <v>4416</v>
      </c>
      <c r="H345" s="100">
        <v>4416</v>
      </c>
      <c r="I345" s="1" t="str">
        <f t="shared" ca="1" si="7"/>
        <v>Прочее</v>
      </c>
    </row>
    <row r="346" spans="1:9" hidden="1" x14ac:dyDescent="0.2">
      <c r="A346" s="98">
        <v>43823</v>
      </c>
      <c r="B346" s="62" t="s">
        <v>1191</v>
      </c>
      <c r="C346" s="62" t="s">
        <v>654</v>
      </c>
      <c r="D346" s="62" t="s">
        <v>35</v>
      </c>
      <c r="E346" s="62" t="s">
        <v>1313</v>
      </c>
      <c r="F346" s="101">
        <v>1</v>
      </c>
      <c r="G346" s="100">
        <v>4416</v>
      </c>
      <c r="H346" s="100">
        <v>4416</v>
      </c>
      <c r="I346" s="1" t="str">
        <f t="shared" ca="1" si="7"/>
        <v>Прочее</v>
      </c>
    </row>
    <row r="347" spans="1:9" x14ac:dyDescent="0.2">
      <c r="A347" s="98">
        <v>43824</v>
      </c>
      <c r="B347" s="62" t="s">
        <v>1223</v>
      </c>
      <c r="C347" s="62" t="s">
        <v>654</v>
      </c>
      <c r="D347" s="62" t="s">
        <v>1075</v>
      </c>
      <c r="E347" s="62" t="s">
        <v>1311</v>
      </c>
      <c r="F347" s="101">
        <v>1</v>
      </c>
      <c r="G347" s="100">
        <v>4416</v>
      </c>
      <c r="H347" s="100">
        <v>4416</v>
      </c>
      <c r="I347" s="1" t="str">
        <f t="shared" ca="1" si="7"/>
        <v>нет модели</v>
      </c>
    </row>
    <row r="348" spans="1:9" x14ac:dyDescent="0.2">
      <c r="A348" s="98">
        <v>43801</v>
      </c>
      <c r="B348" s="62" t="s">
        <v>1190</v>
      </c>
      <c r="C348" s="62" t="s">
        <v>654</v>
      </c>
      <c r="D348" s="62" t="s">
        <v>1075</v>
      </c>
      <c r="E348" s="62" t="s">
        <v>1311</v>
      </c>
      <c r="F348" s="101">
        <v>1</v>
      </c>
      <c r="G348" s="100">
        <v>4416</v>
      </c>
      <c r="H348" s="100">
        <v>4416</v>
      </c>
      <c r="I348" s="1" t="str">
        <f t="shared" ca="1" si="7"/>
        <v>нет модели</v>
      </c>
    </row>
    <row r="349" spans="1:9" hidden="1" x14ac:dyDescent="0.2">
      <c r="A349" s="98">
        <v>43495</v>
      </c>
      <c r="B349" s="62" t="s">
        <v>1404</v>
      </c>
      <c r="C349" s="62" t="s">
        <v>929</v>
      </c>
      <c r="D349" s="62" t="s">
        <v>149</v>
      </c>
      <c r="E349" s="62" t="s">
        <v>1316</v>
      </c>
      <c r="F349" s="101">
        <v>80</v>
      </c>
      <c r="G349" s="100">
        <v>4320</v>
      </c>
      <c r="H349" s="100">
        <v>4320</v>
      </c>
      <c r="I349" s="1" t="str">
        <f t="shared" ca="1" si="7"/>
        <v>нет модели</v>
      </c>
    </row>
    <row r="350" spans="1:9" hidden="1" x14ac:dyDescent="0.2">
      <c r="A350" s="98">
        <v>43481</v>
      </c>
      <c r="B350" s="62" t="s">
        <v>1402</v>
      </c>
      <c r="C350" s="62" t="s">
        <v>929</v>
      </c>
      <c r="D350" s="62" t="s">
        <v>105</v>
      </c>
      <c r="E350" s="62" t="s">
        <v>1316</v>
      </c>
      <c r="F350" s="101">
        <v>80</v>
      </c>
      <c r="G350" s="100">
        <v>3600</v>
      </c>
      <c r="H350" s="100">
        <v>3600</v>
      </c>
      <c r="I350" s="1" t="str">
        <f t="shared" ca="1" si="7"/>
        <v>нет модели</v>
      </c>
    </row>
    <row r="351" spans="1:9" hidden="1" x14ac:dyDescent="0.2">
      <c r="A351" s="98">
        <v>43598</v>
      </c>
      <c r="B351" s="62" t="s">
        <v>1412</v>
      </c>
      <c r="C351" s="62" t="s">
        <v>929</v>
      </c>
      <c r="D351" s="62" t="s">
        <v>333</v>
      </c>
      <c r="E351" s="62" t="s">
        <v>1316</v>
      </c>
      <c r="F351" s="101">
        <v>40</v>
      </c>
      <c r="G351" s="100">
        <v>3600</v>
      </c>
      <c r="H351" s="100">
        <v>3600</v>
      </c>
      <c r="I351" s="1" t="str">
        <f t="shared" ca="1" si="7"/>
        <v>Прочее</v>
      </c>
    </row>
    <row r="352" spans="1:9" hidden="1" x14ac:dyDescent="0.2">
      <c r="A352" s="98">
        <v>43598</v>
      </c>
      <c r="B352" s="62" t="s">
        <v>1412</v>
      </c>
      <c r="C352" s="62" t="s">
        <v>929</v>
      </c>
      <c r="D352" s="62" t="s">
        <v>334</v>
      </c>
      <c r="E352" s="62" t="s">
        <v>1316</v>
      </c>
      <c r="F352" s="101">
        <v>40</v>
      </c>
      <c r="G352" s="100">
        <v>3600</v>
      </c>
      <c r="H352" s="100">
        <v>3600</v>
      </c>
      <c r="I352" s="1" t="str">
        <f t="shared" ca="1" si="7"/>
        <v>Прочее</v>
      </c>
    </row>
    <row r="353" spans="1:9" hidden="1" x14ac:dyDescent="0.2">
      <c r="A353" s="98">
        <v>43761</v>
      </c>
      <c r="B353" s="62" t="s">
        <v>1200</v>
      </c>
      <c r="C353" s="62" t="s">
        <v>654</v>
      </c>
      <c r="D353" s="62" t="s">
        <v>32</v>
      </c>
      <c r="E353" s="62" t="s">
        <v>1311</v>
      </c>
      <c r="F353" s="101">
        <v>1</v>
      </c>
      <c r="G353" s="100">
        <v>3480</v>
      </c>
      <c r="H353" s="100">
        <v>3480</v>
      </c>
      <c r="I353" s="1" t="str">
        <f t="shared" ca="1" si="7"/>
        <v>ремонт_прочие_услуги</v>
      </c>
    </row>
    <row r="354" spans="1:9" hidden="1" x14ac:dyDescent="0.2">
      <c r="A354" s="98">
        <v>43481</v>
      </c>
      <c r="B354" s="62" t="s">
        <v>1402</v>
      </c>
      <c r="C354" s="62" t="s">
        <v>929</v>
      </c>
      <c r="D354" s="62" t="s">
        <v>122</v>
      </c>
      <c r="E354" s="62" t="s">
        <v>1316</v>
      </c>
      <c r="F354" s="101">
        <v>40</v>
      </c>
      <c r="G354" s="100">
        <v>3168</v>
      </c>
      <c r="H354" s="100">
        <v>3168</v>
      </c>
      <c r="I354" s="1" t="str">
        <f t="shared" ca="1" si="7"/>
        <v>нет модели</v>
      </c>
    </row>
    <row r="355" spans="1:9" hidden="1" x14ac:dyDescent="0.2">
      <c r="A355" s="98">
        <v>43598</v>
      </c>
      <c r="B355" s="62" t="s">
        <v>1412</v>
      </c>
      <c r="C355" s="62" t="s">
        <v>929</v>
      </c>
      <c r="D355" s="62" t="s">
        <v>329</v>
      </c>
      <c r="E355" s="62" t="s">
        <v>1316</v>
      </c>
      <c r="F355" s="101">
        <v>50</v>
      </c>
      <c r="G355" s="100">
        <v>3000</v>
      </c>
      <c r="H355" s="100">
        <v>3000</v>
      </c>
      <c r="I355" s="1" t="str">
        <f t="shared" ca="1" si="7"/>
        <v>Прочее</v>
      </c>
    </row>
    <row r="356" spans="1:9" x14ac:dyDescent="0.2">
      <c r="A356" s="98">
        <v>43816</v>
      </c>
      <c r="B356" s="62" t="s">
        <v>1222</v>
      </c>
      <c r="C356" s="62" t="s">
        <v>654</v>
      </c>
      <c r="D356" s="62" t="s">
        <v>1021</v>
      </c>
      <c r="E356" s="62" t="s">
        <v>1311</v>
      </c>
      <c r="F356" s="101">
        <v>2</v>
      </c>
      <c r="G356" s="100">
        <v>2380.8000000000002</v>
      </c>
      <c r="H356" s="100">
        <v>2380.8000000000002</v>
      </c>
      <c r="I356" s="1" t="str">
        <f t="shared" ca="1" si="7"/>
        <v>нет модели</v>
      </c>
    </row>
    <row r="357" spans="1:9" x14ac:dyDescent="0.2">
      <c r="A357" s="98">
        <v>43824</v>
      </c>
      <c r="B357" s="62" t="s">
        <v>1223</v>
      </c>
      <c r="C357" s="62" t="s">
        <v>654</v>
      </c>
      <c r="D357" s="62" t="s">
        <v>1106</v>
      </c>
      <c r="E357" s="62" t="s">
        <v>1311</v>
      </c>
      <c r="F357" s="101">
        <v>2</v>
      </c>
      <c r="G357" s="100">
        <v>2380.8000000000002</v>
      </c>
      <c r="H357" s="100">
        <v>2380.8000000000002</v>
      </c>
      <c r="I357" s="1" t="str">
        <f t="shared" ca="1" si="7"/>
        <v>нет модели</v>
      </c>
    </row>
    <row r="358" spans="1:9" x14ac:dyDescent="0.2">
      <c r="A358" s="98">
        <v>43824</v>
      </c>
      <c r="B358" s="62" t="s">
        <v>1223</v>
      </c>
      <c r="C358" s="62" t="s">
        <v>654</v>
      </c>
      <c r="D358" s="62" t="s">
        <v>1102</v>
      </c>
      <c r="E358" s="62" t="s">
        <v>1311</v>
      </c>
      <c r="F358" s="101">
        <v>2</v>
      </c>
      <c r="G358" s="100">
        <v>2239.1999999999998</v>
      </c>
      <c r="H358" s="100">
        <v>2239.1999999999998</v>
      </c>
      <c r="I358" s="1" t="str">
        <f t="shared" ca="1" si="7"/>
        <v>нет модели</v>
      </c>
    </row>
    <row r="359" spans="1:9" x14ac:dyDescent="0.2">
      <c r="A359" s="98">
        <v>43816</v>
      </c>
      <c r="B359" s="62" t="s">
        <v>1222</v>
      </c>
      <c r="C359" s="62" t="s">
        <v>654</v>
      </c>
      <c r="D359" s="62" t="s">
        <v>1020</v>
      </c>
      <c r="E359" s="62" t="s">
        <v>1311</v>
      </c>
      <c r="F359" s="101">
        <v>2</v>
      </c>
      <c r="G359" s="100">
        <v>2239.1999999999998</v>
      </c>
      <c r="H359" s="100">
        <v>2239.1999999999998</v>
      </c>
      <c r="I359" s="1" t="str">
        <f t="shared" ca="1" si="7"/>
        <v>нет модели</v>
      </c>
    </row>
    <row r="360" spans="1:9" hidden="1" x14ac:dyDescent="0.2">
      <c r="A360" s="98">
        <v>43481</v>
      </c>
      <c r="B360" s="62" t="s">
        <v>1402</v>
      </c>
      <c r="C360" s="62" t="s">
        <v>929</v>
      </c>
      <c r="D360" s="62" t="s">
        <v>104</v>
      </c>
      <c r="E360" s="62" t="s">
        <v>1316</v>
      </c>
      <c r="F360" s="101">
        <v>80</v>
      </c>
      <c r="G360" s="100">
        <v>2160</v>
      </c>
      <c r="H360" s="100">
        <v>2160</v>
      </c>
      <c r="I360" s="1" t="str">
        <f t="shared" ca="1" si="7"/>
        <v>нет модели</v>
      </c>
    </row>
    <row r="361" spans="1:9" hidden="1" x14ac:dyDescent="0.2">
      <c r="A361" s="98">
        <v>43521</v>
      </c>
      <c r="B361" s="62" t="s">
        <v>1207</v>
      </c>
      <c r="C361" s="62" t="s">
        <v>654</v>
      </c>
      <c r="D361" s="62" t="s">
        <v>32</v>
      </c>
      <c r="E361" s="62" t="s">
        <v>1311</v>
      </c>
      <c r="F361" s="101">
        <v>1</v>
      </c>
      <c r="G361" s="100">
        <v>1980</v>
      </c>
      <c r="H361" s="100">
        <v>1980</v>
      </c>
      <c r="I361" s="1" t="str">
        <f t="shared" ca="1" si="7"/>
        <v>ремонт_прочие_услуги</v>
      </c>
    </row>
  </sheetData>
  <autoFilter ref="A1:I361">
    <filterColumn colId="3">
      <customFilters>
        <customFilter operator="notEqual" val="*супертех*"/>
      </customFilters>
    </filterColumn>
    <filterColumn colId="8">
      <filters>
        <filter val="нет модели"/>
      </filters>
    </filterColumn>
    <sortState ref="A2:I359">
      <sortCondition descending="1" ref="A1:A356"/>
    </sortState>
  </autoFilter>
  <sortState ref="A2:H214">
    <sortCondition ref="A1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E88"/>
  <sheetViews>
    <sheetView zoomScale="90" zoomScaleNormal="90" workbookViewId="0">
      <pane ySplit="4" topLeftCell="A5" activePane="bottomLeft" state="frozen"/>
      <selection pane="bottomLeft" activeCell="D4" sqref="D4"/>
    </sheetView>
  </sheetViews>
  <sheetFormatPr defaultRowHeight="11.25" x14ac:dyDescent="0.2"/>
  <cols>
    <col min="1" max="1" width="3.83203125" style="29" customWidth="1"/>
    <col min="2" max="2" width="3.5" style="29" bestFit="1" customWidth="1"/>
    <col min="3" max="3" width="26.33203125" style="29" customWidth="1"/>
    <col min="4" max="4" width="11.33203125" style="29" bestFit="1" customWidth="1"/>
    <col min="5" max="5" width="11.83203125" style="29" bestFit="1" customWidth="1"/>
    <col min="6" max="6" width="11.33203125" style="29" bestFit="1" customWidth="1"/>
    <col min="7" max="7" width="11.83203125" style="29" bestFit="1" customWidth="1"/>
    <col min="8" max="8" width="8.33203125" style="29" bestFit="1" customWidth="1"/>
    <col min="9" max="9" width="11.83203125" style="29" bestFit="1" customWidth="1"/>
    <col min="10" max="10" width="10.33203125" style="29" bestFit="1" customWidth="1"/>
    <col min="11" max="11" width="11.83203125" style="29" bestFit="1" customWidth="1"/>
    <col min="12" max="12" width="7.33203125" style="29" bestFit="1" customWidth="1"/>
    <col min="13" max="13" width="13" style="29" bestFit="1" customWidth="1"/>
    <col min="14" max="14" width="8.5" style="29" bestFit="1" customWidth="1"/>
    <col min="15" max="15" width="13" style="29" bestFit="1" customWidth="1"/>
    <col min="16" max="16" width="8.5" style="29" bestFit="1" customWidth="1"/>
    <col min="17" max="17" width="11.83203125" style="29" bestFit="1" customWidth="1"/>
    <col min="18" max="18" width="9.5" style="29" bestFit="1" customWidth="1"/>
    <col min="19" max="19" width="13" style="29" bestFit="1" customWidth="1"/>
    <col min="20" max="20" width="12.1640625" style="29" bestFit="1" customWidth="1"/>
    <col min="21" max="21" width="13" style="29" bestFit="1" customWidth="1"/>
    <col min="22" max="22" width="11.1640625" style="29" bestFit="1" customWidth="1"/>
    <col min="23" max="23" width="11.83203125" style="29" bestFit="1" customWidth="1"/>
    <col min="24" max="24" width="10.1640625" style="29" bestFit="1" customWidth="1"/>
    <col min="25" max="25" width="13" style="29" bestFit="1" customWidth="1"/>
    <col min="26" max="26" width="11.33203125" style="29" bestFit="1" customWidth="1"/>
    <col min="27" max="27" width="13.5" style="29" customWidth="1"/>
    <col min="28" max="28" width="8.33203125" style="24" customWidth="1"/>
    <col min="29" max="29" width="14" style="24" bestFit="1" customWidth="1"/>
    <col min="30" max="30" width="13.6640625" style="45" customWidth="1"/>
    <col min="31" max="31" width="9.6640625" style="29" bestFit="1" customWidth="1"/>
    <col min="32" max="16384" width="9.33203125" style="29"/>
  </cols>
  <sheetData>
    <row r="1" spans="2:31" x14ac:dyDescent="0.2">
      <c r="D1" s="30" t="s">
        <v>174</v>
      </c>
      <c r="E1" s="30" t="s">
        <v>196</v>
      </c>
      <c r="F1" s="30" t="s">
        <v>197</v>
      </c>
    </row>
    <row r="2" spans="2:31" x14ac:dyDescent="0.2">
      <c r="D2" s="30" t="s">
        <v>204</v>
      </c>
      <c r="E2" s="31">
        <f>VLOOKUP(D2,периоды,2,FALSE)</f>
        <v>43556</v>
      </c>
      <c r="F2" s="31">
        <f>VLOOKUP(D2,периоды,3,FALSE)</f>
        <v>43585</v>
      </c>
    </row>
    <row r="4" spans="2:31" x14ac:dyDescent="0.2">
      <c r="D4" s="29" t="str">
        <f>факт_продажи!D4</f>
        <v>Апрель19</v>
      </c>
      <c r="F4" s="29" t="str">
        <f>факт_продажи!F4</f>
        <v>Май19</v>
      </c>
      <c r="H4" s="29" t="str">
        <f>факт_продажи!H4</f>
        <v>Июнь19</v>
      </c>
      <c r="J4" s="29" t="str">
        <f>факт_продажи!J4</f>
        <v>Июль19</v>
      </c>
      <c r="L4" s="29" t="str">
        <f>факт_продажи!L4</f>
        <v>Август19</v>
      </c>
      <c r="N4" s="29" t="str">
        <f>факт_продажи!N4</f>
        <v>Сентябрь19</v>
      </c>
      <c r="P4" s="29" t="str">
        <f>факт_продажи!P4</f>
        <v>Октябрь19</v>
      </c>
      <c r="R4" s="29" t="str">
        <f>факт_продажи!R4</f>
        <v>Ноябрь19</v>
      </c>
      <c r="T4" s="29" t="str">
        <f>факт_продажи!T4</f>
        <v>Декабрь19</v>
      </c>
      <c r="V4" s="29" t="str">
        <f>факт_продажи!V4</f>
        <v>Январь20</v>
      </c>
      <c r="X4" s="29" t="str">
        <f>факт_продажи!X4</f>
        <v>Февраль20</v>
      </c>
      <c r="Z4" s="29" t="str">
        <f>факт_продажи!Z4</f>
        <v>Март20</v>
      </c>
      <c r="AB4" s="24" t="s">
        <v>1045</v>
      </c>
      <c r="AD4" s="46"/>
    </row>
    <row r="5" spans="2:31" x14ac:dyDescent="0.2">
      <c r="D5" s="29" t="s">
        <v>199</v>
      </c>
      <c r="E5" s="29" t="s">
        <v>200</v>
      </c>
      <c r="F5" s="29" t="s">
        <v>199</v>
      </c>
      <c r="G5" s="29" t="s">
        <v>200</v>
      </c>
      <c r="H5" s="29" t="s">
        <v>199</v>
      </c>
      <c r="I5" s="29" t="s">
        <v>200</v>
      </c>
      <c r="J5" s="29" t="s">
        <v>199</v>
      </c>
      <c r="K5" s="29" t="s">
        <v>200</v>
      </c>
      <c r="L5" s="29" t="s">
        <v>199</v>
      </c>
      <c r="M5" s="29" t="s">
        <v>200</v>
      </c>
      <c r="N5" s="29" t="s">
        <v>199</v>
      </c>
      <c r="O5" s="29" t="s">
        <v>200</v>
      </c>
      <c r="P5" s="29" t="s">
        <v>199</v>
      </c>
      <c r="Q5" s="29" t="s">
        <v>200</v>
      </c>
      <c r="R5" s="29" t="s">
        <v>199</v>
      </c>
      <c r="S5" s="29" t="s">
        <v>200</v>
      </c>
      <c r="T5" s="29" t="s">
        <v>199</v>
      </c>
      <c r="U5" s="29" t="s">
        <v>200</v>
      </c>
      <c r="V5" s="29" t="s">
        <v>199</v>
      </c>
      <c r="W5" s="29" t="s">
        <v>200</v>
      </c>
      <c r="X5" s="29" t="s">
        <v>199</v>
      </c>
      <c r="Y5" s="29" t="s">
        <v>200</v>
      </c>
      <c r="Z5" s="29" t="s">
        <v>199</v>
      </c>
      <c r="AA5" s="29" t="s">
        <v>200</v>
      </c>
      <c r="AB5" s="24" t="s">
        <v>199</v>
      </c>
      <c r="AC5" s="47" t="s">
        <v>200</v>
      </c>
    </row>
    <row r="6" spans="2:31" x14ac:dyDescent="0.2">
      <c r="B6" s="29">
        <f>факт_продажи!B6</f>
        <v>1</v>
      </c>
      <c r="C6" s="29" t="str">
        <f>факт_продажи!C6</f>
        <v>сигма_пульт</v>
      </c>
      <c r="D6" s="32">
        <f t="shared" ref="D6:D41" ca="1" si="0">ROUND(SUMIFS(к_вычетуколичество,
к_вычетумодель,"="&amp;$C6,
к_вычетудата,"&gt;="&amp;VLOOKUP(D$4,периоды,2,FALSE),к_вычетудата,"&lt;="&amp;VLOOKUP(D$4,периоды,3,FALSE)),0)</f>
        <v>0</v>
      </c>
      <c r="E6" s="33">
        <f t="shared" ref="E6:E41" ca="1" si="1">ROUND(SUMIFS(к_вычетусумма,
к_вычетумодель,"="&amp;$C6,
к_вычетудата,"&gt;="&amp;VLOOKUP(D$4,периоды,2,FALSE),к_вычетудата,"&lt;="&amp;VLOOKUP(D$4,периоды,3,FALSE)),0)</f>
        <v>0</v>
      </c>
      <c r="F6" s="32">
        <f t="shared" ref="F6:F41" ca="1" si="2">ROUND(SUMIFS(к_вычетуколичество,
к_вычетумодель,"="&amp;$C6,
к_вычетудата,"&gt;="&amp;VLOOKUP(F$4,периоды,2,FALSE),к_вычетудата,"&lt;="&amp;VLOOKUP(F$4,периоды,3,FALSE)),0)</f>
        <v>0</v>
      </c>
      <c r="G6" s="33">
        <f t="shared" ref="G6:G41" ca="1" si="3">ROUND(SUMIFS(к_вычетусумма,
к_вычетумодель,"="&amp;$C6,
к_вычетудата,"&gt;="&amp;VLOOKUP(F$4,периоды,2,FALSE),к_вычетудата,"&lt;="&amp;VLOOKUP(F$4,периоды,3,FALSE)),0)</f>
        <v>0</v>
      </c>
      <c r="H6" s="32">
        <f t="shared" ref="H6:H41" ca="1" si="4">ROUND(SUMIFS(к_вычетуколичество,
к_вычетумодель,"="&amp;$C6,
к_вычетудата,"&gt;="&amp;VLOOKUP(H$4,периоды,2,FALSE),к_вычетудата,"&lt;="&amp;VLOOKUP(H$4,периоды,3,FALSE)),0)</f>
        <v>0</v>
      </c>
      <c r="I6" s="33">
        <f t="shared" ref="I6:I41" ca="1" si="5">ROUND(SUMIFS(к_вычетусумма,
к_вычетумодель,"="&amp;$C6,
к_вычетудата,"&gt;="&amp;VLOOKUP(H$4,периоды,2,FALSE),к_вычетудата,"&lt;="&amp;VLOOKUP(H$4,периоды,3,FALSE)),0)</f>
        <v>0</v>
      </c>
      <c r="J6" s="32">
        <f t="shared" ref="J6:J41" ca="1" si="6">ROUND(SUMIFS(к_вычетуколичество,
к_вычетумодель,"="&amp;$C6,
к_вычетудата,"&gt;="&amp;VLOOKUP(J$4,периоды,2,FALSE),к_вычетудата,"&lt;="&amp;VLOOKUP(J$4,периоды,3,FALSE)),0)</f>
        <v>0</v>
      </c>
      <c r="K6" s="33">
        <f t="shared" ref="K6:K41" ca="1" si="7">ROUND(SUMIFS(к_вычетусумма,
к_вычетумодель,"="&amp;$C6,
к_вычетудата,"&gt;="&amp;VLOOKUP(J$4,периоды,2,FALSE),к_вычетудата,"&lt;="&amp;VLOOKUP(J$4,периоды,3,FALSE)),0)</f>
        <v>0</v>
      </c>
      <c r="L6" s="32">
        <f t="shared" ref="L6:L41" ca="1" si="8">ROUND(SUMIFS(к_вычетуколичество,
к_вычетумодель,"="&amp;$C6,
к_вычетудата,"&gt;="&amp;VLOOKUP(L$4,периоды,2,FALSE),к_вычетудата,"&lt;="&amp;VLOOKUP(L$4,периоды,3,FALSE)),0)</f>
        <v>0</v>
      </c>
      <c r="M6" s="33">
        <f t="shared" ref="M6:M41" ca="1" si="9">ROUND(SUMIFS(к_вычетусумма,
к_вычетумодель,"="&amp;$C6,
к_вычетудата,"&gt;="&amp;VLOOKUP(L$4,периоды,2,FALSE),к_вычетудата,"&lt;="&amp;VLOOKUP(L$4,периоды,3,FALSE)),0)</f>
        <v>0</v>
      </c>
      <c r="N6" s="32">
        <f t="shared" ref="N6:N41" ca="1" si="10">ROUND(SUMIFS(к_вычетуколичество,
к_вычетумодель,"="&amp;$C6,
к_вычетудата,"&gt;="&amp;VLOOKUP(N$4,периоды,2,FALSE),к_вычетудата,"&lt;="&amp;VLOOKUP(N$4,периоды,3,FALSE)),0)</f>
        <v>0</v>
      </c>
      <c r="O6" s="33">
        <f t="shared" ref="O6:O41" ca="1" si="11">ROUND(SUMIFS(к_вычетусумма,
к_вычетумодель,"="&amp;$C6,
к_вычетудата,"&gt;="&amp;VLOOKUP(N$4,периоды,2,FALSE),к_вычетудата,"&lt;="&amp;VLOOKUP(N$4,периоды,3,FALSE)),0)</f>
        <v>0</v>
      </c>
      <c r="P6" s="32">
        <f t="shared" ref="P6:P41" ca="1" si="12">ROUND(SUMIFS(к_вычетуколичество,
к_вычетумодель,"="&amp;$C6,
к_вычетудата,"&gt;="&amp;VLOOKUP(P$4,периоды,2,FALSE),к_вычетудата,"&lt;="&amp;VLOOKUP(P$4,периоды,3,FALSE)),0)</f>
        <v>0</v>
      </c>
      <c r="Q6" s="33">
        <f t="shared" ref="Q6:Q41" ca="1" si="13">ROUND(SUMIFS(к_вычетусумма,
к_вычетумодель,"="&amp;$C6,
к_вычетудата,"&gt;="&amp;VLOOKUP(P$4,периоды,2,FALSE),к_вычетудата,"&lt;="&amp;VLOOKUP(P$4,периоды,3,FALSE)),0)</f>
        <v>0</v>
      </c>
      <c r="R6" s="32">
        <f t="shared" ref="R6:R41" ca="1" si="14">ROUND(SUMIFS(к_вычетуколичество,
к_вычетумодель,"="&amp;$C6,
к_вычетудата,"&gt;="&amp;VLOOKUP(R$4,периоды,2,FALSE),к_вычетудата,"&lt;="&amp;VLOOKUP(R$4,периоды,3,FALSE)),0)</f>
        <v>0</v>
      </c>
      <c r="S6" s="33">
        <f t="shared" ref="S6:S41" ca="1" si="15">ROUND(SUMIFS(к_вычетусумма,
к_вычетумодель,"="&amp;$C6,
к_вычетудата,"&gt;="&amp;VLOOKUP(R$4,периоды,2,FALSE),к_вычетудата,"&lt;="&amp;VLOOKUP(R$4,периоды,3,FALSE)),0)</f>
        <v>0</v>
      </c>
      <c r="T6" s="32">
        <f t="shared" ref="T6:T41" ca="1" si="16">ROUND(SUMIFS(к_вычетуколичество,
к_вычетумодель,"="&amp;$C6,
к_вычетудата,"&gt;="&amp;VLOOKUP(T$4,периоды,2,FALSE),к_вычетудата,"&lt;="&amp;VLOOKUP(T$4,периоды,3,FALSE)),0)</f>
        <v>0</v>
      </c>
      <c r="U6" s="33">
        <f t="shared" ref="U6:U41" ca="1" si="17">ROUND(SUMIFS(к_вычетусумма,
к_вычетумодель,"="&amp;$C6,
к_вычетудата,"&gt;="&amp;VLOOKUP(T$4,периоды,2,FALSE),к_вычетудата,"&lt;="&amp;VLOOKUP(T$4,периоды,3,FALSE)),0)</f>
        <v>0</v>
      </c>
      <c r="V6" s="32">
        <f t="shared" ref="V6:V41" ca="1" si="18">ROUND(SUMIFS(к_вычетуколичество,
к_вычетумодель,"="&amp;$C6,
к_вычетудата,"&gt;="&amp;VLOOKUP(V$4,периоды,2,FALSE),к_вычетудата,"&lt;="&amp;VLOOKUP(V$4,периоды,3,FALSE)),0)</f>
        <v>0</v>
      </c>
      <c r="W6" s="33">
        <f t="shared" ref="W6:W41" ca="1" si="19">ROUND(SUMIFS(к_вычетусумма,
к_вычетумодель,"="&amp;$C6,
к_вычетудата,"&gt;="&amp;VLOOKUP(V$4,периоды,2,FALSE),к_вычетудата,"&lt;="&amp;VLOOKUP(V$4,периоды,3,FALSE)),0)</f>
        <v>0</v>
      </c>
      <c r="X6" s="32">
        <f t="shared" ref="X6:X41" ca="1" si="20">ROUND(SUMIFS(к_вычетуколичество,
к_вычетумодель,"="&amp;$C6,
к_вычетудата,"&gt;="&amp;VLOOKUP(X$4,периоды,2,FALSE),к_вычетудата,"&lt;="&amp;VLOOKUP(X$4,периоды,3,FALSE)),0)</f>
        <v>0</v>
      </c>
      <c r="Y6" s="33">
        <f t="shared" ref="Y6:Y41" ca="1" si="21">ROUND(SUMIFS(к_вычетусумма,
к_вычетумодель,"="&amp;$C6,
к_вычетудата,"&gt;="&amp;VLOOKUP(X$4,периоды,2,FALSE),к_вычетудата,"&lt;="&amp;VLOOKUP(X$4,периоды,3,FALSE)),0)</f>
        <v>0</v>
      </c>
      <c r="Z6" s="32">
        <f t="shared" ref="Z6:Z41" ca="1" si="22">ROUND(SUMIFS(к_вычетуколичество,
к_вычетумодель,"="&amp;$C6,
к_вычетудата,"&gt;="&amp;VLOOKUP(Z$4,периоды,2,FALSE),к_вычетудата,"&lt;="&amp;VLOOKUP(Z$4,периоды,3,FALSE)),0)</f>
        <v>0</v>
      </c>
      <c r="AA6" s="33">
        <f t="shared" ref="AA6:AA41" ca="1" si="23">ROUND(SUMIFS(к_вычетусумма,
к_вычетумодель,"="&amp;$C6,
к_вычетудата,"&gt;="&amp;VLOOKUP(Z$4,периоды,2,FALSE),к_вычетудата,"&lt;="&amp;VLOOKUP(Z$4,периоды,3,FALSE)),0)</f>
        <v>0</v>
      </c>
      <c r="AB6" s="24">
        <f ca="1">D6+F6+H6+J6+L6+N6+P6+R6+T6+V6+X6+Z6</f>
        <v>0</v>
      </c>
      <c r="AC6" s="36">
        <f ca="1">E6+G6+I6+K6+M6+O6+Q6+S6+U6+W6+Y6+AA6</f>
        <v>0</v>
      </c>
      <c r="AE6" s="37"/>
    </row>
    <row r="7" spans="2:31" x14ac:dyDescent="0.2">
      <c r="B7" s="29">
        <f>факт_продажи!B7</f>
        <v>2</v>
      </c>
      <c r="C7" s="29" t="str">
        <f>факт_продажи!C7</f>
        <v>сигма_ТКС_датчики</v>
      </c>
      <c r="D7" s="32">
        <f t="shared" ca="1" si="0"/>
        <v>0</v>
      </c>
      <c r="E7" s="33">
        <f t="shared" ca="1" si="1"/>
        <v>0</v>
      </c>
      <c r="F7" s="32">
        <f t="shared" ca="1" si="2"/>
        <v>0</v>
      </c>
      <c r="G7" s="33">
        <f t="shared" ca="1" si="3"/>
        <v>0</v>
      </c>
      <c r="H7" s="32">
        <f t="shared" ca="1" si="4"/>
        <v>0</v>
      </c>
      <c r="I7" s="33">
        <f t="shared" ca="1" si="5"/>
        <v>0</v>
      </c>
      <c r="J7" s="32">
        <f t="shared" ca="1" si="6"/>
        <v>0</v>
      </c>
      <c r="K7" s="33">
        <f t="shared" ca="1" si="7"/>
        <v>0</v>
      </c>
      <c r="L7" s="32">
        <f t="shared" ca="1" si="8"/>
        <v>0</v>
      </c>
      <c r="M7" s="33">
        <f t="shared" ca="1" si="9"/>
        <v>0</v>
      </c>
      <c r="N7" s="32">
        <f t="shared" ca="1" si="10"/>
        <v>0</v>
      </c>
      <c r="O7" s="33">
        <f t="shared" ca="1" si="11"/>
        <v>0</v>
      </c>
      <c r="P7" s="32">
        <f t="shared" ca="1" si="12"/>
        <v>0</v>
      </c>
      <c r="Q7" s="33">
        <f t="shared" ca="1" si="13"/>
        <v>0</v>
      </c>
      <c r="R7" s="32">
        <f t="shared" ca="1" si="14"/>
        <v>0</v>
      </c>
      <c r="S7" s="33">
        <f t="shared" ca="1" si="15"/>
        <v>0</v>
      </c>
      <c r="T7" s="32">
        <f t="shared" ca="1" si="16"/>
        <v>0</v>
      </c>
      <c r="U7" s="33">
        <f t="shared" ca="1" si="17"/>
        <v>0</v>
      </c>
      <c r="V7" s="32">
        <f t="shared" ca="1" si="18"/>
        <v>0</v>
      </c>
      <c r="W7" s="33">
        <f t="shared" ca="1" si="19"/>
        <v>0</v>
      </c>
      <c r="X7" s="32">
        <f t="shared" ca="1" si="20"/>
        <v>0</v>
      </c>
      <c r="Y7" s="33">
        <f t="shared" ca="1" si="21"/>
        <v>0</v>
      </c>
      <c r="Z7" s="32">
        <f t="shared" ca="1" si="22"/>
        <v>0</v>
      </c>
      <c r="AA7" s="33">
        <f t="shared" ca="1" si="23"/>
        <v>0</v>
      </c>
      <c r="AB7" s="24">
        <f t="shared" ref="AB7:AC33" ca="1" si="24">D7+F7+H7+J7+L7+N7+P7+R7+T7+V7+X7+Z7</f>
        <v>0</v>
      </c>
      <c r="AC7" s="36">
        <f t="shared" ca="1" si="24"/>
        <v>0</v>
      </c>
      <c r="AE7" s="37"/>
    </row>
    <row r="8" spans="2:31" x14ac:dyDescent="0.2">
      <c r="B8" s="29">
        <f>факт_продажи!B8</f>
        <v>3</v>
      </c>
      <c r="C8" s="29" t="str">
        <f>факт_продажи!C8</f>
        <v>сигма_ПП_датчики_фланец</v>
      </c>
      <c r="D8" s="32">
        <f t="shared" ca="1" si="0"/>
        <v>0</v>
      </c>
      <c r="E8" s="33">
        <f t="shared" ca="1" si="1"/>
        <v>0</v>
      </c>
      <c r="F8" s="32">
        <f t="shared" ca="1" si="2"/>
        <v>0</v>
      </c>
      <c r="G8" s="33">
        <f t="shared" ca="1" si="3"/>
        <v>0</v>
      </c>
      <c r="H8" s="32">
        <f t="shared" ca="1" si="4"/>
        <v>0</v>
      </c>
      <c r="I8" s="33">
        <f t="shared" ca="1" si="5"/>
        <v>0</v>
      </c>
      <c r="J8" s="32">
        <f t="shared" ca="1" si="6"/>
        <v>0</v>
      </c>
      <c r="K8" s="33">
        <f t="shared" ca="1" si="7"/>
        <v>0</v>
      </c>
      <c r="L8" s="32">
        <f t="shared" ca="1" si="8"/>
        <v>0</v>
      </c>
      <c r="M8" s="33">
        <f t="shared" ca="1" si="9"/>
        <v>0</v>
      </c>
      <c r="N8" s="32">
        <f t="shared" ca="1" si="10"/>
        <v>0</v>
      </c>
      <c r="O8" s="33">
        <f t="shared" ca="1" si="11"/>
        <v>0</v>
      </c>
      <c r="P8" s="32">
        <f t="shared" ca="1" si="12"/>
        <v>0</v>
      </c>
      <c r="Q8" s="33">
        <f t="shared" ca="1" si="13"/>
        <v>0</v>
      </c>
      <c r="R8" s="32">
        <f t="shared" ca="1" si="14"/>
        <v>0</v>
      </c>
      <c r="S8" s="33">
        <f t="shared" ca="1" si="15"/>
        <v>0</v>
      </c>
      <c r="T8" s="32">
        <f t="shared" ca="1" si="16"/>
        <v>0</v>
      </c>
      <c r="U8" s="33">
        <f t="shared" ca="1" si="17"/>
        <v>0</v>
      </c>
      <c r="V8" s="32">
        <f t="shared" ca="1" si="18"/>
        <v>0</v>
      </c>
      <c r="W8" s="33">
        <f t="shared" ca="1" si="19"/>
        <v>0</v>
      </c>
      <c r="X8" s="32">
        <f t="shared" ca="1" si="20"/>
        <v>0</v>
      </c>
      <c r="Y8" s="33">
        <f t="shared" ca="1" si="21"/>
        <v>0</v>
      </c>
      <c r="Z8" s="32">
        <f t="shared" ca="1" si="22"/>
        <v>0</v>
      </c>
      <c r="AA8" s="33">
        <f t="shared" ca="1" si="23"/>
        <v>0</v>
      </c>
      <c r="AB8" s="24">
        <f t="shared" ca="1" si="24"/>
        <v>0</v>
      </c>
      <c r="AC8" s="36">
        <f t="shared" ca="1" si="24"/>
        <v>0</v>
      </c>
      <c r="AE8" s="37"/>
    </row>
    <row r="9" spans="2:31" x14ac:dyDescent="0.2">
      <c r="B9" s="29">
        <f>факт_продажи!B9</f>
        <v>4</v>
      </c>
      <c r="C9" s="29" t="str">
        <f>факт_продажи!C9</f>
        <v>сигнал_03_пульт</v>
      </c>
      <c r="D9" s="32">
        <f t="shared" ca="1" si="0"/>
        <v>0</v>
      </c>
      <c r="E9" s="33">
        <f t="shared" ca="1" si="1"/>
        <v>0</v>
      </c>
      <c r="F9" s="32">
        <f t="shared" ca="1" si="2"/>
        <v>0</v>
      </c>
      <c r="G9" s="33">
        <f t="shared" ca="1" si="3"/>
        <v>0</v>
      </c>
      <c r="H9" s="32">
        <f t="shared" ca="1" si="4"/>
        <v>0</v>
      </c>
      <c r="I9" s="33">
        <f t="shared" ca="1" si="5"/>
        <v>0</v>
      </c>
      <c r="J9" s="32">
        <f t="shared" ca="1" si="6"/>
        <v>0</v>
      </c>
      <c r="K9" s="33">
        <f t="shared" ca="1" si="7"/>
        <v>0</v>
      </c>
      <c r="L9" s="32">
        <f t="shared" ca="1" si="8"/>
        <v>0</v>
      </c>
      <c r="M9" s="33">
        <f t="shared" ca="1" si="9"/>
        <v>0</v>
      </c>
      <c r="N9" s="32">
        <f t="shared" ca="1" si="10"/>
        <v>0</v>
      </c>
      <c r="O9" s="33">
        <f t="shared" ca="1" si="11"/>
        <v>0</v>
      </c>
      <c r="P9" s="32">
        <f t="shared" ca="1" si="12"/>
        <v>0</v>
      </c>
      <c r="Q9" s="33">
        <f t="shared" ca="1" si="13"/>
        <v>0</v>
      </c>
      <c r="R9" s="32">
        <f t="shared" ca="1" si="14"/>
        <v>0</v>
      </c>
      <c r="S9" s="33">
        <f t="shared" ca="1" si="15"/>
        <v>0</v>
      </c>
      <c r="T9" s="32">
        <f t="shared" ca="1" si="16"/>
        <v>0</v>
      </c>
      <c r="U9" s="33">
        <f t="shared" ca="1" si="17"/>
        <v>0</v>
      </c>
      <c r="V9" s="32">
        <f t="shared" ca="1" si="18"/>
        <v>0</v>
      </c>
      <c r="W9" s="33">
        <f t="shared" ca="1" si="19"/>
        <v>0</v>
      </c>
      <c r="X9" s="32">
        <f t="shared" ca="1" si="20"/>
        <v>0</v>
      </c>
      <c r="Y9" s="33">
        <f t="shared" ca="1" si="21"/>
        <v>0</v>
      </c>
      <c r="Z9" s="32">
        <f t="shared" ca="1" si="22"/>
        <v>0</v>
      </c>
      <c r="AA9" s="33">
        <f t="shared" ca="1" si="23"/>
        <v>0</v>
      </c>
      <c r="AB9" s="24">
        <f t="shared" ca="1" si="24"/>
        <v>0</v>
      </c>
      <c r="AC9" s="36">
        <f t="shared" ca="1" si="24"/>
        <v>0</v>
      </c>
      <c r="AE9" s="37"/>
    </row>
    <row r="10" spans="2:31" x14ac:dyDescent="0.2">
      <c r="B10" s="29">
        <f>факт_продажи!B10</f>
        <v>5</v>
      </c>
      <c r="C10" s="29" t="str">
        <f>факт_продажи!C10</f>
        <v>сигнал_03_ТКС</v>
      </c>
      <c r="D10" s="32">
        <f t="shared" ca="1" si="0"/>
        <v>0</v>
      </c>
      <c r="E10" s="33">
        <f t="shared" ca="1" si="1"/>
        <v>0</v>
      </c>
      <c r="F10" s="32">
        <f t="shared" ca="1" si="2"/>
        <v>0</v>
      </c>
      <c r="G10" s="33">
        <f t="shared" ca="1" si="3"/>
        <v>0</v>
      </c>
      <c r="H10" s="32">
        <f t="shared" ca="1" si="4"/>
        <v>0</v>
      </c>
      <c r="I10" s="33">
        <f t="shared" ca="1" si="5"/>
        <v>0</v>
      </c>
      <c r="J10" s="32">
        <f t="shared" ca="1" si="6"/>
        <v>0</v>
      </c>
      <c r="K10" s="33">
        <f t="shared" ca="1" si="7"/>
        <v>0</v>
      </c>
      <c r="L10" s="32">
        <f t="shared" ca="1" si="8"/>
        <v>0</v>
      </c>
      <c r="M10" s="33">
        <f t="shared" ca="1" si="9"/>
        <v>0</v>
      </c>
      <c r="N10" s="32">
        <f t="shared" ca="1" si="10"/>
        <v>0</v>
      </c>
      <c r="O10" s="33">
        <f t="shared" ca="1" si="11"/>
        <v>0</v>
      </c>
      <c r="P10" s="32">
        <f t="shared" ca="1" si="12"/>
        <v>0</v>
      </c>
      <c r="Q10" s="33">
        <f t="shared" ca="1" si="13"/>
        <v>0</v>
      </c>
      <c r="R10" s="32">
        <f t="shared" ca="1" si="14"/>
        <v>0</v>
      </c>
      <c r="S10" s="33">
        <f t="shared" ca="1" si="15"/>
        <v>0</v>
      </c>
      <c r="T10" s="32">
        <f t="shared" ca="1" si="16"/>
        <v>0</v>
      </c>
      <c r="U10" s="33">
        <f t="shared" ca="1" si="17"/>
        <v>0</v>
      </c>
      <c r="V10" s="32">
        <f t="shared" ca="1" si="18"/>
        <v>0</v>
      </c>
      <c r="W10" s="33">
        <f t="shared" ca="1" si="19"/>
        <v>0</v>
      </c>
      <c r="X10" s="32">
        <f t="shared" ca="1" si="20"/>
        <v>0</v>
      </c>
      <c r="Y10" s="33">
        <f t="shared" ca="1" si="21"/>
        <v>0</v>
      </c>
      <c r="Z10" s="32">
        <f t="shared" ca="1" si="22"/>
        <v>0</v>
      </c>
      <c r="AA10" s="33">
        <f t="shared" ca="1" si="23"/>
        <v>0</v>
      </c>
      <c r="AB10" s="24">
        <f t="shared" ca="1" si="24"/>
        <v>0</v>
      </c>
      <c r="AC10" s="36">
        <f t="shared" ca="1" si="24"/>
        <v>0</v>
      </c>
      <c r="AE10" s="37"/>
    </row>
    <row r="11" spans="2:31" x14ac:dyDescent="0.2">
      <c r="B11" s="29">
        <f>факт_продажи!B11</f>
        <v>6</v>
      </c>
      <c r="C11" s="29" t="str">
        <f>факт_продажи!C11</f>
        <v>сигнал_03_электрохимия</v>
      </c>
      <c r="D11" s="32">
        <f t="shared" ca="1" si="0"/>
        <v>0</v>
      </c>
      <c r="E11" s="33">
        <f t="shared" ca="1" si="1"/>
        <v>0</v>
      </c>
      <c r="F11" s="32">
        <f t="shared" ca="1" si="2"/>
        <v>0</v>
      </c>
      <c r="G11" s="33">
        <f t="shared" ca="1" si="3"/>
        <v>0</v>
      </c>
      <c r="H11" s="32">
        <f t="shared" ca="1" si="4"/>
        <v>0</v>
      </c>
      <c r="I11" s="33">
        <f t="shared" ca="1" si="5"/>
        <v>0</v>
      </c>
      <c r="J11" s="32">
        <f t="shared" ca="1" si="6"/>
        <v>0</v>
      </c>
      <c r="K11" s="33">
        <f t="shared" ca="1" si="7"/>
        <v>0</v>
      </c>
      <c r="L11" s="32">
        <f t="shared" ca="1" si="8"/>
        <v>0</v>
      </c>
      <c r="M11" s="33">
        <f t="shared" ca="1" si="9"/>
        <v>0</v>
      </c>
      <c r="N11" s="32">
        <f t="shared" ca="1" si="10"/>
        <v>0</v>
      </c>
      <c r="O11" s="33">
        <f t="shared" ca="1" si="11"/>
        <v>0</v>
      </c>
      <c r="P11" s="32">
        <f t="shared" ca="1" si="12"/>
        <v>0</v>
      </c>
      <c r="Q11" s="33">
        <f t="shared" ca="1" si="13"/>
        <v>0</v>
      </c>
      <c r="R11" s="32">
        <f t="shared" ca="1" si="14"/>
        <v>0</v>
      </c>
      <c r="S11" s="33">
        <f t="shared" ca="1" si="15"/>
        <v>0</v>
      </c>
      <c r="T11" s="32">
        <f t="shared" ca="1" si="16"/>
        <v>0</v>
      </c>
      <c r="U11" s="33">
        <f t="shared" ca="1" si="17"/>
        <v>0</v>
      </c>
      <c r="V11" s="32">
        <f t="shared" ca="1" si="18"/>
        <v>0</v>
      </c>
      <c r="W11" s="33">
        <f t="shared" ca="1" si="19"/>
        <v>0</v>
      </c>
      <c r="X11" s="32">
        <f t="shared" ca="1" si="20"/>
        <v>0</v>
      </c>
      <c r="Y11" s="33">
        <f t="shared" ca="1" si="21"/>
        <v>0</v>
      </c>
      <c r="Z11" s="32">
        <f t="shared" ca="1" si="22"/>
        <v>0</v>
      </c>
      <c r="AA11" s="33">
        <f t="shared" ca="1" si="23"/>
        <v>0</v>
      </c>
      <c r="AB11" s="24">
        <f t="shared" ca="1" si="24"/>
        <v>0</v>
      </c>
      <c r="AC11" s="36">
        <f t="shared" ca="1" si="24"/>
        <v>0</v>
      </c>
      <c r="AE11" s="37"/>
    </row>
    <row r="12" spans="2:31" x14ac:dyDescent="0.2">
      <c r="B12" s="29">
        <f>факт_продажи!B12</f>
        <v>7</v>
      </c>
      <c r="C12" s="29" t="str">
        <f>факт_продажи!C12</f>
        <v>сигнал_03_ПП_фланец</v>
      </c>
      <c r="D12" s="32">
        <f t="shared" ca="1" si="0"/>
        <v>0</v>
      </c>
      <c r="E12" s="33">
        <f t="shared" ca="1" si="1"/>
        <v>0</v>
      </c>
      <c r="F12" s="32">
        <f t="shared" ca="1" si="2"/>
        <v>0</v>
      </c>
      <c r="G12" s="33">
        <f t="shared" ca="1" si="3"/>
        <v>0</v>
      </c>
      <c r="H12" s="32">
        <f t="shared" ca="1" si="4"/>
        <v>0</v>
      </c>
      <c r="I12" s="33">
        <f t="shared" ca="1" si="5"/>
        <v>0</v>
      </c>
      <c r="J12" s="32">
        <f t="shared" ca="1" si="6"/>
        <v>0</v>
      </c>
      <c r="K12" s="33">
        <f t="shared" ca="1" si="7"/>
        <v>0</v>
      </c>
      <c r="L12" s="32">
        <f t="shared" ca="1" si="8"/>
        <v>0</v>
      </c>
      <c r="M12" s="33">
        <f t="shared" ca="1" si="9"/>
        <v>0</v>
      </c>
      <c r="N12" s="32">
        <f t="shared" ca="1" si="10"/>
        <v>0</v>
      </c>
      <c r="O12" s="33">
        <f t="shared" ca="1" si="11"/>
        <v>0</v>
      </c>
      <c r="P12" s="32">
        <f t="shared" ca="1" si="12"/>
        <v>0</v>
      </c>
      <c r="Q12" s="33">
        <f t="shared" ca="1" si="13"/>
        <v>0</v>
      </c>
      <c r="R12" s="32">
        <f t="shared" ca="1" si="14"/>
        <v>0</v>
      </c>
      <c r="S12" s="33">
        <f t="shared" ca="1" si="15"/>
        <v>0</v>
      </c>
      <c r="T12" s="32">
        <f t="shared" ca="1" si="16"/>
        <v>0</v>
      </c>
      <c r="U12" s="33">
        <f t="shared" ca="1" si="17"/>
        <v>0</v>
      </c>
      <c r="V12" s="32">
        <f t="shared" ca="1" si="18"/>
        <v>0</v>
      </c>
      <c r="W12" s="33">
        <f t="shared" ca="1" si="19"/>
        <v>0</v>
      </c>
      <c r="X12" s="32">
        <f t="shared" ca="1" si="20"/>
        <v>0</v>
      </c>
      <c r="Y12" s="33">
        <f t="shared" ca="1" si="21"/>
        <v>0</v>
      </c>
      <c r="Z12" s="32">
        <f t="shared" ca="1" si="22"/>
        <v>0</v>
      </c>
      <c r="AA12" s="33">
        <f t="shared" ca="1" si="23"/>
        <v>0</v>
      </c>
      <c r="AB12" s="24">
        <f t="shared" ca="1" si="24"/>
        <v>0</v>
      </c>
      <c r="AC12" s="36">
        <f t="shared" ca="1" si="24"/>
        <v>0</v>
      </c>
      <c r="AE12" s="37"/>
    </row>
    <row r="13" spans="2:31" x14ac:dyDescent="0.2">
      <c r="B13" s="29">
        <f>факт_продажи!B13</f>
        <v>8</v>
      </c>
      <c r="C13" s="29" t="str">
        <f>факт_продажи!C13</f>
        <v>Сигнал_33</v>
      </c>
      <c r="D13" s="32">
        <f t="shared" ca="1" si="0"/>
        <v>0</v>
      </c>
      <c r="E13" s="33">
        <f t="shared" ref="E13" ca="1" si="25">ROUND(SUMIFS(к_вычетусумма,
к_вычетумодель,"="&amp;$C13,
к_вычетудата,"&gt;="&amp;VLOOKUP(D$4,периоды,2,FALSE),к_вычетудата,"&lt;="&amp;VLOOKUP(D$4,периоды,3,FALSE)),0)</f>
        <v>0</v>
      </c>
      <c r="F13" s="32">
        <f t="shared" ca="1" si="2"/>
        <v>0</v>
      </c>
      <c r="G13" s="33">
        <f t="shared" ref="G13" ca="1" si="26">ROUND(SUMIFS(к_вычетусумма,
к_вычетумодель,"="&amp;$C13,
к_вычетудата,"&gt;="&amp;VLOOKUP(F$4,периоды,2,FALSE),к_вычетудата,"&lt;="&amp;VLOOKUP(F$4,периоды,3,FALSE)),0)</f>
        <v>0</v>
      </c>
      <c r="H13" s="32">
        <f t="shared" ca="1" si="4"/>
        <v>0</v>
      </c>
      <c r="I13" s="33">
        <f ca="1">ROUND(SUMIFS(к_вычетусумма,
к_вычетумодель,"="&amp;$C13,
к_вычетудата,"&gt;="&amp;VLOOKUP(H$4,периоды,2,FALSE),к_вычетудата,"&lt;="&amp;VLOOKUP(H$4,периоды,3,FALSE)),0)</f>
        <v>0</v>
      </c>
      <c r="J13" s="32">
        <v>0</v>
      </c>
      <c r="K13" s="33">
        <v>0</v>
      </c>
      <c r="L13" s="32">
        <v>0</v>
      </c>
      <c r="M13" s="33">
        <v>0</v>
      </c>
      <c r="N13" s="32">
        <v>0</v>
      </c>
      <c r="O13" s="33">
        <v>0</v>
      </c>
      <c r="P13" s="32">
        <v>0</v>
      </c>
      <c r="Q13" s="33">
        <v>0</v>
      </c>
      <c r="R13" s="32">
        <v>0</v>
      </c>
      <c r="S13" s="33">
        <v>0</v>
      </c>
      <c r="T13" s="32">
        <v>0</v>
      </c>
      <c r="U13" s="33">
        <v>0</v>
      </c>
      <c r="V13" s="32">
        <v>0</v>
      </c>
      <c r="W13" s="33">
        <v>0</v>
      </c>
      <c r="X13" s="32">
        <v>0</v>
      </c>
      <c r="Y13" s="33">
        <v>0</v>
      </c>
      <c r="Z13" s="32">
        <v>0</v>
      </c>
      <c r="AA13" s="33">
        <v>0</v>
      </c>
      <c r="AB13" s="24">
        <f t="shared" ca="1" si="24"/>
        <v>0</v>
      </c>
      <c r="AC13" s="36">
        <f t="shared" ca="1" si="24"/>
        <v>0</v>
      </c>
      <c r="AE13" s="37"/>
    </row>
    <row r="14" spans="2:31" x14ac:dyDescent="0.2">
      <c r="B14" s="29">
        <f>факт_продажи!B14</f>
        <v>9</v>
      </c>
      <c r="C14" s="29" t="str">
        <f>факт_продажи!C14</f>
        <v>сигнал_022_пульт</v>
      </c>
      <c r="D14" s="32">
        <f t="shared" ca="1" si="0"/>
        <v>0</v>
      </c>
      <c r="E14" s="33">
        <f t="shared" ca="1" si="1"/>
        <v>0</v>
      </c>
      <c r="F14" s="32">
        <f t="shared" ca="1" si="2"/>
        <v>0</v>
      </c>
      <c r="G14" s="33">
        <f t="shared" ca="1" si="3"/>
        <v>0</v>
      </c>
      <c r="H14" s="32">
        <f t="shared" ca="1" si="4"/>
        <v>0</v>
      </c>
      <c r="I14" s="33">
        <f t="shared" ca="1" si="5"/>
        <v>0</v>
      </c>
      <c r="J14" s="32">
        <f t="shared" ca="1" si="6"/>
        <v>0</v>
      </c>
      <c r="K14" s="33">
        <f t="shared" ca="1" si="7"/>
        <v>0</v>
      </c>
      <c r="L14" s="32">
        <f t="shared" ca="1" si="8"/>
        <v>0</v>
      </c>
      <c r="M14" s="33">
        <f t="shared" ca="1" si="9"/>
        <v>0</v>
      </c>
      <c r="N14" s="32">
        <f t="shared" ca="1" si="10"/>
        <v>0</v>
      </c>
      <c r="O14" s="33">
        <f t="shared" ca="1" si="11"/>
        <v>0</v>
      </c>
      <c r="P14" s="32">
        <f t="shared" ca="1" si="12"/>
        <v>0</v>
      </c>
      <c r="Q14" s="33">
        <f t="shared" ca="1" si="13"/>
        <v>0</v>
      </c>
      <c r="R14" s="32">
        <f t="shared" ca="1" si="14"/>
        <v>0</v>
      </c>
      <c r="S14" s="33">
        <f t="shared" ca="1" si="15"/>
        <v>0</v>
      </c>
      <c r="T14" s="32">
        <f t="shared" ca="1" si="16"/>
        <v>0</v>
      </c>
      <c r="U14" s="33">
        <f t="shared" ca="1" si="17"/>
        <v>0</v>
      </c>
      <c r="V14" s="32">
        <f t="shared" ca="1" si="18"/>
        <v>0</v>
      </c>
      <c r="W14" s="33">
        <f t="shared" ca="1" si="19"/>
        <v>0</v>
      </c>
      <c r="X14" s="32">
        <f t="shared" ca="1" si="20"/>
        <v>0</v>
      </c>
      <c r="Y14" s="33">
        <f t="shared" ca="1" si="21"/>
        <v>0</v>
      </c>
      <c r="Z14" s="32">
        <f t="shared" ca="1" si="22"/>
        <v>0</v>
      </c>
      <c r="AA14" s="33">
        <f t="shared" ca="1" si="23"/>
        <v>0</v>
      </c>
      <c r="AB14" s="24">
        <f t="shared" ca="1" si="24"/>
        <v>0</v>
      </c>
      <c r="AC14" s="36">
        <f t="shared" ca="1" si="24"/>
        <v>0</v>
      </c>
      <c r="AE14" s="37"/>
    </row>
    <row r="15" spans="2:31" x14ac:dyDescent="0.2">
      <c r="B15" s="29">
        <f>факт_продажи!B15</f>
        <v>10</v>
      </c>
      <c r="C15" s="29" t="str">
        <f>факт_продажи!C15</f>
        <v>сигнал_022_датчики</v>
      </c>
      <c r="D15" s="32">
        <f t="shared" ca="1" si="0"/>
        <v>0</v>
      </c>
      <c r="E15" s="33">
        <f t="shared" ca="1" si="1"/>
        <v>0</v>
      </c>
      <c r="F15" s="32">
        <f t="shared" ca="1" si="2"/>
        <v>0</v>
      </c>
      <c r="G15" s="33">
        <f t="shared" ca="1" si="3"/>
        <v>0</v>
      </c>
      <c r="H15" s="32">
        <f t="shared" ca="1" si="4"/>
        <v>0</v>
      </c>
      <c r="I15" s="33">
        <f t="shared" ca="1" si="5"/>
        <v>0</v>
      </c>
      <c r="J15" s="32">
        <f t="shared" ca="1" si="6"/>
        <v>0</v>
      </c>
      <c r="K15" s="33">
        <f t="shared" ca="1" si="7"/>
        <v>0</v>
      </c>
      <c r="L15" s="32">
        <f t="shared" ca="1" si="8"/>
        <v>0</v>
      </c>
      <c r="M15" s="33">
        <f t="shared" ca="1" si="9"/>
        <v>0</v>
      </c>
      <c r="N15" s="32">
        <f t="shared" ca="1" si="10"/>
        <v>0</v>
      </c>
      <c r="O15" s="33">
        <f t="shared" ca="1" si="11"/>
        <v>0</v>
      </c>
      <c r="P15" s="32">
        <f t="shared" ca="1" si="12"/>
        <v>0</v>
      </c>
      <c r="Q15" s="33">
        <f t="shared" ca="1" si="13"/>
        <v>0</v>
      </c>
      <c r="R15" s="32">
        <f t="shared" ca="1" si="14"/>
        <v>0</v>
      </c>
      <c r="S15" s="33">
        <f t="shared" ca="1" si="15"/>
        <v>0</v>
      </c>
      <c r="T15" s="32">
        <f t="shared" ca="1" si="16"/>
        <v>0</v>
      </c>
      <c r="U15" s="33">
        <f t="shared" ca="1" si="17"/>
        <v>0</v>
      </c>
      <c r="V15" s="32">
        <f t="shared" ca="1" si="18"/>
        <v>0</v>
      </c>
      <c r="W15" s="33">
        <f t="shared" ca="1" si="19"/>
        <v>0</v>
      </c>
      <c r="X15" s="32">
        <f t="shared" ca="1" si="20"/>
        <v>0</v>
      </c>
      <c r="Y15" s="33">
        <f t="shared" ca="1" si="21"/>
        <v>0</v>
      </c>
      <c r="Z15" s="32">
        <f t="shared" ca="1" si="22"/>
        <v>0</v>
      </c>
      <c r="AA15" s="33">
        <f t="shared" ca="1" si="23"/>
        <v>0</v>
      </c>
      <c r="AB15" s="24">
        <f t="shared" ca="1" si="24"/>
        <v>0</v>
      </c>
      <c r="AC15" s="36">
        <f t="shared" ca="1" si="24"/>
        <v>0</v>
      </c>
      <c r="AE15" s="37"/>
    </row>
    <row r="16" spans="2:31" x14ac:dyDescent="0.2">
      <c r="B16" s="29">
        <f>факт_продажи!B16</f>
        <v>11</v>
      </c>
      <c r="C16" s="29" t="str">
        <f>факт_продажи!C16</f>
        <v>сигнал_02</v>
      </c>
      <c r="D16" s="32">
        <f t="shared" ca="1" si="0"/>
        <v>0</v>
      </c>
      <c r="E16" s="33">
        <f t="shared" ca="1" si="1"/>
        <v>0</v>
      </c>
      <c r="F16" s="32">
        <f t="shared" ca="1" si="2"/>
        <v>0</v>
      </c>
      <c r="G16" s="33">
        <f t="shared" ca="1" si="3"/>
        <v>0</v>
      </c>
      <c r="H16" s="32">
        <f t="shared" ca="1" si="4"/>
        <v>0</v>
      </c>
      <c r="I16" s="33">
        <f t="shared" ca="1" si="5"/>
        <v>0</v>
      </c>
      <c r="J16" s="32">
        <f t="shared" ca="1" si="6"/>
        <v>0</v>
      </c>
      <c r="K16" s="33">
        <f t="shared" ca="1" si="7"/>
        <v>0</v>
      </c>
      <c r="L16" s="32">
        <f t="shared" ca="1" si="8"/>
        <v>0</v>
      </c>
      <c r="M16" s="33">
        <f t="shared" ca="1" si="9"/>
        <v>0</v>
      </c>
      <c r="N16" s="32">
        <f t="shared" ca="1" si="10"/>
        <v>0</v>
      </c>
      <c r="O16" s="33">
        <f t="shared" ca="1" si="11"/>
        <v>0</v>
      </c>
      <c r="P16" s="32">
        <f t="shared" ca="1" si="12"/>
        <v>0</v>
      </c>
      <c r="Q16" s="33">
        <f t="shared" ca="1" si="13"/>
        <v>0</v>
      </c>
      <c r="R16" s="32">
        <f t="shared" ca="1" si="14"/>
        <v>0</v>
      </c>
      <c r="S16" s="33">
        <f t="shared" ca="1" si="15"/>
        <v>0</v>
      </c>
      <c r="T16" s="32">
        <f t="shared" ca="1" si="16"/>
        <v>0</v>
      </c>
      <c r="U16" s="33">
        <f t="shared" ca="1" si="17"/>
        <v>0</v>
      </c>
      <c r="V16" s="32">
        <f t="shared" ca="1" si="18"/>
        <v>0</v>
      </c>
      <c r="W16" s="33">
        <f t="shared" ca="1" si="19"/>
        <v>0</v>
      </c>
      <c r="X16" s="32">
        <f t="shared" ca="1" si="20"/>
        <v>0</v>
      </c>
      <c r="Y16" s="33">
        <f t="shared" ca="1" si="21"/>
        <v>0</v>
      </c>
      <c r="Z16" s="32">
        <f t="shared" ca="1" si="22"/>
        <v>0</v>
      </c>
      <c r="AA16" s="33">
        <f t="shared" ca="1" si="23"/>
        <v>0</v>
      </c>
      <c r="AB16" s="24">
        <f t="shared" ca="1" si="24"/>
        <v>0</v>
      </c>
      <c r="AC16" s="36">
        <f t="shared" ca="1" si="24"/>
        <v>0</v>
      </c>
      <c r="AE16" s="37"/>
    </row>
    <row r="17" spans="2:31" x14ac:dyDescent="0.2">
      <c r="B17" s="29">
        <f>факт_продажи!B17</f>
        <v>12</v>
      </c>
      <c r="C17" s="29" t="str">
        <f>факт_продажи!C17</f>
        <v>ДМГ_3</v>
      </c>
      <c r="D17" s="32">
        <f t="shared" ca="1" si="0"/>
        <v>0</v>
      </c>
      <c r="E17" s="33">
        <f t="shared" ca="1" si="1"/>
        <v>0</v>
      </c>
      <c r="F17" s="32">
        <f t="shared" ca="1" si="2"/>
        <v>0</v>
      </c>
      <c r="G17" s="33">
        <f t="shared" ca="1" si="3"/>
        <v>0</v>
      </c>
      <c r="H17" s="32">
        <f t="shared" ca="1" si="4"/>
        <v>0</v>
      </c>
      <c r="I17" s="33">
        <f t="shared" ca="1" si="5"/>
        <v>0</v>
      </c>
      <c r="J17" s="32">
        <f t="shared" ca="1" si="6"/>
        <v>0</v>
      </c>
      <c r="K17" s="33">
        <f t="shared" ca="1" si="7"/>
        <v>0</v>
      </c>
      <c r="L17" s="32">
        <f t="shared" ca="1" si="8"/>
        <v>0</v>
      </c>
      <c r="M17" s="33">
        <f t="shared" ca="1" si="9"/>
        <v>0</v>
      </c>
      <c r="N17" s="32">
        <f t="shared" ca="1" si="10"/>
        <v>0</v>
      </c>
      <c r="O17" s="33">
        <f t="shared" ca="1" si="11"/>
        <v>0</v>
      </c>
      <c r="P17" s="32">
        <f t="shared" ca="1" si="12"/>
        <v>0</v>
      </c>
      <c r="Q17" s="33">
        <f t="shared" ca="1" si="13"/>
        <v>0</v>
      </c>
      <c r="R17" s="32">
        <f t="shared" ca="1" si="14"/>
        <v>0</v>
      </c>
      <c r="S17" s="33">
        <f t="shared" ca="1" si="15"/>
        <v>0</v>
      </c>
      <c r="T17" s="32">
        <f t="shared" ca="1" si="16"/>
        <v>0</v>
      </c>
      <c r="U17" s="33">
        <f t="shared" ca="1" si="17"/>
        <v>0</v>
      </c>
      <c r="V17" s="32">
        <f t="shared" ca="1" si="18"/>
        <v>0</v>
      </c>
      <c r="W17" s="33">
        <f t="shared" ca="1" si="19"/>
        <v>0</v>
      </c>
      <c r="X17" s="32">
        <f t="shared" ca="1" si="20"/>
        <v>0</v>
      </c>
      <c r="Y17" s="33">
        <f t="shared" ca="1" si="21"/>
        <v>0</v>
      </c>
      <c r="Z17" s="32">
        <f t="shared" ca="1" si="22"/>
        <v>0</v>
      </c>
      <c r="AA17" s="33">
        <f t="shared" ca="1" si="23"/>
        <v>0</v>
      </c>
      <c r="AB17" s="24">
        <f t="shared" ca="1" si="24"/>
        <v>0</v>
      </c>
      <c r="AC17" s="36">
        <f t="shared" ca="1" si="24"/>
        <v>0</v>
      </c>
      <c r="AE17" s="37"/>
    </row>
    <row r="18" spans="2:31" x14ac:dyDescent="0.2">
      <c r="B18" s="29">
        <f>факт_продажи!B18</f>
        <v>13</v>
      </c>
      <c r="C18" s="29" t="str">
        <f>факт_продажи!C18</f>
        <v>ПВУ_80</v>
      </c>
      <c r="D18" s="32">
        <f t="shared" ca="1" si="0"/>
        <v>0</v>
      </c>
      <c r="E18" s="33">
        <f t="shared" ca="1" si="1"/>
        <v>0</v>
      </c>
      <c r="F18" s="32">
        <f t="shared" ca="1" si="2"/>
        <v>0</v>
      </c>
      <c r="G18" s="33">
        <f t="shared" ca="1" si="3"/>
        <v>0</v>
      </c>
      <c r="H18" s="32">
        <f t="shared" ca="1" si="4"/>
        <v>0</v>
      </c>
      <c r="I18" s="33">
        <f t="shared" ca="1" si="5"/>
        <v>0</v>
      </c>
      <c r="J18" s="32">
        <f t="shared" ca="1" si="6"/>
        <v>0</v>
      </c>
      <c r="K18" s="33">
        <f t="shared" ca="1" si="7"/>
        <v>0</v>
      </c>
      <c r="L18" s="32">
        <f t="shared" ca="1" si="8"/>
        <v>0</v>
      </c>
      <c r="M18" s="33">
        <f t="shared" ca="1" si="9"/>
        <v>0</v>
      </c>
      <c r="N18" s="32">
        <f t="shared" ca="1" si="10"/>
        <v>0</v>
      </c>
      <c r="O18" s="33">
        <f t="shared" ca="1" si="11"/>
        <v>0</v>
      </c>
      <c r="P18" s="32">
        <f t="shared" ca="1" si="12"/>
        <v>0</v>
      </c>
      <c r="Q18" s="33">
        <f t="shared" ca="1" si="13"/>
        <v>0</v>
      </c>
      <c r="R18" s="32">
        <f t="shared" ca="1" si="14"/>
        <v>0</v>
      </c>
      <c r="S18" s="33">
        <f t="shared" ca="1" si="15"/>
        <v>0</v>
      </c>
      <c r="T18" s="32">
        <f t="shared" ca="1" si="16"/>
        <v>0</v>
      </c>
      <c r="U18" s="33">
        <f t="shared" ca="1" si="17"/>
        <v>0</v>
      </c>
      <c r="V18" s="32">
        <f t="shared" ca="1" si="18"/>
        <v>0</v>
      </c>
      <c r="W18" s="33">
        <f t="shared" ca="1" si="19"/>
        <v>0</v>
      </c>
      <c r="X18" s="32">
        <f t="shared" ca="1" si="20"/>
        <v>0</v>
      </c>
      <c r="Y18" s="33">
        <f t="shared" ca="1" si="21"/>
        <v>0</v>
      </c>
      <c r="Z18" s="32">
        <f t="shared" ca="1" si="22"/>
        <v>0</v>
      </c>
      <c r="AA18" s="33">
        <f t="shared" ca="1" si="23"/>
        <v>0</v>
      </c>
      <c r="AB18" s="24">
        <f t="shared" ca="1" si="24"/>
        <v>0</v>
      </c>
      <c r="AC18" s="36">
        <f t="shared" ca="1" si="24"/>
        <v>0</v>
      </c>
      <c r="AE18" s="37"/>
    </row>
    <row r="19" spans="2:31" s="34" customFormat="1" x14ac:dyDescent="0.2">
      <c r="B19" s="29">
        <f>факт_продажи!B19</f>
        <v>14</v>
      </c>
      <c r="C19" s="29" t="str">
        <f>факт_продажи!C19</f>
        <v>ЧК_10</v>
      </c>
      <c r="D19" s="32">
        <f t="shared" ca="1" si="0"/>
        <v>0</v>
      </c>
      <c r="E19" s="33">
        <f t="shared" ca="1" si="1"/>
        <v>0</v>
      </c>
      <c r="F19" s="32">
        <f t="shared" ca="1" si="2"/>
        <v>0</v>
      </c>
      <c r="G19" s="33">
        <f t="shared" ca="1" si="3"/>
        <v>0</v>
      </c>
      <c r="H19" s="32">
        <f t="shared" ca="1" si="4"/>
        <v>0</v>
      </c>
      <c r="I19" s="33">
        <f t="shared" ca="1" si="5"/>
        <v>0</v>
      </c>
      <c r="J19" s="32">
        <f t="shared" ca="1" si="6"/>
        <v>0</v>
      </c>
      <c r="K19" s="33">
        <f t="shared" ca="1" si="7"/>
        <v>0</v>
      </c>
      <c r="L19" s="32">
        <f t="shared" ca="1" si="8"/>
        <v>0</v>
      </c>
      <c r="M19" s="33">
        <f t="shared" ca="1" si="9"/>
        <v>0</v>
      </c>
      <c r="N19" s="32">
        <f t="shared" ca="1" si="10"/>
        <v>0</v>
      </c>
      <c r="O19" s="33">
        <f t="shared" ca="1" si="11"/>
        <v>0</v>
      </c>
      <c r="P19" s="32">
        <f t="shared" ca="1" si="12"/>
        <v>0</v>
      </c>
      <c r="Q19" s="33">
        <f t="shared" ca="1" si="13"/>
        <v>0</v>
      </c>
      <c r="R19" s="32">
        <f t="shared" ca="1" si="14"/>
        <v>0</v>
      </c>
      <c r="S19" s="33">
        <f t="shared" ca="1" si="15"/>
        <v>0</v>
      </c>
      <c r="T19" s="32">
        <f t="shared" ca="1" si="16"/>
        <v>0</v>
      </c>
      <c r="U19" s="33">
        <f t="shared" ca="1" si="17"/>
        <v>0</v>
      </c>
      <c r="V19" s="32">
        <f t="shared" ca="1" si="18"/>
        <v>0</v>
      </c>
      <c r="W19" s="33">
        <f t="shared" ca="1" si="19"/>
        <v>0</v>
      </c>
      <c r="X19" s="32">
        <f t="shared" ca="1" si="20"/>
        <v>0</v>
      </c>
      <c r="Y19" s="33">
        <f t="shared" ca="1" si="21"/>
        <v>0</v>
      </c>
      <c r="Z19" s="32">
        <f t="shared" ca="1" si="22"/>
        <v>0</v>
      </c>
      <c r="AA19" s="33">
        <f t="shared" ca="1" si="23"/>
        <v>0</v>
      </c>
      <c r="AB19" s="24">
        <f t="shared" ca="1" si="24"/>
        <v>0</v>
      </c>
      <c r="AC19" s="36">
        <f t="shared" ca="1" si="24"/>
        <v>0</v>
      </c>
      <c r="AD19" s="45"/>
      <c r="AE19" s="37"/>
    </row>
    <row r="20" spans="2:31" x14ac:dyDescent="0.2">
      <c r="B20" s="29">
        <f>факт_продажи!B20</f>
        <v>15</v>
      </c>
      <c r="C20" s="29" t="str">
        <f>факт_продажи!C20</f>
        <v>Газтест_пульт</v>
      </c>
      <c r="D20" s="32">
        <f t="shared" ca="1" si="0"/>
        <v>0</v>
      </c>
      <c r="E20" s="33">
        <f t="shared" ca="1" si="1"/>
        <v>0</v>
      </c>
      <c r="F20" s="32">
        <f t="shared" ca="1" si="2"/>
        <v>0</v>
      </c>
      <c r="G20" s="33">
        <f t="shared" ca="1" si="3"/>
        <v>0</v>
      </c>
      <c r="H20" s="32">
        <f t="shared" ca="1" si="4"/>
        <v>0</v>
      </c>
      <c r="I20" s="33">
        <f t="shared" ca="1" si="5"/>
        <v>0</v>
      </c>
      <c r="J20" s="32">
        <f t="shared" ca="1" si="6"/>
        <v>0</v>
      </c>
      <c r="K20" s="33">
        <f t="shared" ca="1" si="7"/>
        <v>0</v>
      </c>
      <c r="L20" s="32">
        <f t="shared" ca="1" si="8"/>
        <v>0</v>
      </c>
      <c r="M20" s="33">
        <f t="shared" ca="1" si="9"/>
        <v>0</v>
      </c>
      <c r="N20" s="32">
        <f t="shared" ca="1" si="10"/>
        <v>0</v>
      </c>
      <c r="O20" s="33">
        <f t="shared" ca="1" si="11"/>
        <v>0</v>
      </c>
      <c r="P20" s="32">
        <f t="shared" ca="1" si="12"/>
        <v>0</v>
      </c>
      <c r="Q20" s="33">
        <f t="shared" ca="1" si="13"/>
        <v>0</v>
      </c>
      <c r="R20" s="32">
        <f t="shared" ca="1" si="14"/>
        <v>0</v>
      </c>
      <c r="S20" s="33">
        <f t="shared" ca="1" si="15"/>
        <v>0</v>
      </c>
      <c r="T20" s="32">
        <f t="shared" ca="1" si="16"/>
        <v>0</v>
      </c>
      <c r="U20" s="33">
        <f t="shared" ca="1" si="17"/>
        <v>0</v>
      </c>
      <c r="V20" s="32">
        <f t="shared" ca="1" si="18"/>
        <v>0</v>
      </c>
      <c r="W20" s="33">
        <f t="shared" ca="1" si="19"/>
        <v>0</v>
      </c>
      <c r="X20" s="32">
        <f t="shared" ca="1" si="20"/>
        <v>0</v>
      </c>
      <c r="Y20" s="33">
        <f t="shared" ca="1" si="21"/>
        <v>0</v>
      </c>
      <c r="Z20" s="32">
        <f t="shared" ca="1" si="22"/>
        <v>0</v>
      </c>
      <c r="AA20" s="33">
        <f t="shared" ca="1" si="23"/>
        <v>0</v>
      </c>
      <c r="AB20" s="24">
        <f t="shared" ca="1" si="24"/>
        <v>0</v>
      </c>
      <c r="AC20" s="36">
        <f t="shared" ca="1" si="24"/>
        <v>0</v>
      </c>
      <c r="AE20" s="37"/>
    </row>
    <row r="21" spans="2:31" x14ac:dyDescent="0.2">
      <c r="B21" s="29">
        <f>факт_продажи!B21</f>
        <v>16</v>
      </c>
      <c r="C21" s="29" t="str">
        <f>факт_продажи!C21</f>
        <v>Газтест_датчики</v>
      </c>
      <c r="D21" s="32">
        <f t="shared" ca="1" si="0"/>
        <v>0</v>
      </c>
      <c r="E21" s="33">
        <f t="shared" ca="1" si="1"/>
        <v>0</v>
      </c>
      <c r="F21" s="32">
        <f t="shared" ca="1" si="2"/>
        <v>0</v>
      </c>
      <c r="G21" s="33">
        <f t="shared" ca="1" si="3"/>
        <v>0</v>
      </c>
      <c r="H21" s="32">
        <f t="shared" ca="1" si="4"/>
        <v>0</v>
      </c>
      <c r="I21" s="33">
        <f t="shared" ca="1" si="5"/>
        <v>0</v>
      </c>
      <c r="J21" s="32">
        <f t="shared" ca="1" si="6"/>
        <v>0</v>
      </c>
      <c r="K21" s="33">
        <f t="shared" ca="1" si="7"/>
        <v>0</v>
      </c>
      <c r="L21" s="32">
        <f t="shared" ca="1" si="8"/>
        <v>0</v>
      </c>
      <c r="M21" s="33">
        <f t="shared" ca="1" si="9"/>
        <v>0</v>
      </c>
      <c r="N21" s="32">
        <f t="shared" ca="1" si="10"/>
        <v>0</v>
      </c>
      <c r="O21" s="33">
        <f t="shared" ca="1" si="11"/>
        <v>0</v>
      </c>
      <c r="P21" s="32">
        <f t="shared" ca="1" si="12"/>
        <v>0</v>
      </c>
      <c r="Q21" s="33">
        <f t="shared" ca="1" si="13"/>
        <v>0</v>
      </c>
      <c r="R21" s="32">
        <f t="shared" ca="1" si="14"/>
        <v>0</v>
      </c>
      <c r="S21" s="33">
        <f t="shared" ca="1" si="15"/>
        <v>0</v>
      </c>
      <c r="T21" s="32">
        <f t="shared" ca="1" si="16"/>
        <v>0</v>
      </c>
      <c r="U21" s="33">
        <f t="shared" ca="1" si="17"/>
        <v>0</v>
      </c>
      <c r="V21" s="32">
        <f t="shared" ca="1" si="18"/>
        <v>0</v>
      </c>
      <c r="W21" s="33">
        <f t="shared" ca="1" si="19"/>
        <v>0</v>
      </c>
      <c r="X21" s="32">
        <f t="shared" ca="1" si="20"/>
        <v>0</v>
      </c>
      <c r="Y21" s="33">
        <f t="shared" ca="1" si="21"/>
        <v>0</v>
      </c>
      <c r="Z21" s="32">
        <f t="shared" ca="1" si="22"/>
        <v>0</v>
      </c>
      <c r="AA21" s="33">
        <f t="shared" ca="1" si="23"/>
        <v>0</v>
      </c>
      <c r="AB21" s="24">
        <f t="shared" ca="1" si="24"/>
        <v>0</v>
      </c>
      <c r="AC21" s="36">
        <f t="shared" ca="1" si="24"/>
        <v>0</v>
      </c>
      <c r="AE21" s="37"/>
    </row>
    <row r="22" spans="2:31" x14ac:dyDescent="0.2">
      <c r="B22" s="29">
        <f>факт_продажи!B22</f>
        <v>17</v>
      </c>
      <c r="C22" s="29" t="str">
        <f>факт_продажи!C22</f>
        <v>Сигнал_03К_пульт</v>
      </c>
      <c r="D22" s="32">
        <f t="shared" ca="1" si="0"/>
        <v>0</v>
      </c>
      <c r="E22" s="33">
        <f t="shared" ca="1" si="1"/>
        <v>0</v>
      </c>
      <c r="F22" s="32">
        <f t="shared" ca="1" si="2"/>
        <v>0</v>
      </c>
      <c r="G22" s="33">
        <f t="shared" ca="1" si="3"/>
        <v>0</v>
      </c>
      <c r="H22" s="32">
        <f t="shared" ca="1" si="4"/>
        <v>0</v>
      </c>
      <c r="I22" s="33">
        <f t="shared" ca="1" si="5"/>
        <v>0</v>
      </c>
      <c r="J22" s="32">
        <f t="shared" ca="1" si="6"/>
        <v>0</v>
      </c>
      <c r="K22" s="33">
        <f t="shared" ca="1" si="7"/>
        <v>0</v>
      </c>
      <c r="L22" s="32">
        <f t="shared" ca="1" si="8"/>
        <v>0</v>
      </c>
      <c r="M22" s="33">
        <f t="shared" ca="1" si="9"/>
        <v>0</v>
      </c>
      <c r="N22" s="32">
        <f t="shared" ca="1" si="10"/>
        <v>0</v>
      </c>
      <c r="O22" s="33">
        <f t="shared" ca="1" si="11"/>
        <v>0</v>
      </c>
      <c r="P22" s="32">
        <f t="shared" ca="1" si="12"/>
        <v>0</v>
      </c>
      <c r="Q22" s="33">
        <f t="shared" ca="1" si="13"/>
        <v>0</v>
      </c>
      <c r="R22" s="32">
        <f t="shared" ca="1" si="14"/>
        <v>0</v>
      </c>
      <c r="S22" s="33">
        <f t="shared" ca="1" si="15"/>
        <v>0</v>
      </c>
      <c r="T22" s="32">
        <f t="shared" ca="1" si="16"/>
        <v>0</v>
      </c>
      <c r="U22" s="33">
        <f t="shared" ca="1" si="17"/>
        <v>0</v>
      </c>
      <c r="V22" s="32">
        <f t="shared" ca="1" si="18"/>
        <v>0</v>
      </c>
      <c r="W22" s="33">
        <f t="shared" ca="1" si="19"/>
        <v>0</v>
      </c>
      <c r="X22" s="32">
        <f t="shared" ca="1" si="20"/>
        <v>0</v>
      </c>
      <c r="Y22" s="33">
        <f t="shared" ca="1" si="21"/>
        <v>0</v>
      </c>
      <c r="Z22" s="32">
        <f t="shared" ca="1" si="22"/>
        <v>0</v>
      </c>
      <c r="AA22" s="33">
        <f t="shared" ca="1" si="23"/>
        <v>0</v>
      </c>
      <c r="AB22" s="24">
        <f t="shared" ca="1" si="24"/>
        <v>0</v>
      </c>
      <c r="AC22" s="36">
        <f t="shared" ca="1" si="24"/>
        <v>0</v>
      </c>
      <c r="AE22" s="37"/>
    </row>
    <row r="23" spans="2:31" x14ac:dyDescent="0.2">
      <c r="B23" s="29">
        <f>факт_продажи!B23</f>
        <v>18</v>
      </c>
      <c r="C23" s="29" t="str">
        <f>факт_продажи!C23</f>
        <v>Сигнал_03К_датчики</v>
      </c>
      <c r="D23" s="32">
        <f t="shared" ca="1" si="0"/>
        <v>0</v>
      </c>
      <c r="E23" s="33">
        <f t="shared" ca="1" si="1"/>
        <v>0</v>
      </c>
      <c r="F23" s="32">
        <f t="shared" ca="1" si="2"/>
        <v>0</v>
      </c>
      <c r="G23" s="33">
        <f t="shared" ca="1" si="3"/>
        <v>0</v>
      </c>
      <c r="H23" s="32">
        <f t="shared" ca="1" si="4"/>
        <v>0</v>
      </c>
      <c r="I23" s="33">
        <f t="shared" ca="1" si="5"/>
        <v>0</v>
      </c>
      <c r="J23" s="32">
        <f t="shared" ca="1" si="6"/>
        <v>0</v>
      </c>
      <c r="K23" s="33">
        <f t="shared" ca="1" si="7"/>
        <v>0</v>
      </c>
      <c r="L23" s="32">
        <f t="shared" ca="1" si="8"/>
        <v>0</v>
      </c>
      <c r="M23" s="33">
        <f t="shared" ca="1" si="9"/>
        <v>0</v>
      </c>
      <c r="N23" s="32">
        <f t="shared" ca="1" si="10"/>
        <v>0</v>
      </c>
      <c r="O23" s="33">
        <f t="shared" ca="1" si="11"/>
        <v>0</v>
      </c>
      <c r="P23" s="32">
        <f t="shared" ca="1" si="12"/>
        <v>0</v>
      </c>
      <c r="Q23" s="33">
        <f t="shared" ca="1" si="13"/>
        <v>0</v>
      </c>
      <c r="R23" s="32">
        <f t="shared" ca="1" si="14"/>
        <v>0</v>
      </c>
      <c r="S23" s="33">
        <f t="shared" ca="1" si="15"/>
        <v>0</v>
      </c>
      <c r="T23" s="32">
        <f t="shared" ca="1" si="16"/>
        <v>0</v>
      </c>
      <c r="U23" s="33">
        <f t="shared" ca="1" si="17"/>
        <v>0</v>
      </c>
      <c r="V23" s="32">
        <f t="shared" ca="1" si="18"/>
        <v>0</v>
      </c>
      <c r="W23" s="33">
        <f t="shared" ca="1" si="19"/>
        <v>0</v>
      </c>
      <c r="X23" s="32">
        <f t="shared" ca="1" si="20"/>
        <v>0</v>
      </c>
      <c r="Y23" s="33">
        <f t="shared" ca="1" si="21"/>
        <v>0</v>
      </c>
      <c r="Z23" s="32">
        <f t="shared" ca="1" si="22"/>
        <v>0</v>
      </c>
      <c r="AA23" s="33">
        <f t="shared" ca="1" si="23"/>
        <v>0</v>
      </c>
      <c r="AB23" s="24">
        <f t="shared" ca="1" si="24"/>
        <v>0</v>
      </c>
      <c r="AC23" s="36">
        <f t="shared" ca="1" si="24"/>
        <v>0</v>
      </c>
      <c r="AE23" s="37"/>
    </row>
    <row r="24" spans="2:31" x14ac:dyDescent="0.2">
      <c r="B24" s="29">
        <f>факт_продажи!B24</f>
        <v>19</v>
      </c>
      <c r="C24" s="29" t="str">
        <f>факт_продажи!C24</f>
        <v>поверка_и_ремонт_газ</v>
      </c>
      <c r="D24" s="32">
        <f t="shared" ca="1" si="0"/>
        <v>0</v>
      </c>
      <c r="E24" s="33">
        <f t="shared" ca="1" si="1"/>
        <v>0</v>
      </c>
      <c r="F24" s="32">
        <f t="shared" ca="1" si="2"/>
        <v>0</v>
      </c>
      <c r="G24" s="33">
        <f t="shared" ca="1" si="3"/>
        <v>0</v>
      </c>
      <c r="H24" s="32">
        <f t="shared" ca="1" si="4"/>
        <v>0</v>
      </c>
      <c r="I24" s="33">
        <f t="shared" ca="1" si="5"/>
        <v>0</v>
      </c>
      <c r="J24" s="32">
        <f t="shared" ca="1" si="6"/>
        <v>0</v>
      </c>
      <c r="K24" s="33">
        <f t="shared" ca="1" si="7"/>
        <v>0</v>
      </c>
      <c r="L24" s="32">
        <f t="shared" ca="1" si="8"/>
        <v>0</v>
      </c>
      <c r="M24" s="33">
        <f t="shared" ca="1" si="9"/>
        <v>0</v>
      </c>
      <c r="N24" s="32">
        <f t="shared" ca="1" si="10"/>
        <v>0</v>
      </c>
      <c r="O24" s="33">
        <f t="shared" ca="1" si="11"/>
        <v>0</v>
      </c>
      <c r="P24" s="32">
        <f t="shared" ca="1" si="12"/>
        <v>0</v>
      </c>
      <c r="Q24" s="33">
        <f t="shared" ca="1" si="13"/>
        <v>0</v>
      </c>
      <c r="R24" s="32">
        <f t="shared" ca="1" si="14"/>
        <v>0</v>
      </c>
      <c r="S24" s="33">
        <f t="shared" ca="1" si="15"/>
        <v>0</v>
      </c>
      <c r="T24" s="32">
        <f t="shared" ca="1" si="16"/>
        <v>0</v>
      </c>
      <c r="U24" s="33">
        <f t="shared" ca="1" si="17"/>
        <v>0</v>
      </c>
      <c r="V24" s="32">
        <f t="shared" ca="1" si="18"/>
        <v>0</v>
      </c>
      <c r="W24" s="33">
        <f t="shared" ca="1" si="19"/>
        <v>0</v>
      </c>
      <c r="X24" s="32">
        <f t="shared" ca="1" si="20"/>
        <v>0</v>
      </c>
      <c r="Y24" s="33">
        <f t="shared" ca="1" si="21"/>
        <v>0</v>
      </c>
      <c r="Z24" s="32">
        <f t="shared" ca="1" si="22"/>
        <v>0</v>
      </c>
      <c r="AA24" s="33">
        <f t="shared" ca="1" si="23"/>
        <v>0</v>
      </c>
      <c r="AB24" s="24">
        <f t="shared" ca="1" si="24"/>
        <v>0</v>
      </c>
      <c r="AC24" s="36">
        <f t="shared" ca="1" si="24"/>
        <v>0</v>
      </c>
      <c r="AE24" s="37"/>
    </row>
    <row r="25" spans="2:31" x14ac:dyDescent="0.2">
      <c r="B25" s="29">
        <f>факт_продажи!B25</f>
        <v>20</v>
      </c>
      <c r="C25" s="29" t="str">
        <f>факт_продажи!C25</f>
        <v>прочее_газ</v>
      </c>
      <c r="D25" s="32">
        <f t="shared" ca="1" si="0"/>
        <v>0</v>
      </c>
      <c r="E25" s="33">
        <f t="shared" ca="1" si="1"/>
        <v>0</v>
      </c>
      <c r="F25" s="32">
        <f t="shared" ca="1" si="2"/>
        <v>0</v>
      </c>
      <c r="G25" s="33">
        <f t="shared" ca="1" si="3"/>
        <v>0</v>
      </c>
      <c r="H25" s="32">
        <f t="shared" ca="1" si="4"/>
        <v>0</v>
      </c>
      <c r="I25" s="33">
        <f t="shared" ca="1" si="5"/>
        <v>0</v>
      </c>
      <c r="J25" s="32">
        <f t="shared" ca="1" si="6"/>
        <v>0</v>
      </c>
      <c r="K25" s="33">
        <f t="shared" ca="1" si="7"/>
        <v>0</v>
      </c>
      <c r="L25" s="32">
        <f t="shared" ca="1" si="8"/>
        <v>0</v>
      </c>
      <c r="M25" s="33">
        <f t="shared" ca="1" si="9"/>
        <v>0</v>
      </c>
      <c r="N25" s="32">
        <f t="shared" ca="1" si="10"/>
        <v>0</v>
      </c>
      <c r="O25" s="33">
        <f t="shared" ca="1" si="11"/>
        <v>0</v>
      </c>
      <c r="P25" s="32">
        <f t="shared" ca="1" si="12"/>
        <v>0</v>
      </c>
      <c r="Q25" s="33">
        <f t="shared" ca="1" si="13"/>
        <v>0</v>
      </c>
      <c r="R25" s="32">
        <f t="shared" ca="1" si="14"/>
        <v>0</v>
      </c>
      <c r="S25" s="33">
        <f t="shared" ca="1" si="15"/>
        <v>0</v>
      </c>
      <c r="T25" s="32">
        <f t="shared" ca="1" si="16"/>
        <v>0</v>
      </c>
      <c r="U25" s="33">
        <f t="shared" ca="1" si="17"/>
        <v>0</v>
      </c>
      <c r="V25" s="32">
        <f t="shared" ca="1" si="18"/>
        <v>0</v>
      </c>
      <c r="W25" s="33">
        <f t="shared" ca="1" si="19"/>
        <v>0</v>
      </c>
      <c r="X25" s="32">
        <f t="shared" ca="1" si="20"/>
        <v>0</v>
      </c>
      <c r="Y25" s="33">
        <f t="shared" ca="1" si="21"/>
        <v>0</v>
      </c>
      <c r="Z25" s="32">
        <f t="shared" ca="1" si="22"/>
        <v>0</v>
      </c>
      <c r="AA25" s="33">
        <f t="shared" ca="1" si="23"/>
        <v>0</v>
      </c>
      <c r="AB25" s="24">
        <f t="shared" ca="1" si="24"/>
        <v>0</v>
      </c>
      <c r="AC25" s="36">
        <f t="shared" ca="1" si="24"/>
        <v>0</v>
      </c>
      <c r="AE25" s="37"/>
    </row>
    <row r="26" spans="2:31" x14ac:dyDescent="0.2">
      <c r="B26" s="29">
        <f>факт_продажи!B26</f>
        <v>21</v>
      </c>
      <c r="C26" s="29" t="str">
        <f>факт_продажи!C26</f>
        <v>сигма_оптический_датчик</v>
      </c>
      <c r="D26" s="32">
        <f t="shared" ca="1" si="0"/>
        <v>0</v>
      </c>
      <c r="E26" s="33">
        <f t="shared" ca="1" si="1"/>
        <v>0</v>
      </c>
      <c r="F26" s="32">
        <f t="shared" ca="1" si="2"/>
        <v>0</v>
      </c>
      <c r="G26" s="33">
        <f t="shared" ca="1" si="3"/>
        <v>0</v>
      </c>
      <c r="H26" s="32">
        <f t="shared" ca="1" si="4"/>
        <v>0</v>
      </c>
      <c r="I26" s="33">
        <f t="shared" ca="1" si="5"/>
        <v>0</v>
      </c>
      <c r="J26" s="32">
        <f t="shared" ca="1" si="6"/>
        <v>0</v>
      </c>
      <c r="K26" s="33">
        <f t="shared" ca="1" si="7"/>
        <v>0</v>
      </c>
      <c r="L26" s="32">
        <f t="shared" ca="1" si="8"/>
        <v>0</v>
      </c>
      <c r="M26" s="33">
        <f t="shared" ca="1" si="9"/>
        <v>0</v>
      </c>
      <c r="N26" s="32">
        <f t="shared" ca="1" si="10"/>
        <v>0</v>
      </c>
      <c r="O26" s="33">
        <f t="shared" ca="1" si="11"/>
        <v>0</v>
      </c>
      <c r="P26" s="32">
        <f t="shared" ca="1" si="12"/>
        <v>0</v>
      </c>
      <c r="Q26" s="33">
        <f t="shared" ca="1" si="13"/>
        <v>0</v>
      </c>
      <c r="R26" s="32">
        <f t="shared" ca="1" si="14"/>
        <v>0</v>
      </c>
      <c r="S26" s="33">
        <f t="shared" ca="1" si="15"/>
        <v>0</v>
      </c>
      <c r="T26" s="32">
        <f t="shared" ca="1" si="16"/>
        <v>0</v>
      </c>
      <c r="U26" s="33">
        <f t="shared" ca="1" si="17"/>
        <v>0</v>
      </c>
      <c r="V26" s="32">
        <f t="shared" ca="1" si="18"/>
        <v>0</v>
      </c>
      <c r="W26" s="33">
        <f t="shared" ca="1" si="19"/>
        <v>0</v>
      </c>
      <c r="X26" s="32">
        <f t="shared" ca="1" si="20"/>
        <v>0</v>
      </c>
      <c r="Y26" s="33">
        <f t="shared" ca="1" si="21"/>
        <v>0</v>
      </c>
      <c r="Z26" s="32">
        <f t="shared" ca="1" si="22"/>
        <v>0</v>
      </c>
      <c r="AA26" s="33">
        <f t="shared" ca="1" si="23"/>
        <v>0</v>
      </c>
      <c r="AB26" s="24">
        <f t="shared" ca="1" si="24"/>
        <v>0</v>
      </c>
      <c r="AC26" s="36">
        <f t="shared" ca="1" si="24"/>
        <v>0</v>
      </c>
      <c r="AE26" s="37"/>
    </row>
    <row r="27" spans="2:31" x14ac:dyDescent="0.2">
      <c r="B27" s="29">
        <f>факт_продажи!B27</f>
        <v>22</v>
      </c>
      <c r="C27" s="29" t="str">
        <f>факт_продажи!C27</f>
        <v>сигма_оптический_датчик_фланец</v>
      </c>
      <c r="D27" s="32">
        <f t="shared" ca="1" si="0"/>
        <v>0</v>
      </c>
      <c r="E27" s="33">
        <f t="shared" ca="1" si="1"/>
        <v>0</v>
      </c>
      <c r="F27" s="32">
        <f t="shared" ca="1" si="2"/>
        <v>0</v>
      </c>
      <c r="G27" s="33">
        <f t="shared" ca="1" si="3"/>
        <v>0</v>
      </c>
      <c r="H27" s="32">
        <f t="shared" ca="1" si="4"/>
        <v>0</v>
      </c>
      <c r="I27" s="33">
        <f t="shared" ca="1" si="5"/>
        <v>0</v>
      </c>
      <c r="J27" s="32">
        <f t="shared" ca="1" si="6"/>
        <v>0</v>
      </c>
      <c r="K27" s="33">
        <f t="shared" ca="1" si="7"/>
        <v>0</v>
      </c>
      <c r="L27" s="32">
        <f t="shared" ca="1" si="8"/>
        <v>0</v>
      </c>
      <c r="M27" s="33">
        <f t="shared" ca="1" si="9"/>
        <v>0</v>
      </c>
      <c r="N27" s="32">
        <f t="shared" ca="1" si="10"/>
        <v>0</v>
      </c>
      <c r="O27" s="33">
        <f t="shared" ca="1" si="11"/>
        <v>0</v>
      </c>
      <c r="P27" s="32">
        <f t="shared" ca="1" si="12"/>
        <v>0</v>
      </c>
      <c r="Q27" s="33">
        <f t="shared" ca="1" si="13"/>
        <v>0</v>
      </c>
      <c r="R27" s="32">
        <f t="shared" ca="1" si="14"/>
        <v>0</v>
      </c>
      <c r="S27" s="33">
        <f t="shared" ca="1" si="15"/>
        <v>0</v>
      </c>
      <c r="T27" s="32">
        <f t="shared" ca="1" si="16"/>
        <v>0</v>
      </c>
      <c r="U27" s="33">
        <f t="shared" ca="1" si="17"/>
        <v>0</v>
      </c>
      <c r="V27" s="32">
        <f t="shared" ca="1" si="18"/>
        <v>0</v>
      </c>
      <c r="W27" s="33">
        <f t="shared" ca="1" si="19"/>
        <v>0</v>
      </c>
      <c r="X27" s="32">
        <f t="shared" ca="1" si="20"/>
        <v>0</v>
      </c>
      <c r="Y27" s="33">
        <f t="shared" ca="1" si="21"/>
        <v>0</v>
      </c>
      <c r="Z27" s="32">
        <f t="shared" ca="1" si="22"/>
        <v>0</v>
      </c>
      <c r="AA27" s="33">
        <f t="shared" ca="1" si="23"/>
        <v>0</v>
      </c>
      <c r="AB27" s="24">
        <f t="shared" ca="1" si="24"/>
        <v>0</v>
      </c>
      <c r="AC27" s="36">
        <f t="shared" ca="1" si="24"/>
        <v>0</v>
      </c>
      <c r="AE27" s="37"/>
    </row>
    <row r="28" spans="2:31" x14ac:dyDescent="0.2">
      <c r="B28" s="29">
        <f>факт_продажи!B28</f>
        <v>23</v>
      </c>
      <c r="C28" s="29" t="str">
        <f>факт_продажи!C28</f>
        <v>сигнал_03_оптика</v>
      </c>
      <c r="D28" s="32">
        <f t="shared" ca="1" si="0"/>
        <v>0</v>
      </c>
      <c r="E28" s="33">
        <f t="shared" ca="1" si="1"/>
        <v>0</v>
      </c>
      <c r="F28" s="32">
        <f t="shared" ca="1" si="2"/>
        <v>0</v>
      </c>
      <c r="G28" s="33">
        <f t="shared" ca="1" si="3"/>
        <v>0</v>
      </c>
      <c r="H28" s="32">
        <f t="shared" ca="1" si="4"/>
        <v>0</v>
      </c>
      <c r="I28" s="33">
        <f t="shared" ca="1" si="5"/>
        <v>0</v>
      </c>
      <c r="J28" s="32">
        <f t="shared" ca="1" si="6"/>
        <v>0</v>
      </c>
      <c r="K28" s="33">
        <f t="shared" ca="1" si="7"/>
        <v>0</v>
      </c>
      <c r="L28" s="32">
        <f t="shared" ca="1" si="8"/>
        <v>0</v>
      </c>
      <c r="M28" s="33">
        <f t="shared" ca="1" si="9"/>
        <v>0</v>
      </c>
      <c r="N28" s="32">
        <f t="shared" ca="1" si="10"/>
        <v>0</v>
      </c>
      <c r="O28" s="33">
        <f t="shared" ca="1" si="11"/>
        <v>0</v>
      </c>
      <c r="P28" s="32">
        <f t="shared" ca="1" si="12"/>
        <v>0</v>
      </c>
      <c r="Q28" s="33">
        <f t="shared" ca="1" si="13"/>
        <v>0</v>
      </c>
      <c r="R28" s="32">
        <f t="shared" ca="1" si="14"/>
        <v>0</v>
      </c>
      <c r="S28" s="33">
        <f t="shared" ca="1" si="15"/>
        <v>0</v>
      </c>
      <c r="T28" s="32">
        <f t="shared" ca="1" si="16"/>
        <v>0</v>
      </c>
      <c r="U28" s="33">
        <f t="shared" ca="1" si="17"/>
        <v>0</v>
      </c>
      <c r="V28" s="32">
        <f t="shared" ca="1" si="18"/>
        <v>0</v>
      </c>
      <c r="W28" s="33">
        <f t="shared" ca="1" si="19"/>
        <v>0</v>
      </c>
      <c r="X28" s="32">
        <f t="shared" ca="1" si="20"/>
        <v>0</v>
      </c>
      <c r="Y28" s="33">
        <f t="shared" ca="1" si="21"/>
        <v>0</v>
      </c>
      <c r="Z28" s="32">
        <f t="shared" ca="1" si="22"/>
        <v>0</v>
      </c>
      <c r="AA28" s="33">
        <f t="shared" ca="1" si="23"/>
        <v>0</v>
      </c>
      <c r="AB28" s="24">
        <f t="shared" ca="1" si="24"/>
        <v>0</v>
      </c>
      <c r="AC28" s="36">
        <f t="shared" ca="1" si="24"/>
        <v>0</v>
      </c>
      <c r="AE28" s="37"/>
    </row>
    <row r="29" spans="2:31" x14ac:dyDescent="0.2">
      <c r="B29" s="29">
        <f>факт_продажи!B29</f>
        <v>24</v>
      </c>
      <c r="C29" s="29" t="str">
        <f>факт_продажи!C29</f>
        <v>сигнал_03_оптика_фланец</v>
      </c>
      <c r="D29" s="32">
        <f t="shared" ca="1" si="0"/>
        <v>0</v>
      </c>
      <c r="E29" s="33">
        <f t="shared" ca="1" si="1"/>
        <v>0</v>
      </c>
      <c r="F29" s="32">
        <f t="shared" ca="1" si="2"/>
        <v>0</v>
      </c>
      <c r="G29" s="33">
        <f t="shared" ca="1" si="3"/>
        <v>0</v>
      </c>
      <c r="H29" s="32">
        <f t="shared" ca="1" si="4"/>
        <v>0</v>
      </c>
      <c r="I29" s="33">
        <f t="shared" ca="1" si="5"/>
        <v>0</v>
      </c>
      <c r="J29" s="32">
        <f t="shared" ca="1" si="6"/>
        <v>0</v>
      </c>
      <c r="K29" s="33">
        <f t="shared" ca="1" si="7"/>
        <v>0</v>
      </c>
      <c r="L29" s="32">
        <f t="shared" ca="1" si="8"/>
        <v>0</v>
      </c>
      <c r="M29" s="33">
        <f t="shared" ca="1" si="9"/>
        <v>0</v>
      </c>
      <c r="N29" s="32">
        <f t="shared" ca="1" si="10"/>
        <v>0</v>
      </c>
      <c r="O29" s="33">
        <f t="shared" ca="1" si="11"/>
        <v>0</v>
      </c>
      <c r="P29" s="32">
        <f t="shared" ca="1" si="12"/>
        <v>0</v>
      </c>
      <c r="Q29" s="33">
        <f t="shared" ca="1" si="13"/>
        <v>0</v>
      </c>
      <c r="R29" s="32">
        <f t="shared" ca="1" si="14"/>
        <v>0</v>
      </c>
      <c r="S29" s="33">
        <f t="shared" ca="1" si="15"/>
        <v>0</v>
      </c>
      <c r="T29" s="32">
        <f t="shared" ca="1" si="16"/>
        <v>0</v>
      </c>
      <c r="U29" s="33">
        <f t="shared" ca="1" si="17"/>
        <v>0</v>
      </c>
      <c r="V29" s="32">
        <f t="shared" ca="1" si="18"/>
        <v>0</v>
      </c>
      <c r="W29" s="33">
        <f t="shared" ca="1" si="19"/>
        <v>0</v>
      </c>
      <c r="X29" s="32">
        <f t="shared" ca="1" si="20"/>
        <v>0</v>
      </c>
      <c r="Y29" s="33">
        <f t="shared" ca="1" si="21"/>
        <v>0</v>
      </c>
      <c r="Z29" s="32">
        <f t="shared" ca="1" si="22"/>
        <v>0</v>
      </c>
      <c r="AA29" s="33">
        <f t="shared" ca="1" si="23"/>
        <v>0</v>
      </c>
      <c r="AB29" s="24">
        <f t="shared" ca="1" si="24"/>
        <v>0</v>
      </c>
      <c r="AC29" s="36">
        <f t="shared" ca="1" si="24"/>
        <v>0</v>
      </c>
      <c r="AE29" s="37"/>
    </row>
    <row r="30" spans="2:31" x14ac:dyDescent="0.2">
      <c r="B30" s="29">
        <f>факт_продажи!B30</f>
        <v>25</v>
      </c>
      <c r="C30" s="29" t="str">
        <f>факт_продажи!C30</f>
        <v>ДДК</v>
      </c>
      <c r="D30" s="32">
        <f t="shared" ca="1" si="0"/>
        <v>0</v>
      </c>
      <c r="E30" s="33">
        <f t="shared" ca="1" si="1"/>
        <v>0</v>
      </c>
      <c r="F30" s="32">
        <f t="shared" ca="1" si="2"/>
        <v>0</v>
      </c>
      <c r="G30" s="33">
        <f t="shared" ca="1" si="3"/>
        <v>0</v>
      </c>
      <c r="H30" s="32">
        <f t="shared" ca="1" si="4"/>
        <v>0</v>
      </c>
      <c r="I30" s="33">
        <f t="shared" ca="1" si="5"/>
        <v>0</v>
      </c>
      <c r="J30" s="32">
        <f t="shared" ca="1" si="6"/>
        <v>0</v>
      </c>
      <c r="K30" s="33">
        <f t="shared" ca="1" si="7"/>
        <v>0</v>
      </c>
      <c r="L30" s="32">
        <f t="shared" ca="1" si="8"/>
        <v>0</v>
      </c>
      <c r="M30" s="33">
        <f t="shared" ca="1" si="9"/>
        <v>0</v>
      </c>
      <c r="N30" s="32">
        <f t="shared" ca="1" si="10"/>
        <v>0</v>
      </c>
      <c r="O30" s="33">
        <f t="shared" ca="1" si="11"/>
        <v>0</v>
      </c>
      <c r="P30" s="32">
        <f t="shared" ca="1" si="12"/>
        <v>0</v>
      </c>
      <c r="Q30" s="33">
        <f t="shared" ca="1" si="13"/>
        <v>0</v>
      </c>
      <c r="R30" s="32">
        <f t="shared" ca="1" si="14"/>
        <v>0</v>
      </c>
      <c r="S30" s="33">
        <f t="shared" ca="1" si="15"/>
        <v>0</v>
      </c>
      <c r="T30" s="32">
        <f t="shared" ca="1" si="16"/>
        <v>0</v>
      </c>
      <c r="U30" s="33">
        <f t="shared" ca="1" si="17"/>
        <v>0</v>
      </c>
      <c r="V30" s="32">
        <f t="shared" ca="1" si="18"/>
        <v>0</v>
      </c>
      <c r="W30" s="33">
        <f t="shared" ca="1" si="19"/>
        <v>0</v>
      </c>
      <c r="X30" s="32">
        <f t="shared" ca="1" si="20"/>
        <v>0</v>
      </c>
      <c r="Y30" s="33">
        <f t="shared" ca="1" si="21"/>
        <v>0</v>
      </c>
      <c r="Z30" s="32">
        <f t="shared" ca="1" si="22"/>
        <v>0</v>
      </c>
      <c r="AA30" s="33">
        <f t="shared" ca="1" si="23"/>
        <v>0</v>
      </c>
      <c r="AB30" s="24">
        <f t="shared" ca="1" si="24"/>
        <v>0</v>
      </c>
      <c r="AC30" s="36">
        <f t="shared" ca="1" si="24"/>
        <v>0</v>
      </c>
      <c r="AE30" s="37"/>
    </row>
    <row r="31" spans="2:31" x14ac:dyDescent="0.2">
      <c r="B31" s="29">
        <f>факт_продажи!B31</f>
        <v>26</v>
      </c>
      <c r="C31" s="29" t="str">
        <f>факт_продажи!C31</f>
        <v>Сигнал_35</v>
      </c>
      <c r="D31" s="32">
        <f t="shared" ca="1" si="0"/>
        <v>0</v>
      </c>
      <c r="E31" s="33">
        <f t="shared" ca="1" si="1"/>
        <v>0</v>
      </c>
      <c r="F31" s="32">
        <f t="shared" ca="1" si="2"/>
        <v>0</v>
      </c>
      <c r="G31" s="33">
        <f t="shared" ca="1" si="3"/>
        <v>0</v>
      </c>
      <c r="H31" s="32">
        <f t="shared" ca="1" si="4"/>
        <v>0</v>
      </c>
      <c r="I31" s="33">
        <f t="shared" ca="1" si="5"/>
        <v>0</v>
      </c>
      <c r="J31" s="32">
        <f t="shared" ca="1" si="6"/>
        <v>0</v>
      </c>
      <c r="K31" s="33">
        <f t="shared" ca="1" si="7"/>
        <v>0</v>
      </c>
      <c r="L31" s="32">
        <f t="shared" ca="1" si="8"/>
        <v>0</v>
      </c>
      <c r="M31" s="33">
        <f t="shared" ca="1" si="9"/>
        <v>0</v>
      </c>
      <c r="N31" s="32">
        <f t="shared" ca="1" si="10"/>
        <v>0</v>
      </c>
      <c r="O31" s="33">
        <f t="shared" ca="1" si="11"/>
        <v>0</v>
      </c>
      <c r="P31" s="32">
        <f t="shared" ca="1" si="12"/>
        <v>0</v>
      </c>
      <c r="Q31" s="33">
        <f t="shared" ca="1" si="13"/>
        <v>0</v>
      </c>
      <c r="R31" s="32">
        <f t="shared" ca="1" si="14"/>
        <v>0</v>
      </c>
      <c r="S31" s="33">
        <f t="shared" ca="1" si="15"/>
        <v>0</v>
      </c>
      <c r="T31" s="32">
        <f t="shared" ca="1" si="16"/>
        <v>0</v>
      </c>
      <c r="U31" s="33">
        <f t="shared" ca="1" si="17"/>
        <v>0</v>
      </c>
      <c r="V31" s="32">
        <f t="shared" ca="1" si="18"/>
        <v>0</v>
      </c>
      <c r="W31" s="33">
        <f t="shared" ca="1" si="19"/>
        <v>0</v>
      </c>
      <c r="X31" s="32">
        <f t="shared" ca="1" si="20"/>
        <v>0</v>
      </c>
      <c r="Y31" s="33">
        <f t="shared" ca="1" si="21"/>
        <v>0</v>
      </c>
      <c r="Z31" s="32">
        <f t="shared" ca="1" si="22"/>
        <v>0</v>
      </c>
      <c r="AA31" s="33">
        <f t="shared" ca="1" si="23"/>
        <v>0</v>
      </c>
      <c r="AB31" s="24">
        <f t="shared" ca="1" si="24"/>
        <v>0</v>
      </c>
      <c r="AC31" s="36">
        <f t="shared" ca="1" si="24"/>
        <v>0</v>
      </c>
      <c r="AE31" s="37"/>
    </row>
    <row r="32" spans="2:31" x14ac:dyDescent="0.2">
      <c r="B32" s="29">
        <f>факт_продажи!B32</f>
        <v>27</v>
      </c>
      <c r="C32" s="29" t="str">
        <f>факт_продажи!C32</f>
        <v>ПТФМ_112</v>
      </c>
      <c r="D32" s="32">
        <f t="shared" ca="1" si="0"/>
        <v>0</v>
      </c>
      <c r="E32" s="33">
        <f t="shared" ca="1" si="1"/>
        <v>0</v>
      </c>
      <c r="F32" s="32">
        <f t="shared" ca="1" si="2"/>
        <v>0</v>
      </c>
      <c r="G32" s="33">
        <f t="shared" ca="1" si="3"/>
        <v>0</v>
      </c>
      <c r="H32" s="32">
        <f t="shared" ca="1" si="4"/>
        <v>0</v>
      </c>
      <c r="I32" s="33">
        <f t="shared" ca="1" si="5"/>
        <v>0</v>
      </c>
      <c r="J32" s="32">
        <f t="shared" ca="1" si="6"/>
        <v>0</v>
      </c>
      <c r="K32" s="33">
        <f t="shared" ca="1" si="7"/>
        <v>0</v>
      </c>
      <c r="L32" s="32">
        <f t="shared" ca="1" si="8"/>
        <v>0</v>
      </c>
      <c r="M32" s="33">
        <f t="shared" ca="1" si="9"/>
        <v>0</v>
      </c>
      <c r="N32" s="32">
        <f t="shared" ca="1" si="10"/>
        <v>0</v>
      </c>
      <c r="O32" s="33">
        <f t="shared" ca="1" si="11"/>
        <v>0</v>
      </c>
      <c r="P32" s="32">
        <f t="shared" ca="1" si="12"/>
        <v>0</v>
      </c>
      <c r="Q32" s="33">
        <f t="shared" ca="1" si="13"/>
        <v>0</v>
      </c>
      <c r="R32" s="32">
        <f t="shared" ca="1" si="14"/>
        <v>0</v>
      </c>
      <c r="S32" s="33">
        <f t="shared" ca="1" si="15"/>
        <v>0</v>
      </c>
      <c r="T32" s="32">
        <f t="shared" ca="1" si="16"/>
        <v>0</v>
      </c>
      <c r="U32" s="33">
        <f t="shared" ca="1" si="17"/>
        <v>0</v>
      </c>
      <c r="V32" s="32">
        <f t="shared" ca="1" si="18"/>
        <v>0</v>
      </c>
      <c r="W32" s="33">
        <f t="shared" ca="1" si="19"/>
        <v>0</v>
      </c>
      <c r="X32" s="32">
        <f t="shared" ca="1" si="20"/>
        <v>0</v>
      </c>
      <c r="Y32" s="33">
        <f t="shared" ca="1" si="21"/>
        <v>0</v>
      </c>
      <c r="Z32" s="32">
        <f t="shared" ca="1" si="22"/>
        <v>0</v>
      </c>
      <c r="AA32" s="33">
        <f t="shared" ca="1" si="23"/>
        <v>0</v>
      </c>
      <c r="AB32" s="24">
        <f t="shared" ca="1" si="24"/>
        <v>0</v>
      </c>
      <c r="AC32" s="36">
        <f t="shared" ca="1" si="24"/>
        <v>0</v>
      </c>
      <c r="AE32" s="37"/>
    </row>
    <row r="33" spans="2:31" x14ac:dyDescent="0.2">
      <c r="B33" s="29">
        <f>факт_продажи!B33</f>
        <v>28</v>
      </c>
      <c r="C33" s="29" t="str">
        <f>факт_продажи!C33</f>
        <v>ПТФМ_102_БКУ</v>
      </c>
      <c r="D33" s="32">
        <f t="shared" ca="1" si="0"/>
        <v>0</v>
      </c>
      <c r="E33" s="33">
        <f t="shared" ca="1" si="1"/>
        <v>0</v>
      </c>
      <c r="F33" s="32">
        <f t="shared" ca="1" si="2"/>
        <v>0</v>
      </c>
      <c r="G33" s="33">
        <f t="shared" ca="1" si="3"/>
        <v>0</v>
      </c>
      <c r="H33" s="32">
        <f t="shared" ca="1" si="4"/>
        <v>0</v>
      </c>
      <c r="I33" s="33">
        <f t="shared" ca="1" si="5"/>
        <v>0</v>
      </c>
      <c r="J33" s="32">
        <f t="shared" ca="1" si="6"/>
        <v>0</v>
      </c>
      <c r="K33" s="33">
        <f t="shared" ca="1" si="7"/>
        <v>0</v>
      </c>
      <c r="L33" s="32">
        <f t="shared" ca="1" si="8"/>
        <v>0</v>
      </c>
      <c r="M33" s="33">
        <f t="shared" ca="1" si="9"/>
        <v>0</v>
      </c>
      <c r="N33" s="32">
        <f t="shared" ca="1" si="10"/>
        <v>0</v>
      </c>
      <c r="O33" s="33">
        <f t="shared" ca="1" si="11"/>
        <v>0</v>
      </c>
      <c r="P33" s="32">
        <f t="shared" ca="1" si="12"/>
        <v>0</v>
      </c>
      <c r="Q33" s="33">
        <f t="shared" ca="1" si="13"/>
        <v>0</v>
      </c>
      <c r="R33" s="32">
        <f t="shared" ca="1" si="14"/>
        <v>0</v>
      </c>
      <c r="S33" s="33">
        <f t="shared" ca="1" si="15"/>
        <v>0</v>
      </c>
      <c r="T33" s="32">
        <f t="shared" ca="1" si="16"/>
        <v>0</v>
      </c>
      <c r="U33" s="33">
        <f t="shared" ca="1" si="17"/>
        <v>0</v>
      </c>
      <c r="V33" s="32">
        <f t="shared" ca="1" si="18"/>
        <v>0</v>
      </c>
      <c r="W33" s="33">
        <f t="shared" ca="1" si="19"/>
        <v>0</v>
      </c>
      <c r="X33" s="32">
        <f t="shared" ca="1" si="20"/>
        <v>0</v>
      </c>
      <c r="Y33" s="33">
        <f t="shared" ca="1" si="21"/>
        <v>0</v>
      </c>
      <c r="Z33" s="32">
        <f t="shared" ca="1" si="22"/>
        <v>0</v>
      </c>
      <c r="AA33" s="33">
        <f t="shared" ca="1" si="23"/>
        <v>0</v>
      </c>
      <c r="AB33" s="24">
        <f t="shared" ca="1" si="24"/>
        <v>0</v>
      </c>
      <c r="AC33" s="36">
        <f t="shared" ca="1" si="24"/>
        <v>0</v>
      </c>
      <c r="AE33" s="37"/>
    </row>
    <row r="34" spans="2:31" x14ac:dyDescent="0.2">
      <c r="B34" s="29">
        <f>факт_продажи!B34</f>
        <v>29</v>
      </c>
      <c r="C34" s="29" t="str">
        <f>факт_продажи!C34</f>
        <v>ПТФМ_102_датчики</v>
      </c>
      <c r="D34" s="32">
        <f t="shared" ca="1" si="0"/>
        <v>0</v>
      </c>
      <c r="E34" s="33">
        <f t="shared" ca="1" si="1"/>
        <v>0</v>
      </c>
      <c r="F34" s="32">
        <f t="shared" ca="1" si="2"/>
        <v>0</v>
      </c>
      <c r="G34" s="33">
        <f t="shared" ca="1" si="3"/>
        <v>0</v>
      </c>
      <c r="H34" s="32">
        <f t="shared" ca="1" si="4"/>
        <v>0</v>
      </c>
      <c r="I34" s="33">
        <f t="shared" ca="1" si="5"/>
        <v>0</v>
      </c>
      <c r="J34" s="32">
        <f t="shared" ca="1" si="6"/>
        <v>0</v>
      </c>
      <c r="K34" s="33">
        <f t="shared" ca="1" si="7"/>
        <v>0</v>
      </c>
      <c r="L34" s="32">
        <f t="shared" ca="1" si="8"/>
        <v>0</v>
      </c>
      <c r="M34" s="33">
        <f t="shared" ca="1" si="9"/>
        <v>0</v>
      </c>
      <c r="N34" s="32">
        <f t="shared" ca="1" si="10"/>
        <v>0</v>
      </c>
      <c r="O34" s="33">
        <f t="shared" ca="1" si="11"/>
        <v>0</v>
      </c>
      <c r="P34" s="32">
        <f t="shared" ca="1" si="12"/>
        <v>0</v>
      </c>
      <c r="Q34" s="33">
        <f t="shared" ca="1" si="13"/>
        <v>0</v>
      </c>
      <c r="R34" s="32">
        <f t="shared" ca="1" si="14"/>
        <v>0</v>
      </c>
      <c r="S34" s="33">
        <f t="shared" ca="1" si="15"/>
        <v>0</v>
      </c>
      <c r="T34" s="32">
        <f t="shared" ca="1" si="16"/>
        <v>0</v>
      </c>
      <c r="U34" s="33">
        <f t="shared" ca="1" si="17"/>
        <v>0</v>
      </c>
      <c r="V34" s="32">
        <f t="shared" ca="1" si="18"/>
        <v>0</v>
      </c>
      <c r="W34" s="33">
        <f t="shared" ca="1" si="19"/>
        <v>0</v>
      </c>
      <c r="X34" s="32">
        <f t="shared" ca="1" si="20"/>
        <v>0</v>
      </c>
      <c r="Y34" s="33">
        <f t="shared" ca="1" si="21"/>
        <v>0</v>
      </c>
      <c r="Z34" s="32">
        <f t="shared" ca="1" si="22"/>
        <v>0</v>
      </c>
      <c r="AA34" s="33">
        <f t="shared" ca="1" si="23"/>
        <v>0</v>
      </c>
      <c r="AB34" s="24">
        <f t="shared" ref="AB34:AB41" ca="1" si="27">D34+F34+H34+J34+L34+N34+P34+R34+T34+V34+X34+Z34</f>
        <v>0</v>
      </c>
      <c r="AC34" s="36">
        <f t="shared" ref="AC34:AC41" ca="1" si="28">E34+G34+I34+K34+M34+O34+Q34+S34+U34+W34+Y34+AA34</f>
        <v>0</v>
      </c>
      <c r="AE34" s="37"/>
    </row>
    <row r="35" spans="2:31" x14ac:dyDescent="0.2">
      <c r="B35" s="29">
        <f>факт_продажи!B35</f>
        <v>30</v>
      </c>
      <c r="C35" s="29" t="str">
        <f>факт_продажи!C35</f>
        <v>ПТФМ_104_БКУ</v>
      </c>
      <c r="D35" s="32">
        <f t="shared" ca="1" si="0"/>
        <v>0</v>
      </c>
      <c r="E35" s="33">
        <f t="shared" ca="1" si="1"/>
        <v>0</v>
      </c>
      <c r="F35" s="32">
        <f t="shared" ca="1" si="2"/>
        <v>0</v>
      </c>
      <c r="G35" s="33">
        <f t="shared" ca="1" si="3"/>
        <v>0</v>
      </c>
      <c r="H35" s="32">
        <f t="shared" ca="1" si="4"/>
        <v>0</v>
      </c>
      <c r="I35" s="33">
        <f t="shared" ca="1" si="5"/>
        <v>0</v>
      </c>
      <c r="J35" s="32">
        <f t="shared" ca="1" si="6"/>
        <v>0</v>
      </c>
      <c r="K35" s="33">
        <f t="shared" ca="1" si="7"/>
        <v>0</v>
      </c>
      <c r="L35" s="32">
        <f t="shared" ca="1" si="8"/>
        <v>0</v>
      </c>
      <c r="M35" s="33">
        <f t="shared" ca="1" si="9"/>
        <v>0</v>
      </c>
      <c r="N35" s="32">
        <f t="shared" ca="1" si="10"/>
        <v>0</v>
      </c>
      <c r="O35" s="33">
        <f t="shared" ca="1" si="11"/>
        <v>0</v>
      </c>
      <c r="P35" s="32">
        <f t="shared" ca="1" si="12"/>
        <v>0</v>
      </c>
      <c r="Q35" s="33">
        <f t="shared" ca="1" si="13"/>
        <v>0</v>
      </c>
      <c r="R35" s="32">
        <f t="shared" ca="1" si="14"/>
        <v>0</v>
      </c>
      <c r="S35" s="33">
        <f t="shared" ca="1" si="15"/>
        <v>0</v>
      </c>
      <c r="T35" s="32">
        <f t="shared" ca="1" si="16"/>
        <v>0</v>
      </c>
      <c r="U35" s="33">
        <f t="shared" ca="1" si="17"/>
        <v>0</v>
      </c>
      <c r="V35" s="32">
        <f t="shared" ca="1" si="18"/>
        <v>0</v>
      </c>
      <c r="W35" s="33">
        <f t="shared" ca="1" si="19"/>
        <v>0</v>
      </c>
      <c r="X35" s="32">
        <f t="shared" ca="1" si="20"/>
        <v>0</v>
      </c>
      <c r="Y35" s="33">
        <f t="shared" ca="1" si="21"/>
        <v>0</v>
      </c>
      <c r="Z35" s="32">
        <f t="shared" ca="1" si="22"/>
        <v>0</v>
      </c>
      <c r="AA35" s="33">
        <f t="shared" ca="1" si="23"/>
        <v>0</v>
      </c>
      <c r="AB35" s="24">
        <f t="shared" ca="1" si="27"/>
        <v>0</v>
      </c>
      <c r="AC35" s="36">
        <f t="shared" ca="1" si="28"/>
        <v>0</v>
      </c>
      <c r="AE35" s="37"/>
    </row>
    <row r="36" spans="2:31" x14ac:dyDescent="0.2">
      <c r="B36" s="29">
        <f>факт_продажи!B36</f>
        <v>31</v>
      </c>
      <c r="C36" s="29" t="str">
        <f>факт_продажи!C36</f>
        <v>ПТФМ_104_датчики</v>
      </c>
      <c r="D36" s="32">
        <f t="shared" ca="1" si="0"/>
        <v>0</v>
      </c>
      <c r="E36" s="33">
        <f t="shared" ca="1" si="1"/>
        <v>0</v>
      </c>
      <c r="F36" s="32">
        <f t="shared" ca="1" si="2"/>
        <v>0</v>
      </c>
      <c r="G36" s="33">
        <f t="shared" ca="1" si="3"/>
        <v>0</v>
      </c>
      <c r="H36" s="32">
        <f t="shared" ca="1" si="4"/>
        <v>0</v>
      </c>
      <c r="I36" s="33">
        <f t="shared" ca="1" si="5"/>
        <v>0</v>
      </c>
      <c r="J36" s="32">
        <f t="shared" ca="1" si="6"/>
        <v>0</v>
      </c>
      <c r="K36" s="33">
        <f t="shared" ca="1" si="7"/>
        <v>0</v>
      </c>
      <c r="L36" s="32">
        <f t="shared" ca="1" si="8"/>
        <v>0</v>
      </c>
      <c r="M36" s="33">
        <f t="shared" ca="1" si="9"/>
        <v>0</v>
      </c>
      <c r="N36" s="32">
        <f t="shared" ca="1" si="10"/>
        <v>0</v>
      </c>
      <c r="O36" s="33">
        <f t="shared" ca="1" si="11"/>
        <v>0</v>
      </c>
      <c r="P36" s="32">
        <f t="shared" ca="1" si="12"/>
        <v>0</v>
      </c>
      <c r="Q36" s="33">
        <f t="shared" ca="1" si="13"/>
        <v>0</v>
      </c>
      <c r="R36" s="32">
        <f t="shared" ca="1" si="14"/>
        <v>0</v>
      </c>
      <c r="S36" s="33">
        <f t="shared" ca="1" si="15"/>
        <v>0</v>
      </c>
      <c r="T36" s="32">
        <f t="shared" ca="1" si="16"/>
        <v>0</v>
      </c>
      <c r="U36" s="33">
        <f t="shared" ca="1" si="17"/>
        <v>0</v>
      </c>
      <c r="V36" s="32">
        <f t="shared" ca="1" si="18"/>
        <v>0</v>
      </c>
      <c r="W36" s="33">
        <f t="shared" ca="1" si="19"/>
        <v>0</v>
      </c>
      <c r="X36" s="32">
        <f t="shared" ca="1" si="20"/>
        <v>0</v>
      </c>
      <c r="Y36" s="33">
        <f t="shared" ca="1" si="21"/>
        <v>0</v>
      </c>
      <c r="Z36" s="32">
        <f t="shared" ca="1" si="22"/>
        <v>0</v>
      </c>
      <c r="AA36" s="33">
        <f t="shared" ca="1" si="23"/>
        <v>0</v>
      </c>
      <c r="AB36" s="24">
        <f t="shared" ca="1" si="27"/>
        <v>0</v>
      </c>
      <c r="AC36" s="36">
        <f t="shared" ca="1" si="28"/>
        <v>0</v>
      </c>
      <c r="AE36" s="37"/>
    </row>
    <row r="37" spans="2:31" x14ac:dyDescent="0.2">
      <c r="B37" s="29">
        <f>факт_продажи!B37</f>
        <v>32</v>
      </c>
      <c r="C37" s="29" t="str">
        <f>факт_продажи!C37</f>
        <v>GasOn_4</v>
      </c>
      <c r="D37" s="32">
        <f t="shared" ca="1" si="0"/>
        <v>0</v>
      </c>
      <c r="E37" s="33">
        <f t="shared" ca="1" si="1"/>
        <v>0</v>
      </c>
      <c r="F37" s="32">
        <f t="shared" ca="1" si="2"/>
        <v>0</v>
      </c>
      <c r="G37" s="33">
        <f t="shared" ca="1" si="3"/>
        <v>0</v>
      </c>
      <c r="H37" s="32">
        <f t="shared" ca="1" si="4"/>
        <v>0</v>
      </c>
      <c r="I37" s="33">
        <f t="shared" ca="1" si="5"/>
        <v>0</v>
      </c>
      <c r="J37" s="32">
        <f t="shared" ca="1" si="6"/>
        <v>0</v>
      </c>
      <c r="K37" s="33">
        <f t="shared" ca="1" si="7"/>
        <v>0</v>
      </c>
      <c r="L37" s="32">
        <f t="shared" ca="1" si="8"/>
        <v>0</v>
      </c>
      <c r="M37" s="33">
        <f t="shared" ca="1" si="9"/>
        <v>0</v>
      </c>
      <c r="N37" s="32">
        <f t="shared" ca="1" si="10"/>
        <v>0</v>
      </c>
      <c r="O37" s="33">
        <f t="shared" ca="1" si="11"/>
        <v>0</v>
      </c>
      <c r="P37" s="32">
        <f t="shared" ca="1" si="12"/>
        <v>0</v>
      </c>
      <c r="Q37" s="33">
        <f t="shared" ca="1" si="13"/>
        <v>0</v>
      </c>
      <c r="R37" s="32">
        <f t="shared" ca="1" si="14"/>
        <v>0</v>
      </c>
      <c r="S37" s="33">
        <f t="shared" ca="1" si="15"/>
        <v>0</v>
      </c>
      <c r="T37" s="32">
        <f t="shared" ca="1" si="16"/>
        <v>0</v>
      </c>
      <c r="U37" s="33">
        <f t="shared" ca="1" si="17"/>
        <v>0</v>
      </c>
      <c r="V37" s="32">
        <f t="shared" ca="1" si="18"/>
        <v>0</v>
      </c>
      <c r="W37" s="33">
        <f t="shared" ca="1" si="19"/>
        <v>0</v>
      </c>
      <c r="X37" s="32">
        <f t="shared" ca="1" si="20"/>
        <v>0</v>
      </c>
      <c r="Y37" s="33">
        <f t="shared" ca="1" si="21"/>
        <v>0</v>
      </c>
      <c r="Z37" s="32">
        <f t="shared" ca="1" si="22"/>
        <v>0</v>
      </c>
      <c r="AA37" s="33">
        <f t="shared" ca="1" si="23"/>
        <v>0</v>
      </c>
      <c r="AB37" s="24">
        <f t="shared" ca="1" si="27"/>
        <v>0</v>
      </c>
      <c r="AC37" s="36">
        <f t="shared" ca="1" si="28"/>
        <v>0</v>
      </c>
      <c r="AE37" s="37"/>
    </row>
    <row r="38" spans="2:31" x14ac:dyDescent="0.2">
      <c r="B38" s="29">
        <f>факт_продажи!B38</f>
        <v>33</v>
      </c>
      <c r="C38" s="29" t="str">
        <f>факт_продажи!C38</f>
        <v>GasOn_1</v>
      </c>
      <c r="D38" s="32">
        <f t="shared" ca="1" si="0"/>
        <v>0</v>
      </c>
      <c r="E38" s="33">
        <f t="shared" ca="1" si="1"/>
        <v>0</v>
      </c>
      <c r="F38" s="32">
        <f t="shared" ca="1" si="2"/>
        <v>0</v>
      </c>
      <c r="G38" s="33">
        <f t="shared" ca="1" si="3"/>
        <v>0</v>
      </c>
      <c r="H38" s="32">
        <f t="shared" ca="1" si="4"/>
        <v>0</v>
      </c>
      <c r="I38" s="33">
        <f t="shared" ca="1" si="5"/>
        <v>0</v>
      </c>
      <c r="J38" s="32">
        <f t="shared" ca="1" si="6"/>
        <v>0</v>
      </c>
      <c r="K38" s="33">
        <f t="shared" ca="1" si="7"/>
        <v>0</v>
      </c>
      <c r="L38" s="32">
        <f t="shared" ca="1" si="8"/>
        <v>0</v>
      </c>
      <c r="M38" s="33">
        <f t="shared" ca="1" si="9"/>
        <v>0</v>
      </c>
      <c r="N38" s="32">
        <f t="shared" ca="1" si="10"/>
        <v>0</v>
      </c>
      <c r="O38" s="33">
        <f t="shared" ca="1" si="11"/>
        <v>0</v>
      </c>
      <c r="P38" s="32">
        <f t="shared" ca="1" si="12"/>
        <v>0</v>
      </c>
      <c r="Q38" s="33">
        <f t="shared" ca="1" si="13"/>
        <v>0</v>
      </c>
      <c r="R38" s="32">
        <f t="shared" ca="1" si="14"/>
        <v>0</v>
      </c>
      <c r="S38" s="33">
        <f t="shared" ca="1" si="15"/>
        <v>0</v>
      </c>
      <c r="T38" s="32">
        <f t="shared" ca="1" si="16"/>
        <v>0</v>
      </c>
      <c r="U38" s="33">
        <f t="shared" ca="1" si="17"/>
        <v>0</v>
      </c>
      <c r="V38" s="32">
        <f t="shared" ca="1" si="18"/>
        <v>0</v>
      </c>
      <c r="W38" s="33">
        <f t="shared" ca="1" si="19"/>
        <v>0</v>
      </c>
      <c r="X38" s="32">
        <f t="shared" ca="1" si="20"/>
        <v>0</v>
      </c>
      <c r="Y38" s="33">
        <f t="shared" ca="1" si="21"/>
        <v>0</v>
      </c>
      <c r="Z38" s="32">
        <f t="shared" ca="1" si="22"/>
        <v>0</v>
      </c>
      <c r="AA38" s="33">
        <f t="shared" ca="1" si="23"/>
        <v>0</v>
      </c>
      <c r="AB38" s="24">
        <f t="shared" ca="1" si="27"/>
        <v>0</v>
      </c>
      <c r="AC38" s="36">
        <f t="shared" ca="1" si="28"/>
        <v>0</v>
      </c>
      <c r="AE38" s="37"/>
    </row>
    <row r="39" spans="2:31" x14ac:dyDescent="0.2">
      <c r="B39" s="29">
        <f>факт_продажи!B39</f>
        <v>34</v>
      </c>
      <c r="C39" s="29" t="str">
        <f>факт_продажи!C39</f>
        <v>домашние_детекторы</v>
      </c>
      <c r="D39" s="32">
        <f t="shared" ca="1" si="0"/>
        <v>0</v>
      </c>
      <c r="E39" s="33">
        <f t="shared" ca="1" si="1"/>
        <v>0</v>
      </c>
      <c r="F39" s="32">
        <f t="shared" ca="1" si="2"/>
        <v>0</v>
      </c>
      <c r="G39" s="33">
        <f t="shared" ca="1" si="3"/>
        <v>0</v>
      </c>
      <c r="H39" s="32">
        <f t="shared" ca="1" si="4"/>
        <v>0</v>
      </c>
      <c r="I39" s="33">
        <f t="shared" ca="1" si="5"/>
        <v>0</v>
      </c>
      <c r="J39" s="32">
        <f t="shared" ca="1" si="6"/>
        <v>0</v>
      </c>
      <c r="K39" s="33">
        <f t="shared" ca="1" si="7"/>
        <v>0</v>
      </c>
      <c r="L39" s="32">
        <f t="shared" ca="1" si="8"/>
        <v>0</v>
      </c>
      <c r="M39" s="33">
        <f t="shared" ca="1" si="9"/>
        <v>0</v>
      </c>
      <c r="N39" s="32">
        <f t="shared" ca="1" si="10"/>
        <v>0</v>
      </c>
      <c r="O39" s="33">
        <f t="shared" ca="1" si="11"/>
        <v>0</v>
      </c>
      <c r="P39" s="32">
        <f t="shared" ca="1" si="12"/>
        <v>0</v>
      </c>
      <c r="Q39" s="33">
        <f t="shared" ca="1" si="13"/>
        <v>0</v>
      </c>
      <c r="R39" s="32">
        <f t="shared" ca="1" si="14"/>
        <v>0</v>
      </c>
      <c r="S39" s="33">
        <f t="shared" ca="1" si="15"/>
        <v>0</v>
      </c>
      <c r="T39" s="32">
        <f t="shared" ca="1" si="16"/>
        <v>0</v>
      </c>
      <c r="U39" s="33">
        <f t="shared" ca="1" si="17"/>
        <v>0</v>
      </c>
      <c r="V39" s="32">
        <f t="shared" ca="1" si="18"/>
        <v>0</v>
      </c>
      <c r="W39" s="33">
        <f t="shared" ca="1" si="19"/>
        <v>0</v>
      </c>
      <c r="X39" s="32">
        <f t="shared" ca="1" si="20"/>
        <v>0</v>
      </c>
      <c r="Y39" s="33">
        <f t="shared" ca="1" si="21"/>
        <v>0</v>
      </c>
      <c r="Z39" s="32">
        <f t="shared" ca="1" si="22"/>
        <v>0</v>
      </c>
      <c r="AA39" s="33">
        <f t="shared" ca="1" si="23"/>
        <v>0</v>
      </c>
      <c r="AB39" s="24">
        <f t="shared" ca="1" si="27"/>
        <v>0</v>
      </c>
      <c r="AC39" s="36">
        <f t="shared" ca="1" si="28"/>
        <v>0</v>
      </c>
      <c r="AE39" s="37"/>
    </row>
    <row r="40" spans="2:31" x14ac:dyDescent="0.2">
      <c r="B40" s="29">
        <f>факт_продажи!B40</f>
        <v>35</v>
      </c>
      <c r="C40" s="29" t="str">
        <f>факт_продажи!C40</f>
        <v>Сторонние_приборы</v>
      </c>
      <c r="D40" s="32">
        <f t="shared" ca="1" si="0"/>
        <v>0</v>
      </c>
      <c r="E40" s="33">
        <f t="shared" ca="1" si="1"/>
        <v>0</v>
      </c>
      <c r="F40" s="32">
        <f t="shared" ca="1" si="2"/>
        <v>0</v>
      </c>
      <c r="G40" s="33">
        <f t="shared" ca="1" si="3"/>
        <v>0</v>
      </c>
      <c r="H40" s="32">
        <f t="shared" ca="1" si="4"/>
        <v>0</v>
      </c>
      <c r="I40" s="33">
        <f t="shared" ca="1" si="5"/>
        <v>0</v>
      </c>
      <c r="J40" s="32">
        <f t="shared" ca="1" si="6"/>
        <v>0</v>
      </c>
      <c r="K40" s="33">
        <f t="shared" ca="1" si="7"/>
        <v>0</v>
      </c>
      <c r="L40" s="32">
        <f t="shared" ca="1" si="8"/>
        <v>0</v>
      </c>
      <c r="M40" s="33">
        <f t="shared" ca="1" si="9"/>
        <v>0</v>
      </c>
      <c r="N40" s="32">
        <f t="shared" ca="1" si="10"/>
        <v>0</v>
      </c>
      <c r="O40" s="33">
        <f t="shared" ca="1" si="11"/>
        <v>0</v>
      </c>
      <c r="P40" s="32">
        <f t="shared" ca="1" si="12"/>
        <v>0</v>
      </c>
      <c r="Q40" s="33">
        <f t="shared" ca="1" si="13"/>
        <v>0</v>
      </c>
      <c r="R40" s="32">
        <f t="shared" ca="1" si="14"/>
        <v>0</v>
      </c>
      <c r="S40" s="33">
        <f t="shared" ca="1" si="15"/>
        <v>0</v>
      </c>
      <c r="T40" s="32">
        <f t="shared" ca="1" si="16"/>
        <v>0</v>
      </c>
      <c r="U40" s="33">
        <f t="shared" ca="1" si="17"/>
        <v>0</v>
      </c>
      <c r="V40" s="32">
        <f t="shared" ca="1" si="18"/>
        <v>0</v>
      </c>
      <c r="W40" s="33">
        <f t="shared" ca="1" si="19"/>
        <v>0</v>
      </c>
      <c r="X40" s="32">
        <f t="shared" ca="1" si="20"/>
        <v>0</v>
      </c>
      <c r="Y40" s="33">
        <f t="shared" ca="1" si="21"/>
        <v>0</v>
      </c>
      <c r="Z40" s="32">
        <f t="shared" ca="1" si="22"/>
        <v>0</v>
      </c>
      <c r="AA40" s="33">
        <f t="shared" ca="1" si="23"/>
        <v>0</v>
      </c>
      <c r="AB40" s="24">
        <f t="shared" ca="1" si="27"/>
        <v>0</v>
      </c>
      <c r="AC40" s="36">
        <f t="shared" ca="1" si="28"/>
        <v>0</v>
      </c>
      <c r="AE40" s="37"/>
    </row>
    <row r="41" spans="2:31" x14ac:dyDescent="0.2">
      <c r="B41" s="29">
        <f>факт_продажи!B41</f>
        <v>36</v>
      </c>
      <c r="C41" s="29" t="str">
        <f>факт_продажи!C41</f>
        <v>резерв2</v>
      </c>
      <c r="D41" s="32">
        <f t="shared" ca="1" si="0"/>
        <v>0</v>
      </c>
      <c r="E41" s="33">
        <f t="shared" ca="1" si="1"/>
        <v>0</v>
      </c>
      <c r="F41" s="32">
        <f t="shared" ca="1" si="2"/>
        <v>0</v>
      </c>
      <c r="G41" s="33">
        <f t="shared" ca="1" si="3"/>
        <v>0</v>
      </c>
      <c r="H41" s="32">
        <f t="shared" ca="1" si="4"/>
        <v>0</v>
      </c>
      <c r="I41" s="33">
        <f t="shared" ca="1" si="5"/>
        <v>0</v>
      </c>
      <c r="J41" s="32">
        <f t="shared" ca="1" si="6"/>
        <v>0</v>
      </c>
      <c r="K41" s="33">
        <f t="shared" ca="1" si="7"/>
        <v>0</v>
      </c>
      <c r="L41" s="32">
        <f t="shared" ca="1" si="8"/>
        <v>0</v>
      </c>
      <c r="M41" s="33">
        <f t="shared" ca="1" si="9"/>
        <v>0</v>
      </c>
      <c r="N41" s="32">
        <f t="shared" ca="1" si="10"/>
        <v>0</v>
      </c>
      <c r="O41" s="33">
        <f t="shared" ca="1" si="11"/>
        <v>0</v>
      </c>
      <c r="P41" s="32">
        <f t="shared" ca="1" si="12"/>
        <v>0</v>
      </c>
      <c r="Q41" s="33">
        <f t="shared" ca="1" si="13"/>
        <v>0</v>
      </c>
      <c r="R41" s="32">
        <f t="shared" ca="1" si="14"/>
        <v>0</v>
      </c>
      <c r="S41" s="33">
        <f t="shared" ca="1" si="15"/>
        <v>0</v>
      </c>
      <c r="T41" s="32">
        <f t="shared" ca="1" si="16"/>
        <v>0</v>
      </c>
      <c r="U41" s="33">
        <f t="shared" ca="1" si="17"/>
        <v>0</v>
      </c>
      <c r="V41" s="32">
        <f t="shared" ca="1" si="18"/>
        <v>0</v>
      </c>
      <c r="W41" s="33">
        <f t="shared" ca="1" si="19"/>
        <v>0</v>
      </c>
      <c r="X41" s="32">
        <f t="shared" ca="1" si="20"/>
        <v>0</v>
      </c>
      <c r="Y41" s="33">
        <f t="shared" ca="1" si="21"/>
        <v>0</v>
      </c>
      <c r="Z41" s="32">
        <f t="shared" ca="1" si="22"/>
        <v>0</v>
      </c>
      <c r="AA41" s="33">
        <f t="shared" ca="1" si="23"/>
        <v>0</v>
      </c>
      <c r="AB41" s="24">
        <f t="shared" ca="1" si="27"/>
        <v>0</v>
      </c>
      <c r="AC41" s="36">
        <f t="shared" ca="1" si="28"/>
        <v>0</v>
      </c>
      <c r="AE41" s="37"/>
    </row>
    <row r="42" spans="2:31" s="24" customFormat="1" x14ac:dyDescent="0.2">
      <c r="C42" s="24" t="str">
        <f>факт_продажи!C42</f>
        <v>итого газ</v>
      </c>
      <c r="D42" s="24">
        <f t="shared" ref="D42:AC42" ca="1" si="29">SUM(D6:D41)</f>
        <v>0</v>
      </c>
      <c r="E42" s="36">
        <f t="shared" ca="1" si="29"/>
        <v>0</v>
      </c>
      <c r="F42" s="24">
        <f t="shared" ca="1" si="29"/>
        <v>0</v>
      </c>
      <c r="G42" s="36">
        <f t="shared" ca="1" si="29"/>
        <v>0</v>
      </c>
      <c r="H42" s="24">
        <f t="shared" ca="1" si="29"/>
        <v>0</v>
      </c>
      <c r="I42" s="36">
        <f t="shared" ca="1" si="29"/>
        <v>0</v>
      </c>
      <c r="J42" s="24">
        <f t="shared" ca="1" si="29"/>
        <v>0</v>
      </c>
      <c r="K42" s="36">
        <f t="shared" ca="1" si="29"/>
        <v>0</v>
      </c>
      <c r="L42" s="24">
        <f t="shared" ca="1" si="29"/>
        <v>0</v>
      </c>
      <c r="M42" s="36">
        <f t="shared" ca="1" si="29"/>
        <v>0</v>
      </c>
      <c r="N42" s="24">
        <f t="shared" ca="1" si="29"/>
        <v>0</v>
      </c>
      <c r="O42" s="36">
        <f t="shared" ca="1" si="29"/>
        <v>0</v>
      </c>
      <c r="P42" s="24">
        <f t="shared" ca="1" si="29"/>
        <v>0</v>
      </c>
      <c r="Q42" s="36">
        <f t="shared" ca="1" si="29"/>
        <v>0</v>
      </c>
      <c r="R42" s="24">
        <f t="shared" ca="1" si="29"/>
        <v>0</v>
      </c>
      <c r="S42" s="36">
        <f t="shared" ca="1" si="29"/>
        <v>0</v>
      </c>
      <c r="T42" s="24">
        <f t="shared" ca="1" si="29"/>
        <v>0</v>
      </c>
      <c r="U42" s="36">
        <f t="shared" ca="1" si="29"/>
        <v>0</v>
      </c>
      <c r="V42" s="24">
        <f t="shared" ca="1" si="29"/>
        <v>0</v>
      </c>
      <c r="W42" s="36">
        <f t="shared" ca="1" si="29"/>
        <v>0</v>
      </c>
      <c r="X42" s="24">
        <f t="shared" ca="1" si="29"/>
        <v>0</v>
      </c>
      <c r="Y42" s="36">
        <f t="shared" ca="1" si="29"/>
        <v>0</v>
      </c>
      <c r="Z42" s="24">
        <f t="shared" ca="1" si="29"/>
        <v>0</v>
      </c>
      <c r="AA42" s="36">
        <f t="shared" ca="1" si="29"/>
        <v>0</v>
      </c>
      <c r="AB42" s="24">
        <f t="shared" ca="1" si="29"/>
        <v>0</v>
      </c>
      <c r="AC42" s="36">
        <f t="shared" ca="1" si="29"/>
        <v>0</v>
      </c>
      <c r="AD42" s="36"/>
      <c r="AE42" s="37"/>
    </row>
    <row r="43" spans="2:31" x14ac:dyDescent="0.2">
      <c r="D43" s="32"/>
      <c r="E43" s="33"/>
      <c r="F43" s="32"/>
      <c r="G43" s="33"/>
      <c r="H43" s="32"/>
      <c r="I43" s="33"/>
      <c r="J43" s="32"/>
      <c r="K43" s="33"/>
      <c r="L43" s="32"/>
      <c r="M43" s="33"/>
      <c r="N43" s="32"/>
      <c r="O43" s="33"/>
      <c r="P43" s="32"/>
      <c r="Q43" s="33"/>
      <c r="R43" s="32"/>
      <c r="S43" s="33"/>
      <c r="T43" s="32"/>
      <c r="U43" s="33"/>
      <c r="V43" s="32"/>
      <c r="W43" s="33"/>
      <c r="X43" s="32"/>
      <c r="Y43" s="33"/>
      <c r="Z43" s="32"/>
      <c r="AA43" s="33"/>
      <c r="AC43" s="36"/>
      <c r="AE43" s="37"/>
    </row>
    <row r="44" spans="2:31" x14ac:dyDescent="0.2"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AE44" s="37"/>
    </row>
    <row r="45" spans="2:31" s="34" customFormat="1" x14ac:dyDescent="0.2">
      <c r="B45" s="34">
        <f>факт_продажи!B45</f>
        <v>1</v>
      </c>
      <c r="C45" s="29" t="str">
        <f>факт_продажи!C45</f>
        <v>ДРБП_03</v>
      </c>
      <c r="D45" s="32">
        <f t="shared" ref="D45:D70" ca="1" si="30">ROUND(SUMIFS(к_вычетуколичество,
к_вычетумодель,"="&amp;$C45,
к_вычетудата,"&gt;="&amp;VLOOKUP(D$4,периоды,2,FALSE),к_вычетудата,"&lt;="&amp;VLOOKUP(D$4,периоды,3,FALSE)),0)</f>
        <v>0</v>
      </c>
      <c r="E45" s="33">
        <f t="shared" ref="E45:E64" ca="1" si="31">ROUND(SUMIFS(к_вычетусумма,
к_вычетумодель,"="&amp;$C45,
к_вычетудата,"&gt;="&amp;VLOOKUP(D$4,периоды,2,FALSE),к_вычетудата,"&lt;="&amp;VLOOKUP(D$4,периоды,3,FALSE)),0)</f>
        <v>0</v>
      </c>
      <c r="F45" s="32">
        <f t="shared" ref="F45:F70" ca="1" si="32">ROUND(SUMIFS(к_вычетуколичество,
к_вычетумодель,"="&amp;$C45,
к_вычетудата,"&gt;="&amp;VLOOKUP(F$4,периоды,2,FALSE),к_вычетудата,"&lt;="&amp;VLOOKUP(F$4,периоды,3,FALSE)),0)</f>
        <v>0</v>
      </c>
      <c r="G45" s="33">
        <f t="shared" ref="G45:G64" ca="1" si="33">ROUND(SUMIFS(к_вычетусумма,
к_вычетумодель,"="&amp;$C45,
к_вычетудата,"&gt;="&amp;VLOOKUP(F$4,периоды,2,FALSE),к_вычетудата,"&lt;="&amp;VLOOKUP(F$4,периоды,3,FALSE)),0)</f>
        <v>0</v>
      </c>
      <c r="H45" s="32">
        <f t="shared" ref="H45:H70" ca="1" si="34">ROUND(SUMIFS(к_вычетуколичество,
к_вычетумодель,"="&amp;$C45,
к_вычетудата,"&gt;="&amp;VLOOKUP(H$4,периоды,2,FALSE),к_вычетудата,"&lt;="&amp;VLOOKUP(H$4,периоды,3,FALSE)),0)</f>
        <v>20</v>
      </c>
      <c r="I45" s="33">
        <f t="shared" ref="I45:I64" ca="1" si="35">ROUND(SUMIFS(к_вычетусумма,
к_вычетумодель,"="&amp;$C45,
к_вычетудата,"&gt;="&amp;VLOOKUP(H$4,периоды,2,FALSE),к_вычетудата,"&lt;="&amp;VLOOKUP(H$4,периоды,3,FALSE)),0)</f>
        <v>2240133</v>
      </c>
      <c r="J45" s="32">
        <f t="shared" ref="J45:J70" ca="1" si="36">ROUND(SUMIFS(к_вычетуколичество,
к_вычетумодель,"="&amp;$C45,
к_вычетудата,"&gt;="&amp;VLOOKUP(J$4,периоды,2,FALSE),к_вычетудата,"&lt;="&amp;VLOOKUP(J$4,периоды,3,FALSE)),0)</f>
        <v>5</v>
      </c>
      <c r="K45" s="33">
        <f t="shared" ref="K45:K64" ca="1" si="37">ROUND(SUMIFS(к_вычетусумма,
к_вычетумодель,"="&amp;$C45,
к_вычетудата,"&gt;="&amp;VLOOKUP(J$4,периоды,2,FALSE),к_вычетудата,"&lt;="&amp;VLOOKUP(J$4,периоды,3,FALSE)),0)</f>
        <v>558283</v>
      </c>
      <c r="L45" s="32">
        <f t="shared" ref="L45:L70" ca="1" si="38">ROUND(SUMIFS(к_вычетуколичество,
к_вычетумодель,"="&amp;$C45,
к_вычетудата,"&gt;="&amp;VLOOKUP(L$4,периоды,2,FALSE),к_вычетудата,"&lt;="&amp;VLOOKUP(L$4,периоды,3,FALSE)),0)</f>
        <v>2</v>
      </c>
      <c r="M45" s="33">
        <f t="shared" ref="M45:M64" ca="1" si="39">ROUND(SUMIFS(к_вычетусумма,
к_вычетумодель,"="&amp;$C45,
к_вычетудата,"&gt;="&amp;VLOOKUP(L$4,периоды,2,FALSE),к_вычетудата,"&lt;="&amp;VLOOKUP(L$4,периоды,3,FALSE)),0)</f>
        <v>224013</v>
      </c>
      <c r="N45" s="32">
        <f t="shared" ref="N45:N70" ca="1" si="40">ROUND(SUMIFS(к_вычетуколичество,
к_вычетумодель,"="&amp;$C45,
к_вычетудата,"&gt;="&amp;VLOOKUP(N$4,периоды,2,FALSE),к_вычетудата,"&lt;="&amp;VLOOKUP(N$4,периоды,3,FALSE)),0)</f>
        <v>0</v>
      </c>
      <c r="O45" s="33">
        <f t="shared" ref="O45:O64" ca="1" si="41">ROUND(SUMIFS(к_вычетусумма,
к_вычетумодель,"="&amp;$C45,
к_вычетудата,"&gt;="&amp;VLOOKUP(N$4,периоды,2,FALSE),к_вычетудата,"&lt;="&amp;VLOOKUP(N$4,периоды,3,FALSE)),0)</f>
        <v>0</v>
      </c>
      <c r="P45" s="32">
        <f t="shared" ref="P45:P70" ca="1" si="42">ROUND(SUMIFS(к_вычетуколичество,
к_вычетумодель,"="&amp;$C45,
к_вычетудата,"&gt;="&amp;VLOOKUP(P$4,периоды,2,FALSE),к_вычетудата,"&lt;="&amp;VLOOKUP(P$4,периоды,3,FALSE)),0)</f>
        <v>10</v>
      </c>
      <c r="Q45" s="33">
        <f t="shared" ref="Q45:Q64" ca="1" si="43">ROUND(SUMIFS(к_вычетусумма,
к_вычетумодель,"="&amp;$C45,
к_вычетудата,"&gt;="&amp;VLOOKUP(P$4,периоды,2,FALSE),к_вычетудата,"&lt;="&amp;VLOOKUP(P$4,периоды,3,FALSE)),0)</f>
        <v>1116566</v>
      </c>
      <c r="R45" s="32">
        <f t="shared" ref="R45:R70" ca="1" si="44">ROUND(SUMIFS(к_вычетуколичество,
к_вычетумодель,"="&amp;$C45,
к_вычетудата,"&gt;="&amp;VLOOKUP(R$4,периоды,2,FALSE),к_вычетудата,"&lt;="&amp;VLOOKUP(R$4,периоды,3,FALSE)),0)</f>
        <v>5</v>
      </c>
      <c r="S45" s="33">
        <f t="shared" ref="S45:S64" ca="1" si="45">ROUND(SUMIFS(к_вычетусумма,
к_вычетумодель,"="&amp;$C45,
к_вычетудата,"&gt;="&amp;VLOOKUP(R$4,периоды,2,FALSE),к_вычетудата,"&lt;="&amp;VLOOKUP(R$4,периоды,3,FALSE)),0)</f>
        <v>558283</v>
      </c>
      <c r="T45" s="32">
        <f t="shared" ref="T45:T70" ca="1" si="46">ROUND(SUMIFS(к_вычетуколичество,
к_вычетумодель,"="&amp;$C45,
к_вычетудата,"&gt;="&amp;VLOOKUP(T$4,периоды,2,FALSE),к_вычетудата,"&lt;="&amp;VLOOKUP(T$4,периоды,3,FALSE)),0)</f>
        <v>0</v>
      </c>
      <c r="U45" s="33">
        <f t="shared" ref="U45:U64" ca="1" si="47">ROUND(SUMIFS(к_вычетусумма,
к_вычетумодель,"="&amp;$C45,
к_вычетудата,"&gt;="&amp;VLOOKUP(T$4,периоды,2,FALSE),к_вычетудата,"&lt;="&amp;VLOOKUP(T$4,периоды,3,FALSE)),0)</f>
        <v>0</v>
      </c>
      <c r="V45" s="32">
        <f t="shared" ref="V45:V70" ca="1" si="48">ROUND(SUMIFS(к_вычетуколичество,
к_вычетумодель,"="&amp;$C45,
к_вычетудата,"&gt;="&amp;VLOOKUP(V$4,периоды,2,FALSE),к_вычетудата,"&lt;="&amp;VLOOKUP(V$4,периоды,3,FALSE)),0)</f>
        <v>0</v>
      </c>
      <c r="W45" s="33">
        <f t="shared" ref="W45:W64" ca="1" si="49">ROUND(SUMIFS(к_вычетусумма,
к_вычетумодель,"="&amp;$C45,
к_вычетудата,"&gt;="&amp;VLOOKUP(V$4,периоды,2,FALSE),к_вычетудата,"&lt;="&amp;VLOOKUP(V$4,периоды,3,FALSE)),0)</f>
        <v>0</v>
      </c>
      <c r="X45" s="32">
        <f t="shared" ref="X45:X70" ca="1" si="50">ROUND(SUMIFS(к_вычетуколичество,
к_вычетумодель,"="&amp;$C45,
к_вычетудата,"&gt;="&amp;VLOOKUP(X$4,периоды,2,FALSE),к_вычетудата,"&lt;="&amp;VLOOKUP(X$4,периоды,3,FALSE)),0)</f>
        <v>0</v>
      </c>
      <c r="Y45" s="33">
        <f t="shared" ref="Y45:Y64" ca="1" si="51">ROUND(SUMIFS(к_вычетусумма,
к_вычетумодель,"="&amp;$C45,
к_вычетудата,"&gt;="&amp;VLOOKUP(X$4,периоды,2,FALSE),к_вычетудата,"&lt;="&amp;VLOOKUP(X$4,периоды,3,FALSE)),0)</f>
        <v>0</v>
      </c>
      <c r="Z45" s="32">
        <f t="shared" ref="Z45:Z70" ca="1" si="52">ROUND(SUMIFS(к_вычетуколичество,
к_вычетумодель,"="&amp;$C45,
к_вычетудата,"&gt;="&amp;VLOOKUP(Z$4,периоды,2,FALSE),к_вычетудата,"&lt;="&amp;VLOOKUP(Z$4,периоды,3,FALSE)),0)</f>
        <v>0</v>
      </c>
      <c r="AA45" s="33">
        <f t="shared" ref="AA45:AA64" ca="1" si="53">ROUND(SUMIFS(к_вычетусумма,
к_вычетумодель,"="&amp;$C45,
к_вычетудата,"&gt;="&amp;VLOOKUP(Z$4,периоды,2,FALSE),к_вычетудата,"&lt;="&amp;VLOOKUP(Z$4,периоды,3,FALSE)),0)</f>
        <v>0</v>
      </c>
      <c r="AB45" s="24">
        <f t="shared" ref="AB45:AC59" ca="1" si="54">D45+F45+H45+J45+L45+N45+P45+R45+T45+V45+X45+Z45</f>
        <v>42</v>
      </c>
      <c r="AC45" s="36">
        <f t="shared" ca="1" si="54"/>
        <v>4697278</v>
      </c>
      <c r="AD45" s="45"/>
      <c r="AE45" s="37"/>
    </row>
    <row r="46" spans="2:31" x14ac:dyDescent="0.2">
      <c r="B46" s="29">
        <f>факт_продажи!B46</f>
        <v>2</v>
      </c>
      <c r="C46" s="29" t="str">
        <f>факт_продажи!C46</f>
        <v>ДКГ_07БС</v>
      </c>
      <c r="D46" s="32">
        <f t="shared" ca="1" si="30"/>
        <v>0</v>
      </c>
      <c r="E46" s="33">
        <f t="shared" ca="1" si="31"/>
        <v>0</v>
      </c>
      <c r="F46" s="32">
        <f t="shared" ca="1" si="32"/>
        <v>0</v>
      </c>
      <c r="G46" s="33">
        <f t="shared" ca="1" si="33"/>
        <v>0</v>
      </c>
      <c r="H46" s="32">
        <f t="shared" ca="1" si="34"/>
        <v>0</v>
      </c>
      <c r="I46" s="33">
        <f t="shared" ca="1" si="35"/>
        <v>0</v>
      </c>
      <c r="J46" s="32">
        <f t="shared" ca="1" si="36"/>
        <v>0</v>
      </c>
      <c r="K46" s="33">
        <f t="shared" ca="1" si="37"/>
        <v>0</v>
      </c>
      <c r="L46" s="32">
        <f t="shared" ca="1" si="38"/>
        <v>0</v>
      </c>
      <c r="M46" s="33">
        <f t="shared" ca="1" si="39"/>
        <v>0</v>
      </c>
      <c r="N46" s="32">
        <f t="shared" ca="1" si="40"/>
        <v>0</v>
      </c>
      <c r="O46" s="33">
        <f t="shared" ca="1" si="41"/>
        <v>0</v>
      </c>
      <c r="P46" s="32">
        <f t="shared" ca="1" si="42"/>
        <v>1</v>
      </c>
      <c r="Q46" s="33">
        <f t="shared" ca="1" si="43"/>
        <v>109306</v>
      </c>
      <c r="R46" s="32">
        <f t="shared" ca="1" si="44"/>
        <v>0</v>
      </c>
      <c r="S46" s="33">
        <f t="shared" ca="1" si="45"/>
        <v>0</v>
      </c>
      <c r="T46" s="32">
        <f t="shared" ca="1" si="46"/>
        <v>0</v>
      </c>
      <c r="U46" s="33">
        <f t="shared" ca="1" si="47"/>
        <v>0</v>
      </c>
      <c r="V46" s="32">
        <f t="shared" ca="1" si="48"/>
        <v>0</v>
      </c>
      <c r="W46" s="33">
        <f t="shared" ca="1" si="49"/>
        <v>0</v>
      </c>
      <c r="X46" s="32">
        <f t="shared" ca="1" si="50"/>
        <v>0</v>
      </c>
      <c r="Y46" s="33">
        <f t="shared" ca="1" si="51"/>
        <v>0</v>
      </c>
      <c r="Z46" s="32">
        <f t="shared" ca="1" si="52"/>
        <v>0</v>
      </c>
      <c r="AA46" s="33">
        <f t="shared" ca="1" si="53"/>
        <v>0</v>
      </c>
      <c r="AB46" s="24">
        <f t="shared" ca="1" si="54"/>
        <v>1</v>
      </c>
      <c r="AC46" s="36">
        <f t="shared" ca="1" si="54"/>
        <v>109306</v>
      </c>
      <c r="AE46" s="37"/>
    </row>
    <row r="47" spans="2:31" x14ac:dyDescent="0.2">
      <c r="B47" s="29">
        <f>факт_продажи!B47</f>
        <v>3</v>
      </c>
      <c r="C47" s="29" t="str">
        <f>факт_продажи!C47</f>
        <v>МКС_07Н</v>
      </c>
      <c r="D47" s="32">
        <f t="shared" ca="1" si="30"/>
        <v>0</v>
      </c>
      <c r="E47" s="33">
        <f t="shared" ca="1" si="31"/>
        <v>0</v>
      </c>
      <c r="F47" s="32">
        <f t="shared" ca="1" si="32"/>
        <v>0</v>
      </c>
      <c r="G47" s="33">
        <f t="shared" ca="1" si="33"/>
        <v>0</v>
      </c>
      <c r="H47" s="32">
        <f t="shared" ca="1" si="34"/>
        <v>0</v>
      </c>
      <c r="I47" s="33">
        <f t="shared" ca="1" si="35"/>
        <v>0</v>
      </c>
      <c r="J47" s="32">
        <f t="shared" ca="1" si="36"/>
        <v>0</v>
      </c>
      <c r="K47" s="33">
        <f t="shared" ca="1" si="37"/>
        <v>0</v>
      </c>
      <c r="L47" s="32">
        <f t="shared" ca="1" si="38"/>
        <v>0</v>
      </c>
      <c r="M47" s="33">
        <f t="shared" ca="1" si="39"/>
        <v>0</v>
      </c>
      <c r="N47" s="32">
        <f t="shared" ca="1" si="40"/>
        <v>0</v>
      </c>
      <c r="O47" s="33">
        <f t="shared" ca="1" si="41"/>
        <v>0</v>
      </c>
      <c r="P47" s="32">
        <f t="shared" ca="1" si="42"/>
        <v>0</v>
      </c>
      <c r="Q47" s="33">
        <f t="shared" ca="1" si="43"/>
        <v>0</v>
      </c>
      <c r="R47" s="32">
        <f t="shared" ca="1" si="44"/>
        <v>0</v>
      </c>
      <c r="S47" s="33">
        <f t="shared" ca="1" si="45"/>
        <v>0</v>
      </c>
      <c r="T47" s="32">
        <f t="shared" ca="1" si="46"/>
        <v>0</v>
      </c>
      <c r="U47" s="33">
        <f t="shared" ca="1" si="47"/>
        <v>0</v>
      </c>
      <c r="V47" s="32">
        <f t="shared" ca="1" si="48"/>
        <v>0</v>
      </c>
      <c r="W47" s="33">
        <f t="shared" ca="1" si="49"/>
        <v>0</v>
      </c>
      <c r="X47" s="32">
        <f t="shared" ca="1" si="50"/>
        <v>0</v>
      </c>
      <c r="Y47" s="33">
        <f t="shared" ca="1" si="51"/>
        <v>0</v>
      </c>
      <c r="Z47" s="32">
        <f t="shared" ca="1" si="52"/>
        <v>0</v>
      </c>
      <c r="AA47" s="33">
        <f t="shared" ca="1" si="53"/>
        <v>0</v>
      </c>
      <c r="AB47" s="24">
        <f t="shared" ca="1" si="54"/>
        <v>0</v>
      </c>
      <c r="AC47" s="36">
        <f t="shared" ca="1" si="54"/>
        <v>0</v>
      </c>
      <c r="AE47" s="37"/>
    </row>
    <row r="48" spans="2:31" x14ac:dyDescent="0.2">
      <c r="B48" s="29">
        <f>факт_продажи!B48</f>
        <v>4</v>
      </c>
      <c r="C48" s="29" t="str">
        <f>факт_продажи!C48</f>
        <v>Внешние_блоки_для_МКС_07Н_и_ДКГ_07БС_и_ИМД_07</v>
      </c>
      <c r="D48" s="32">
        <f t="shared" ca="1" si="30"/>
        <v>0</v>
      </c>
      <c r="E48" s="33">
        <f t="shared" ca="1" si="31"/>
        <v>0</v>
      </c>
      <c r="F48" s="32">
        <f t="shared" ca="1" si="32"/>
        <v>0</v>
      </c>
      <c r="G48" s="33">
        <f t="shared" ca="1" si="33"/>
        <v>0</v>
      </c>
      <c r="H48" s="32">
        <f t="shared" ca="1" si="34"/>
        <v>0</v>
      </c>
      <c r="I48" s="33">
        <f t="shared" ca="1" si="35"/>
        <v>0</v>
      </c>
      <c r="J48" s="32">
        <f t="shared" ca="1" si="36"/>
        <v>0</v>
      </c>
      <c r="K48" s="33">
        <f t="shared" ca="1" si="37"/>
        <v>0</v>
      </c>
      <c r="L48" s="32">
        <f t="shared" ca="1" si="38"/>
        <v>0</v>
      </c>
      <c r="M48" s="33">
        <f t="shared" ca="1" si="39"/>
        <v>0</v>
      </c>
      <c r="N48" s="32">
        <f t="shared" ca="1" si="40"/>
        <v>0</v>
      </c>
      <c r="O48" s="33">
        <f t="shared" ca="1" si="41"/>
        <v>0</v>
      </c>
      <c r="P48" s="32">
        <f t="shared" ca="1" si="42"/>
        <v>0</v>
      </c>
      <c r="Q48" s="33">
        <f t="shared" ca="1" si="43"/>
        <v>0</v>
      </c>
      <c r="R48" s="32">
        <f t="shared" ca="1" si="44"/>
        <v>0</v>
      </c>
      <c r="S48" s="33">
        <f t="shared" ca="1" si="45"/>
        <v>0</v>
      </c>
      <c r="T48" s="32">
        <f t="shared" ca="1" si="46"/>
        <v>0</v>
      </c>
      <c r="U48" s="33">
        <f t="shared" ca="1" si="47"/>
        <v>0</v>
      </c>
      <c r="V48" s="32">
        <f t="shared" ca="1" si="48"/>
        <v>0</v>
      </c>
      <c r="W48" s="33">
        <f t="shared" ca="1" si="49"/>
        <v>0</v>
      </c>
      <c r="X48" s="32">
        <f t="shared" ca="1" si="50"/>
        <v>0</v>
      </c>
      <c r="Y48" s="33">
        <f t="shared" ca="1" si="51"/>
        <v>0</v>
      </c>
      <c r="Z48" s="32">
        <f t="shared" ca="1" si="52"/>
        <v>0</v>
      </c>
      <c r="AA48" s="33">
        <f t="shared" ca="1" si="53"/>
        <v>0</v>
      </c>
      <c r="AB48" s="24">
        <f t="shared" ca="1" si="54"/>
        <v>0</v>
      </c>
      <c r="AC48" s="36">
        <f t="shared" ca="1" si="54"/>
        <v>0</v>
      </c>
      <c r="AE48" s="37"/>
    </row>
    <row r="49" spans="2:31" x14ac:dyDescent="0.2">
      <c r="B49" s="29">
        <f>факт_продажи!B49</f>
        <v>5</v>
      </c>
      <c r="C49" s="29" t="str">
        <f>факт_продажи!C49</f>
        <v>РЗБ</v>
      </c>
      <c r="D49" s="32">
        <f t="shared" ca="1" si="30"/>
        <v>0</v>
      </c>
      <c r="E49" s="33">
        <f t="shared" ca="1" si="31"/>
        <v>0</v>
      </c>
      <c r="F49" s="32">
        <f t="shared" ca="1" si="32"/>
        <v>0</v>
      </c>
      <c r="G49" s="33">
        <f t="shared" ca="1" si="33"/>
        <v>0</v>
      </c>
      <c r="H49" s="32">
        <f t="shared" ca="1" si="34"/>
        <v>8</v>
      </c>
      <c r="I49" s="33">
        <f t="shared" ca="1" si="35"/>
        <v>1598450</v>
      </c>
      <c r="J49" s="32">
        <f t="shared" ca="1" si="36"/>
        <v>0</v>
      </c>
      <c r="K49" s="33">
        <f t="shared" ca="1" si="37"/>
        <v>0</v>
      </c>
      <c r="L49" s="32">
        <f t="shared" ca="1" si="38"/>
        <v>0</v>
      </c>
      <c r="M49" s="33">
        <f t="shared" ca="1" si="39"/>
        <v>0</v>
      </c>
      <c r="N49" s="32">
        <f t="shared" ca="1" si="40"/>
        <v>0</v>
      </c>
      <c r="O49" s="33">
        <f t="shared" ca="1" si="41"/>
        <v>0</v>
      </c>
      <c r="P49" s="32">
        <f t="shared" ca="1" si="42"/>
        <v>0</v>
      </c>
      <c r="Q49" s="33">
        <f t="shared" ca="1" si="43"/>
        <v>0</v>
      </c>
      <c r="R49" s="32">
        <f t="shared" ca="1" si="44"/>
        <v>48</v>
      </c>
      <c r="S49" s="33">
        <f t="shared" ca="1" si="45"/>
        <v>9167578</v>
      </c>
      <c r="T49" s="32">
        <f t="shared" ca="1" si="46"/>
        <v>0</v>
      </c>
      <c r="U49" s="33">
        <f t="shared" ca="1" si="47"/>
        <v>0</v>
      </c>
      <c r="V49" s="32">
        <f t="shared" ca="1" si="48"/>
        <v>0</v>
      </c>
      <c r="W49" s="33">
        <f t="shared" ca="1" si="49"/>
        <v>0</v>
      </c>
      <c r="X49" s="32">
        <f t="shared" ca="1" si="50"/>
        <v>0</v>
      </c>
      <c r="Y49" s="33">
        <f t="shared" ca="1" si="51"/>
        <v>0</v>
      </c>
      <c r="Z49" s="32">
        <f t="shared" ca="1" si="52"/>
        <v>0</v>
      </c>
      <c r="AA49" s="33">
        <f t="shared" ca="1" si="53"/>
        <v>0</v>
      </c>
      <c r="AB49" s="24">
        <f t="shared" ca="1" si="54"/>
        <v>56</v>
      </c>
      <c r="AC49" s="36">
        <f t="shared" ca="1" si="54"/>
        <v>10766028</v>
      </c>
      <c r="AE49" s="37"/>
    </row>
    <row r="50" spans="2:31" x14ac:dyDescent="0.2">
      <c r="B50" s="29">
        <f>факт_продажи!B50</f>
        <v>6</v>
      </c>
      <c r="C50" s="29" t="str">
        <f>факт_продажи!C50</f>
        <v>РЗА</v>
      </c>
      <c r="D50" s="32">
        <f t="shared" ca="1" si="30"/>
        <v>0</v>
      </c>
      <c r="E50" s="33">
        <f t="shared" ca="1" si="31"/>
        <v>0</v>
      </c>
      <c r="F50" s="32">
        <f t="shared" ca="1" si="32"/>
        <v>2</v>
      </c>
      <c r="G50" s="33">
        <f t="shared" ca="1" si="33"/>
        <v>293832</v>
      </c>
      <c r="H50" s="32">
        <f t="shared" ca="1" si="34"/>
        <v>0</v>
      </c>
      <c r="I50" s="33">
        <f t="shared" ca="1" si="35"/>
        <v>0</v>
      </c>
      <c r="J50" s="32">
        <f t="shared" ca="1" si="36"/>
        <v>0</v>
      </c>
      <c r="K50" s="33">
        <f t="shared" ca="1" si="37"/>
        <v>0</v>
      </c>
      <c r="L50" s="32">
        <f t="shared" ca="1" si="38"/>
        <v>0</v>
      </c>
      <c r="M50" s="33">
        <f t="shared" ca="1" si="39"/>
        <v>0</v>
      </c>
      <c r="N50" s="32">
        <f t="shared" ca="1" si="40"/>
        <v>0</v>
      </c>
      <c r="O50" s="33">
        <f t="shared" ca="1" si="41"/>
        <v>0</v>
      </c>
      <c r="P50" s="32">
        <f t="shared" ca="1" si="42"/>
        <v>3</v>
      </c>
      <c r="Q50" s="33">
        <f t="shared" ca="1" si="43"/>
        <v>440748</v>
      </c>
      <c r="R50" s="32">
        <f t="shared" ca="1" si="44"/>
        <v>0</v>
      </c>
      <c r="S50" s="33">
        <f t="shared" ca="1" si="45"/>
        <v>0</v>
      </c>
      <c r="T50" s="32">
        <f t="shared" ca="1" si="46"/>
        <v>13</v>
      </c>
      <c r="U50" s="33">
        <f t="shared" ca="1" si="47"/>
        <v>2524021</v>
      </c>
      <c r="V50" s="32">
        <f t="shared" ca="1" si="48"/>
        <v>0</v>
      </c>
      <c r="W50" s="33">
        <f t="shared" ca="1" si="49"/>
        <v>0</v>
      </c>
      <c r="X50" s="32">
        <f t="shared" ca="1" si="50"/>
        <v>0</v>
      </c>
      <c r="Y50" s="33">
        <f t="shared" ca="1" si="51"/>
        <v>0</v>
      </c>
      <c r="Z50" s="32">
        <f t="shared" ca="1" si="52"/>
        <v>0</v>
      </c>
      <c r="AA50" s="33">
        <f t="shared" ca="1" si="53"/>
        <v>0</v>
      </c>
      <c r="AB50" s="24">
        <f t="shared" ca="1" si="54"/>
        <v>18</v>
      </c>
      <c r="AC50" s="36">
        <f t="shared" ca="1" si="54"/>
        <v>3258601</v>
      </c>
      <c r="AE50" s="37"/>
    </row>
    <row r="51" spans="2:31" x14ac:dyDescent="0.2">
      <c r="B51" s="29">
        <f>факт_продажи!B51</f>
        <v>7</v>
      </c>
      <c r="C51" s="29" t="str">
        <f>факт_продажи!C51</f>
        <v>ДКС_101_пульты</v>
      </c>
      <c r="D51" s="32">
        <f t="shared" ca="1" si="30"/>
        <v>0</v>
      </c>
      <c r="E51" s="33">
        <f t="shared" ca="1" si="31"/>
        <v>0</v>
      </c>
      <c r="F51" s="32">
        <f t="shared" ca="1" si="32"/>
        <v>2</v>
      </c>
      <c r="G51" s="33">
        <f t="shared" ca="1" si="33"/>
        <v>553023</v>
      </c>
      <c r="H51" s="32">
        <f t="shared" ca="1" si="34"/>
        <v>0</v>
      </c>
      <c r="I51" s="33">
        <f t="shared" ca="1" si="35"/>
        <v>0</v>
      </c>
      <c r="J51" s="32">
        <f t="shared" ca="1" si="36"/>
        <v>0</v>
      </c>
      <c r="K51" s="33">
        <f t="shared" ca="1" si="37"/>
        <v>0</v>
      </c>
      <c r="L51" s="32">
        <f t="shared" ca="1" si="38"/>
        <v>0</v>
      </c>
      <c r="M51" s="33">
        <f t="shared" ca="1" si="39"/>
        <v>0</v>
      </c>
      <c r="N51" s="32">
        <f t="shared" ca="1" si="40"/>
        <v>0</v>
      </c>
      <c r="O51" s="33">
        <f t="shared" ca="1" si="41"/>
        <v>0</v>
      </c>
      <c r="P51" s="32">
        <f t="shared" ca="1" si="42"/>
        <v>0</v>
      </c>
      <c r="Q51" s="33">
        <f t="shared" ca="1" si="43"/>
        <v>0</v>
      </c>
      <c r="R51" s="32">
        <f t="shared" ca="1" si="44"/>
        <v>1</v>
      </c>
      <c r="S51" s="33">
        <f t="shared" ca="1" si="45"/>
        <v>282079</v>
      </c>
      <c r="T51" s="32">
        <f t="shared" ca="1" si="46"/>
        <v>0</v>
      </c>
      <c r="U51" s="33">
        <f t="shared" ca="1" si="47"/>
        <v>0</v>
      </c>
      <c r="V51" s="32">
        <f t="shared" ca="1" si="48"/>
        <v>0</v>
      </c>
      <c r="W51" s="33">
        <f t="shared" ca="1" si="49"/>
        <v>0</v>
      </c>
      <c r="X51" s="32">
        <f t="shared" ca="1" si="50"/>
        <v>0</v>
      </c>
      <c r="Y51" s="33">
        <f t="shared" ca="1" si="51"/>
        <v>0</v>
      </c>
      <c r="Z51" s="32">
        <f t="shared" ca="1" si="52"/>
        <v>0</v>
      </c>
      <c r="AA51" s="33">
        <f t="shared" ca="1" si="53"/>
        <v>0</v>
      </c>
      <c r="AB51" s="24">
        <f t="shared" ca="1" si="54"/>
        <v>3</v>
      </c>
      <c r="AC51" s="36">
        <f t="shared" ca="1" si="54"/>
        <v>835102</v>
      </c>
      <c r="AE51" s="37"/>
    </row>
    <row r="52" spans="2:31" x14ac:dyDescent="0.2">
      <c r="B52" s="29">
        <f>факт_продажи!B52</f>
        <v>8</v>
      </c>
      <c r="C52" s="29" t="str">
        <f>факт_продажи!C52</f>
        <v>ДКС_101_камеры</v>
      </c>
      <c r="D52" s="32">
        <f t="shared" ca="1" si="30"/>
        <v>0</v>
      </c>
      <c r="E52" s="33">
        <f t="shared" ca="1" si="31"/>
        <v>0</v>
      </c>
      <c r="F52" s="32">
        <f t="shared" ca="1" si="32"/>
        <v>0</v>
      </c>
      <c r="G52" s="33">
        <f t="shared" ca="1" si="33"/>
        <v>0</v>
      </c>
      <c r="H52" s="32">
        <f t="shared" ca="1" si="34"/>
        <v>0</v>
      </c>
      <c r="I52" s="33">
        <f t="shared" ca="1" si="35"/>
        <v>0</v>
      </c>
      <c r="J52" s="32">
        <f t="shared" ca="1" si="36"/>
        <v>0</v>
      </c>
      <c r="K52" s="33">
        <f t="shared" ca="1" si="37"/>
        <v>0</v>
      </c>
      <c r="L52" s="32">
        <f t="shared" ca="1" si="38"/>
        <v>0</v>
      </c>
      <c r="M52" s="33">
        <f t="shared" ca="1" si="39"/>
        <v>0</v>
      </c>
      <c r="N52" s="32">
        <f t="shared" ca="1" si="40"/>
        <v>0</v>
      </c>
      <c r="O52" s="33">
        <f t="shared" ca="1" si="41"/>
        <v>0</v>
      </c>
      <c r="P52" s="32">
        <f t="shared" ca="1" si="42"/>
        <v>0</v>
      </c>
      <c r="Q52" s="33">
        <f t="shared" ca="1" si="43"/>
        <v>0</v>
      </c>
      <c r="R52" s="32">
        <f t="shared" ca="1" si="44"/>
        <v>2</v>
      </c>
      <c r="S52" s="33">
        <f t="shared" ca="1" si="45"/>
        <v>148092</v>
      </c>
      <c r="T52" s="32">
        <f t="shared" ca="1" si="46"/>
        <v>0</v>
      </c>
      <c r="U52" s="33">
        <f t="shared" ca="1" si="47"/>
        <v>0</v>
      </c>
      <c r="V52" s="32">
        <f t="shared" ca="1" si="48"/>
        <v>0</v>
      </c>
      <c r="W52" s="33">
        <f t="shared" ca="1" si="49"/>
        <v>0</v>
      </c>
      <c r="X52" s="32">
        <f t="shared" ca="1" si="50"/>
        <v>1</v>
      </c>
      <c r="Y52" s="33">
        <f t="shared" ca="1" si="51"/>
        <v>82743</v>
      </c>
      <c r="Z52" s="32">
        <f t="shared" ca="1" si="52"/>
        <v>0</v>
      </c>
      <c r="AA52" s="33">
        <f t="shared" ca="1" si="53"/>
        <v>0</v>
      </c>
      <c r="AB52" s="24">
        <f t="shared" ca="1" si="54"/>
        <v>3</v>
      </c>
      <c r="AC52" s="36">
        <f t="shared" ca="1" si="54"/>
        <v>230835</v>
      </c>
      <c r="AE52" s="37"/>
    </row>
    <row r="53" spans="2:31" x14ac:dyDescent="0.2">
      <c r="B53" s="29">
        <f>факт_продажи!B53</f>
        <v>9</v>
      </c>
      <c r="C53" s="29" t="str">
        <f>факт_продажи!C53</f>
        <v>Моноблок_Гамма</v>
      </c>
      <c r="D53" s="32">
        <f t="shared" ca="1" si="30"/>
        <v>0</v>
      </c>
      <c r="E53" s="33">
        <f t="shared" ca="1" si="31"/>
        <v>0</v>
      </c>
      <c r="F53" s="32">
        <f t="shared" ca="1" si="32"/>
        <v>0</v>
      </c>
      <c r="G53" s="33">
        <f t="shared" ca="1" si="33"/>
        <v>0</v>
      </c>
      <c r="H53" s="32">
        <f t="shared" ca="1" si="34"/>
        <v>200</v>
      </c>
      <c r="I53" s="33">
        <f t="shared" ca="1" si="35"/>
        <v>2602560</v>
      </c>
      <c r="J53" s="32">
        <f t="shared" ca="1" si="36"/>
        <v>200</v>
      </c>
      <c r="K53" s="33">
        <f t="shared" ca="1" si="37"/>
        <v>2602560</v>
      </c>
      <c r="L53" s="32">
        <f t="shared" ca="1" si="38"/>
        <v>65</v>
      </c>
      <c r="M53" s="33">
        <f t="shared" ca="1" si="39"/>
        <v>845832</v>
      </c>
      <c r="N53" s="32">
        <f t="shared" ca="1" si="40"/>
        <v>378</v>
      </c>
      <c r="O53" s="33">
        <f t="shared" ca="1" si="41"/>
        <v>4918838</v>
      </c>
      <c r="P53" s="32">
        <f t="shared" ca="1" si="42"/>
        <v>115</v>
      </c>
      <c r="Q53" s="33">
        <f t="shared" ca="1" si="43"/>
        <v>1496472</v>
      </c>
      <c r="R53" s="32">
        <f t="shared" ca="1" si="44"/>
        <v>0</v>
      </c>
      <c r="S53" s="33">
        <f t="shared" ca="1" si="45"/>
        <v>0</v>
      </c>
      <c r="T53" s="32">
        <f t="shared" ca="1" si="46"/>
        <v>120</v>
      </c>
      <c r="U53" s="33">
        <f t="shared" ca="1" si="47"/>
        <v>1561536</v>
      </c>
      <c r="V53" s="32">
        <f t="shared" ca="1" si="48"/>
        <v>300</v>
      </c>
      <c r="W53" s="33">
        <f t="shared" ca="1" si="49"/>
        <v>3903840</v>
      </c>
      <c r="X53" s="32">
        <f t="shared" ca="1" si="50"/>
        <v>0</v>
      </c>
      <c r="Y53" s="33">
        <f t="shared" ca="1" si="51"/>
        <v>0</v>
      </c>
      <c r="Z53" s="32">
        <f t="shared" ca="1" si="52"/>
        <v>0</v>
      </c>
      <c r="AA53" s="33">
        <f t="shared" ca="1" si="53"/>
        <v>0</v>
      </c>
      <c r="AB53" s="24">
        <f t="shared" ca="1" si="54"/>
        <v>1378</v>
      </c>
      <c r="AC53" s="36">
        <f t="shared" ca="1" si="54"/>
        <v>17931638</v>
      </c>
      <c r="AE53" s="37"/>
    </row>
    <row r="54" spans="2:31" x14ac:dyDescent="0.2">
      <c r="B54" s="29">
        <f>факт_продажи!B54</f>
        <v>10</v>
      </c>
      <c r="C54" s="29" t="str">
        <f>факт_продажи!C54</f>
        <v>Моноблок_Гамма_1_1</v>
      </c>
      <c r="D54" s="32">
        <f t="shared" ca="1" si="30"/>
        <v>0</v>
      </c>
      <c r="E54" s="33">
        <f t="shared" ca="1" si="31"/>
        <v>0</v>
      </c>
      <c r="F54" s="32">
        <f t="shared" ca="1" si="32"/>
        <v>0</v>
      </c>
      <c r="G54" s="33">
        <f t="shared" ca="1" si="33"/>
        <v>0</v>
      </c>
      <c r="H54" s="32">
        <f t="shared" ca="1" si="34"/>
        <v>0</v>
      </c>
      <c r="I54" s="33">
        <f t="shared" ca="1" si="35"/>
        <v>0</v>
      </c>
      <c r="J54" s="32">
        <f t="shared" ca="1" si="36"/>
        <v>0</v>
      </c>
      <c r="K54" s="33">
        <f t="shared" ca="1" si="37"/>
        <v>0</v>
      </c>
      <c r="L54" s="32">
        <f t="shared" ca="1" si="38"/>
        <v>0</v>
      </c>
      <c r="M54" s="33">
        <f t="shared" ca="1" si="39"/>
        <v>0</v>
      </c>
      <c r="N54" s="32">
        <f t="shared" ca="1" si="40"/>
        <v>0</v>
      </c>
      <c r="O54" s="33">
        <f t="shared" ca="1" si="41"/>
        <v>0</v>
      </c>
      <c r="P54" s="32">
        <f t="shared" ca="1" si="42"/>
        <v>40</v>
      </c>
      <c r="Q54" s="33">
        <f t="shared" ca="1" si="43"/>
        <v>495360</v>
      </c>
      <c r="R54" s="32">
        <f t="shared" ca="1" si="44"/>
        <v>100</v>
      </c>
      <c r="S54" s="33">
        <f t="shared" ca="1" si="45"/>
        <v>1238400</v>
      </c>
      <c r="T54" s="32">
        <f t="shared" ca="1" si="46"/>
        <v>0</v>
      </c>
      <c r="U54" s="33">
        <f t="shared" ca="1" si="47"/>
        <v>0</v>
      </c>
      <c r="V54" s="32">
        <f t="shared" ca="1" si="48"/>
        <v>0</v>
      </c>
      <c r="W54" s="33">
        <f t="shared" ca="1" si="49"/>
        <v>0</v>
      </c>
      <c r="X54" s="32">
        <f t="shared" ca="1" si="50"/>
        <v>200</v>
      </c>
      <c r="Y54" s="33">
        <f t="shared" ca="1" si="51"/>
        <v>2476800</v>
      </c>
      <c r="Z54" s="32">
        <f t="shared" ca="1" si="52"/>
        <v>0</v>
      </c>
      <c r="AA54" s="33">
        <f t="shared" ca="1" si="53"/>
        <v>0</v>
      </c>
      <c r="AB54" s="24">
        <f t="shared" ca="1" si="54"/>
        <v>340</v>
      </c>
      <c r="AC54" s="36">
        <f t="shared" ca="1" si="54"/>
        <v>4210560</v>
      </c>
      <c r="AE54" s="37"/>
    </row>
    <row r="55" spans="2:31" x14ac:dyDescent="0.2">
      <c r="B55" s="29">
        <f>факт_продажи!B55</f>
        <v>11</v>
      </c>
      <c r="C55" s="29" t="str">
        <f>факт_продажи!C55</f>
        <v>Моноблок_Гамма_2_1</v>
      </c>
      <c r="D55" s="32">
        <f t="shared" ca="1" si="30"/>
        <v>0</v>
      </c>
      <c r="E55" s="33">
        <f t="shared" ca="1" si="31"/>
        <v>0</v>
      </c>
      <c r="F55" s="32">
        <f t="shared" ca="1" si="32"/>
        <v>0</v>
      </c>
      <c r="G55" s="33">
        <f t="shared" ca="1" si="33"/>
        <v>0</v>
      </c>
      <c r="H55" s="32">
        <f t="shared" ca="1" si="34"/>
        <v>6</v>
      </c>
      <c r="I55" s="33">
        <f t="shared" ca="1" si="35"/>
        <v>74304</v>
      </c>
      <c r="J55" s="32">
        <f t="shared" ca="1" si="36"/>
        <v>60</v>
      </c>
      <c r="K55" s="33">
        <f t="shared" ca="1" si="37"/>
        <v>743040</v>
      </c>
      <c r="L55" s="32">
        <f t="shared" ca="1" si="38"/>
        <v>0</v>
      </c>
      <c r="M55" s="33">
        <f t="shared" ca="1" si="39"/>
        <v>0</v>
      </c>
      <c r="N55" s="32">
        <f t="shared" ca="1" si="40"/>
        <v>0</v>
      </c>
      <c r="O55" s="33">
        <f t="shared" ca="1" si="41"/>
        <v>0</v>
      </c>
      <c r="P55" s="32">
        <f t="shared" ca="1" si="42"/>
        <v>0</v>
      </c>
      <c r="Q55" s="33">
        <f t="shared" ca="1" si="43"/>
        <v>0</v>
      </c>
      <c r="R55" s="32">
        <f t="shared" ca="1" si="44"/>
        <v>0</v>
      </c>
      <c r="S55" s="33">
        <f t="shared" ca="1" si="45"/>
        <v>0</v>
      </c>
      <c r="T55" s="32">
        <f t="shared" ca="1" si="46"/>
        <v>0</v>
      </c>
      <c r="U55" s="33">
        <f t="shared" ca="1" si="47"/>
        <v>0</v>
      </c>
      <c r="V55" s="32">
        <f t="shared" ca="1" si="48"/>
        <v>0</v>
      </c>
      <c r="W55" s="33">
        <f t="shared" ca="1" si="49"/>
        <v>0</v>
      </c>
      <c r="X55" s="32">
        <f t="shared" ca="1" si="50"/>
        <v>0</v>
      </c>
      <c r="Y55" s="33">
        <f t="shared" ca="1" si="51"/>
        <v>0</v>
      </c>
      <c r="Z55" s="32">
        <f t="shared" ca="1" si="52"/>
        <v>0</v>
      </c>
      <c r="AA55" s="33">
        <f t="shared" ca="1" si="53"/>
        <v>0</v>
      </c>
      <c r="AB55" s="24">
        <f t="shared" ca="1" si="54"/>
        <v>66</v>
      </c>
      <c r="AC55" s="36">
        <f t="shared" ca="1" si="54"/>
        <v>817344</v>
      </c>
      <c r="AE55" s="37"/>
    </row>
    <row r="56" spans="2:31" x14ac:dyDescent="0.2">
      <c r="B56" s="29">
        <f>факт_продажи!B56</f>
        <v>12</v>
      </c>
      <c r="C56" s="29" t="str">
        <f>факт_продажи!C56</f>
        <v>ЭП_14</v>
      </c>
      <c r="D56" s="32">
        <f t="shared" ca="1" si="30"/>
        <v>35</v>
      </c>
      <c r="E56" s="33">
        <f t="shared" ca="1" si="31"/>
        <v>5782000</v>
      </c>
      <c r="F56" s="32">
        <f t="shared" ca="1" si="32"/>
        <v>3</v>
      </c>
      <c r="G56" s="33">
        <f t="shared" ca="1" si="33"/>
        <v>518400</v>
      </c>
      <c r="H56" s="32">
        <f t="shared" ca="1" si="34"/>
        <v>0</v>
      </c>
      <c r="I56" s="33">
        <f t="shared" ca="1" si="35"/>
        <v>0</v>
      </c>
      <c r="J56" s="32">
        <f t="shared" ca="1" si="36"/>
        <v>0</v>
      </c>
      <c r="K56" s="33">
        <f t="shared" ca="1" si="37"/>
        <v>0</v>
      </c>
      <c r="L56" s="32">
        <f t="shared" ca="1" si="38"/>
        <v>0</v>
      </c>
      <c r="M56" s="33">
        <f t="shared" ca="1" si="39"/>
        <v>0</v>
      </c>
      <c r="N56" s="32">
        <f t="shared" ca="1" si="40"/>
        <v>0</v>
      </c>
      <c r="O56" s="33">
        <f t="shared" ca="1" si="41"/>
        <v>0</v>
      </c>
      <c r="P56" s="32">
        <f t="shared" ca="1" si="42"/>
        <v>0</v>
      </c>
      <c r="Q56" s="33">
        <f t="shared" ca="1" si="43"/>
        <v>0</v>
      </c>
      <c r="R56" s="32">
        <f t="shared" ca="1" si="44"/>
        <v>0</v>
      </c>
      <c r="S56" s="33">
        <f t="shared" ca="1" si="45"/>
        <v>0</v>
      </c>
      <c r="T56" s="32">
        <f t="shared" ca="1" si="46"/>
        <v>0</v>
      </c>
      <c r="U56" s="33">
        <f t="shared" ca="1" si="47"/>
        <v>0</v>
      </c>
      <c r="V56" s="32">
        <f t="shared" ca="1" si="48"/>
        <v>0</v>
      </c>
      <c r="W56" s="33">
        <f t="shared" ca="1" si="49"/>
        <v>0</v>
      </c>
      <c r="X56" s="32">
        <f t="shared" ca="1" si="50"/>
        <v>0</v>
      </c>
      <c r="Y56" s="33">
        <f t="shared" ca="1" si="51"/>
        <v>0</v>
      </c>
      <c r="Z56" s="32">
        <f t="shared" ca="1" si="52"/>
        <v>0</v>
      </c>
      <c r="AA56" s="33">
        <f t="shared" ca="1" si="53"/>
        <v>0</v>
      </c>
      <c r="AB56" s="24">
        <f t="shared" ca="1" si="54"/>
        <v>38</v>
      </c>
      <c r="AC56" s="36">
        <f t="shared" ca="1" si="54"/>
        <v>6300400</v>
      </c>
      <c r="AE56" s="37"/>
    </row>
    <row r="57" spans="2:31" x14ac:dyDescent="0.2">
      <c r="B57" s="29">
        <f>факт_продажи!B57</f>
        <v>13</v>
      </c>
      <c r="C57" s="29" t="str">
        <f>факт_продажи!C57</f>
        <v>ИМД_7</v>
      </c>
      <c r="D57" s="32">
        <f t="shared" ca="1" si="30"/>
        <v>0</v>
      </c>
      <c r="E57" s="33">
        <f t="shared" ca="1" si="31"/>
        <v>0</v>
      </c>
      <c r="F57" s="32">
        <f t="shared" ca="1" si="32"/>
        <v>4</v>
      </c>
      <c r="G57" s="33">
        <f t="shared" ca="1" si="33"/>
        <v>1585920</v>
      </c>
      <c r="H57" s="32">
        <f t="shared" ca="1" si="34"/>
        <v>0</v>
      </c>
      <c r="I57" s="33">
        <f t="shared" ca="1" si="35"/>
        <v>0</v>
      </c>
      <c r="J57" s="32">
        <f t="shared" ca="1" si="36"/>
        <v>0</v>
      </c>
      <c r="K57" s="33">
        <f t="shared" ca="1" si="37"/>
        <v>0</v>
      </c>
      <c r="L57" s="32">
        <f t="shared" ca="1" si="38"/>
        <v>100</v>
      </c>
      <c r="M57" s="33">
        <f t="shared" ca="1" si="39"/>
        <v>13145580</v>
      </c>
      <c r="N57" s="32">
        <f t="shared" ca="1" si="40"/>
        <v>52</v>
      </c>
      <c r="O57" s="33">
        <f t="shared" ca="1" si="41"/>
        <v>5415607</v>
      </c>
      <c r="P57" s="32">
        <f t="shared" ca="1" si="42"/>
        <v>0</v>
      </c>
      <c r="Q57" s="33">
        <f t="shared" ca="1" si="43"/>
        <v>0</v>
      </c>
      <c r="R57" s="32">
        <f t="shared" ca="1" si="44"/>
        <v>0</v>
      </c>
      <c r="S57" s="33">
        <f t="shared" ca="1" si="45"/>
        <v>0</v>
      </c>
      <c r="T57" s="32">
        <f t="shared" ca="1" si="46"/>
        <v>33</v>
      </c>
      <c r="U57" s="33">
        <f t="shared" ca="1" si="47"/>
        <v>9806478</v>
      </c>
      <c r="V57" s="32">
        <f t="shared" ca="1" si="48"/>
        <v>0</v>
      </c>
      <c r="W57" s="33">
        <f t="shared" ca="1" si="49"/>
        <v>0</v>
      </c>
      <c r="X57" s="32">
        <f t="shared" ca="1" si="50"/>
        <v>0</v>
      </c>
      <c r="Y57" s="33">
        <f t="shared" ca="1" si="51"/>
        <v>0</v>
      </c>
      <c r="Z57" s="32">
        <f t="shared" ca="1" si="52"/>
        <v>35</v>
      </c>
      <c r="AA57" s="33">
        <f t="shared" ca="1" si="53"/>
        <v>2664354</v>
      </c>
      <c r="AB57" s="24">
        <f t="shared" ca="1" si="54"/>
        <v>224</v>
      </c>
      <c r="AC57" s="36">
        <f t="shared" ca="1" si="54"/>
        <v>32617939</v>
      </c>
      <c r="AE57" s="37"/>
    </row>
    <row r="58" spans="2:31" x14ac:dyDescent="0.2">
      <c r="B58" s="29">
        <f>факт_продажи!B58</f>
        <v>14</v>
      </c>
      <c r="C58" s="29" t="str">
        <f>факт_продажи!C58</f>
        <v>Сторонние_производители</v>
      </c>
      <c r="D58" s="32">
        <f t="shared" ca="1" si="30"/>
        <v>0</v>
      </c>
      <c r="E58" s="33">
        <f t="shared" ca="1" si="31"/>
        <v>0</v>
      </c>
      <c r="F58" s="32">
        <f t="shared" ca="1" si="32"/>
        <v>0</v>
      </c>
      <c r="G58" s="33">
        <f t="shared" ca="1" si="33"/>
        <v>0</v>
      </c>
      <c r="H58" s="32">
        <f t="shared" ca="1" si="34"/>
        <v>0</v>
      </c>
      <c r="I58" s="33">
        <f t="shared" ca="1" si="35"/>
        <v>0</v>
      </c>
      <c r="J58" s="32">
        <f t="shared" ca="1" si="36"/>
        <v>0</v>
      </c>
      <c r="K58" s="33">
        <f t="shared" ca="1" si="37"/>
        <v>0</v>
      </c>
      <c r="L58" s="32">
        <f t="shared" ca="1" si="38"/>
        <v>0</v>
      </c>
      <c r="M58" s="33">
        <f t="shared" ca="1" si="39"/>
        <v>0</v>
      </c>
      <c r="N58" s="32">
        <f t="shared" ca="1" si="40"/>
        <v>0</v>
      </c>
      <c r="O58" s="33">
        <f t="shared" ca="1" si="41"/>
        <v>0</v>
      </c>
      <c r="P58" s="32">
        <f t="shared" ca="1" si="42"/>
        <v>0</v>
      </c>
      <c r="Q58" s="33">
        <f t="shared" ca="1" si="43"/>
        <v>0</v>
      </c>
      <c r="R58" s="32">
        <f t="shared" ca="1" si="44"/>
        <v>0</v>
      </c>
      <c r="S58" s="33">
        <f t="shared" ca="1" si="45"/>
        <v>0</v>
      </c>
      <c r="T58" s="32">
        <f t="shared" ca="1" si="46"/>
        <v>0</v>
      </c>
      <c r="U58" s="33">
        <f t="shared" ca="1" si="47"/>
        <v>0</v>
      </c>
      <c r="V58" s="32">
        <f t="shared" ca="1" si="48"/>
        <v>0</v>
      </c>
      <c r="W58" s="33">
        <f t="shared" ca="1" si="49"/>
        <v>0</v>
      </c>
      <c r="X58" s="32">
        <f t="shared" ca="1" si="50"/>
        <v>0</v>
      </c>
      <c r="Y58" s="33">
        <f t="shared" ca="1" si="51"/>
        <v>0</v>
      </c>
      <c r="Z58" s="32">
        <f t="shared" ca="1" si="52"/>
        <v>0</v>
      </c>
      <c r="AA58" s="33">
        <f t="shared" ca="1" si="53"/>
        <v>0</v>
      </c>
      <c r="AB58" s="24">
        <f t="shared" ca="1" si="54"/>
        <v>0</v>
      </c>
      <c r="AC58" s="36">
        <f t="shared" ca="1" si="54"/>
        <v>0</v>
      </c>
      <c r="AE58" s="37"/>
    </row>
    <row r="59" spans="2:31" x14ac:dyDescent="0.2">
      <c r="B59" s="29">
        <f>факт_продажи!B59</f>
        <v>15</v>
      </c>
      <c r="C59" s="29" t="str">
        <f>факт_продажи!C59</f>
        <v>СОРТ</v>
      </c>
      <c r="D59" s="32">
        <f t="shared" ca="1" si="30"/>
        <v>0</v>
      </c>
      <c r="E59" s="33">
        <f t="shared" ca="1" si="31"/>
        <v>0</v>
      </c>
      <c r="F59" s="32">
        <f t="shared" ca="1" si="32"/>
        <v>43</v>
      </c>
      <c r="G59" s="33">
        <f t="shared" ca="1" si="33"/>
        <v>7824384</v>
      </c>
      <c r="H59" s="32">
        <f t="shared" ca="1" si="34"/>
        <v>33</v>
      </c>
      <c r="I59" s="33">
        <f t="shared" ca="1" si="35"/>
        <v>8687733</v>
      </c>
      <c r="J59" s="32">
        <f t="shared" ca="1" si="36"/>
        <v>0</v>
      </c>
      <c r="K59" s="33">
        <f t="shared" ca="1" si="37"/>
        <v>0</v>
      </c>
      <c r="L59" s="32">
        <f t="shared" ca="1" si="38"/>
        <v>0</v>
      </c>
      <c r="M59" s="33">
        <f t="shared" ca="1" si="39"/>
        <v>0</v>
      </c>
      <c r="N59" s="32">
        <f t="shared" ca="1" si="40"/>
        <v>0</v>
      </c>
      <c r="O59" s="33">
        <f t="shared" ca="1" si="41"/>
        <v>0</v>
      </c>
      <c r="P59" s="32">
        <f t="shared" ca="1" si="42"/>
        <v>0</v>
      </c>
      <c r="Q59" s="33">
        <f t="shared" ca="1" si="43"/>
        <v>0</v>
      </c>
      <c r="R59" s="32">
        <f t="shared" ca="1" si="44"/>
        <v>0</v>
      </c>
      <c r="S59" s="33">
        <f t="shared" ca="1" si="45"/>
        <v>0</v>
      </c>
      <c r="T59" s="32">
        <f t="shared" ca="1" si="46"/>
        <v>0</v>
      </c>
      <c r="U59" s="33">
        <f t="shared" ca="1" si="47"/>
        <v>0</v>
      </c>
      <c r="V59" s="32">
        <f t="shared" ca="1" si="48"/>
        <v>0</v>
      </c>
      <c r="W59" s="33">
        <f t="shared" ca="1" si="49"/>
        <v>0</v>
      </c>
      <c r="X59" s="32">
        <f t="shared" ca="1" si="50"/>
        <v>0</v>
      </c>
      <c r="Y59" s="33">
        <f t="shared" ca="1" si="51"/>
        <v>0</v>
      </c>
      <c r="Z59" s="32">
        <f t="shared" ca="1" si="52"/>
        <v>0</v>
      </c>
      <c r="AA59" s="33">
        <f t="shared" ca="1" si="53"/>
        <v>0</v>
      </c>
      <c r="AB59" s="24">
        <f t="shared" ca="1" si="54"/>
        <v>76</v>
      </c>
      <c r="AC59" s="36">
        <f t="shared" ca="1" si="54"/>
        <v>16512117</v>
      </c>
      <c r="AE59" s="37"/>
    </row>
    <row r="60" spans="2:31" s="24" customFormat="1" x14ac:dyDescent="0.2">
      <c r="B60" s="29">
        <f>факт_продажи!B60</f>
        <v>16</v>
      </c>
      <c r="C60" s="29" t="str">
        <f>факт_продажи!C60</f>
        <v>БДМГ</v>
      </c>
      <c r="D60" s="32">
        <f t="shared" ca="1" si="30"/>
        <v>0</v>
      </c>
      <c r="E60" s="33">
        <f t="shared" ca="1" si="31"/>
        <v>0</v>
      </c>
      <c r="F60" s="32">
        <f t="shared" ca="1" si="32"/>
        <v>0</v>
      </c>
      <c r="G60" s="33">
        <f t="shared" ca="1" si="33"/>
        <v>0</v>
      </c>
      <c r="H60" s="32">
        <f t="shared" ca="1" si="34"/>
        <v>2</v>
      </c>
      <c r="I60" s="33">
        <f t="shared" ca="1" si="35"/>
        <v>367302</v>
      </c>
      <c r="J60" s="32">
        <f t="shared" ca="1" si="36"/>
        <v>24</v>
      </c>
      <c r="K60" s="33">
        <f t="shared" ca="1" si="37"/>
        <v>3064488</v>
      </c>
      <c r="L60" s="32">
        <f t="shared" ca="1" si="38"/>
        <v>4</v>
      </c>
      <c r="M60" s="33">
        <f t="shared" ca="1" si="39"/>
        <v>776604</v>
      </c>
      <c r="N60" s="32">
        <f t="shared" ca="1" si="40"/>
        <v>0</v>
      </c>
      <c r="O60" s="33">
        <f t="shared" ca="1" si="41"/>
        <v>0</v>
      </c>
      <c r="P60" s="32">
        <f t="shared" ca="1" si="42"/>
        <v>0</v>
      </c>
      <c r="Q60" s="33">
        <f t="shared" ca="1" si="43"/>
        <v>0</v>
      </c>
      <c r="R60" s="32">
        <f t="shared" ca="1" si="44"/>
        <v>4</v>
      </c>
      <c r="S60" s="33">
        <f t="shared" ca="1" si="45"/>
        <v>601795</v>
      </c>
      <c r="T60" s="32">
        <f t="shared" ca="1" si="46"/>
        <v>0</v>
      </c>
      <c r="U60" s="33">
        <f t="shared" ca="1" si="47"/>
        <v>0</v>
      </c>
      <c r="V60" s="32">
        <f t="shared" ca="1" si="48"/>
        <v>0</v>
      </c>
      <c r="W60" s="33">
        <f t="shared" ca="1" si="49"/>
        <v>0</v>
      </c>
      <c r="X60" s="32">
        <f t="shared" ca="1" si="50"/>
        <v>0</v>
      </c>
      <c r="Y60" s="33">
        <f t="shared" ca="1" si="51"/>
        <v>0</v>
      </c>
      <c r="Z60" s="32">
        <f t="shared" ca="1" si="52"/>
        <v>0</v>
      </c>
      <c r="AA60" s="33">
        <f t="shared" ca="1" si="53"/>
        <v>0</v>
      </c>
      <c r="AB60" s="24">
        <f t="shared" ref="AB60:AC64" ca="1" si="55">D60+F60+H60+J60+L60+N60+P60+R60+T60+V60+X60+Z60</f>
        <v>34</v>
      </c>
      <c r="AC60" s="36">
        <f t="shared" ca="1" si="55"/>
        <v>4810189</v>
      </c>
      <c r="AD60" s="45"/>
      <c r="AE60" s="37"/>
    </row>
    <row r="61" spans="2:31" x14ac:dyDescent="0.2">
      <c r="B61" s="29">
        <f>факт_продажи!B61</f>
        <v>17</v>
      </c>
      <c r="C61" s="29" t="str">
        <f>факт_продажи!C61</f>
        <v>Прочее</v>
      </c>
      <c r="D61" s="32">
        <f t="shared" ca="1" si="30"/>
        <v>0</v>
      </c>
      <c r="E61" s="33">
        <f t="shared" ca="1" si="31"/>
        <v>0</v>
      </c>
      <c r="F61" s="32">
        <f t="shared" ca="1" si="32"/>
        <v>656</v>
      </c>
      <c r="G61" s="33">
        <f t="shared" ca="1" si="33"/>
        <v>435096</v>
      </c>
      <c r="H61" s="32">
        <f t="shared" ca="1" si="34"/>
        <v>212</v>
      </c>
      <c r="I61" s="33">
        <f t="shared" ca="1" si="35"/>
        <v>302568</v>
      </c>
      <c r="J61" s="32">
        <f t="shared" ca="1" si="36"/>
        <v>10</v>
      </c>
      <c r="K61" s="33">
        <f t="shared" ca="1" si="37"/>
        <v>39384</v>
      </c>
      <c r="L61" s="32">
        <f t="shared" ca="1" si="38"/>
        <v>0</v>
      </c>
      <c r="M61" s="33">
        <f t="shared" ca="1" si="39"/>
        <v>0</v>
      </c>
      <c r="N61" s="32">
        <f t="shared" ca="1" si="40"/>
        <v>90</v>
      </c>
      <c r="O61" s="33">
        <f t="shared" ca="1" si="41"/>
        <v>354456</v>
      </c>
      <c r="P61" s="32">
        <f t="shared" ca="1" si="42"/>
        <v>9</v>
      </c>
      <c r="Q61" s="33">
        <f t="shared" ca="1" si="43"/>
        <v>94133</v>
      </c>
      <c r="R61" s="32">
        <f t="shared" ca="1" si="44"/>
        <v>35</v>
      </c>
      <c r="S61" s="33">
        <f t="shared" ca="1" si="45"/>
        <v>391491</v>
      </c>
      <c r="T61" s="32">
        <f t="shared" ca="1" si="46"/>
        <v>25</v>
      </c>
      <c r="U61" s="33">
        <f t="shared" ca="1" si="47"/>
        <v>239570</v>
      </c>
      <c r="V61" s="32">
        <f t="shared" ca="1" si="48"/>
        <v>0</v>
      </c>
      <c r="W61" s="33">
        <f t="shared" ca="1" si="49"/>
        <v>0</v>
      </c>
      <c r="X61" s="32">
        <f t="shared" ca="1" si="50"/>
        <v>0</v>
      </c>
      <c r="Y61" s="33">
        <f t="shared" ca="1" si="51"/>
        <v>0</v>
      </c>
      <c r="Z61" s="32">
        <f t="shared" ca="1" si="52"/>
        <v>0</v>
      </c>
      <c r="AA61" s="33">
        <f t="shared" ca="1" si="53"/>
        <v>0</v>
      </c>
      <c r="AB61" s="24">
        <f t="shared" ca="1" si="55"/>
        <v>1037</v>
      </c>
      <c r="AC61" s="36">
        <f t="shared" ca="1" si="55"/>
        <v>1856698</v>
      </c>
      <c r="AE61" s="37"/>
    </row>
    <row r="62" spans="2:31" x14ac:dyDescent="0.2">
      <c r="B62" s="29">
        <f>факт_продажи!B62</f>
        <v>18</v>
      </c>
      <c r="C62" s="29" t="str">
        <f>факт_продажи!C62</f>
        <v>ремонт_прочие_услуги</v>
      </c>
      <c r="D62" s="32">
        <f t="shared" ca="1" si="30"/>
        <v>2</v>
      </c>
      <c r="E62" s="33">
        <f t="shared" ca="1" si="31"/>
        <v>22728</v>
      </c>
      <c r="F62" s="32">
        <f t="shared" ca="1" si="32"/>
        <v>4</v>
      </c>
      <c r="G62" s="33">
        <f t="shared" ca="1" si="33"/>
        <v>72360</v>
      </c>
      <c r="H62" s="32">
        <f t="shared" ca="1" si="34"/>
        <v>2</v>
      </c>
      <c r="I62" s="33">
        <f t="shared" ca="1" si="35"/>
        <v>27360</v>
      </c>
      <c r="J62" s="32">
        <f t="shared" ca="1" si="36"/>
        <v>2</v>
      </c>
      <c r="K62" s="33">
        <f t="shared" ca="1" si="37"/>
        <v>27690</v>
      </c>
      <c r="L62" s="32">
        <f t="shared" ca="1" si="38"/>
        <v>0</v>
      </c>
      <c r="M62" s="33">
        <f t="shared" ca="1" si="39"/>
        <v>0</v>
      </c>
      <c r="N62" s="32">
        <f t="shared" ca="1" si="40"/>
        <v>1</v>
      </c>
      <c r="O62" s="33">
        <f t="shared" ca="1" si="41"/>
        <v>9720</v>
      </c>
      <c r="P62" s="32">
        <f t="shared" ca="1" si="42"/>
        <v>2</v>
      </c>
      <c r="Q62" s="33">
        <f t="shared" ca="1" si="43"/>
        <v>15000</v>
      </c>
      <c r="R62" s="32">
        <f t="shared" ca="1" si="44"/>
        <v>3</v>
      </c>
      <c r="S62" s="33">
        <f t="shared" ca="1" si="45"/>
        <v>91080</v>
      </c>
      <c r="T62" s="32">
        <f t="shared" ca="1" si="46"/>
        <v>1</v>
      </c>
      <c r="U62" s="33">
        <f t="shared" ca="1" si="47"/>
        <v>8040</v>
      </c>
      <c r="V62" s="32">
        <f t="shared" ca="1" si="48"/>
        <v>0</v>
      </c>
      <c r="W62" s="33">
        <f t="shared" ca="1" si="49"/>
        <v>0</v>
      </c>
      <c r="X62" s="32">
        <f t="shared" ca="1" si="50"/>
        <v>6</v>
      </c>
      <c r="Y62" s="33">
        <f t="shared" ca="1" si="51"/>
        <v>152640</v>
      </c>
      <c r="Z62" s="32">
        <f t="shared" ca="1" si="52"/>
        <v>1</v>
      </c>
      <c r="AA62" s="33">
        <f t="shared" ca="1" si="53"/>
        <v>7800</v>
      </c>
      <c r="AB62" s="24">
        <f t="shared" ca="1" si="55"/>
        <v>24</v>
      </c>
      <c r="AC62" s="36">
        <f t="shared" ca="1" si="55"/>
        <v>434418</v>
      </c>
      <c r="AE62" s="37"/>
    </row>
    <row r="63" spans="2:31" x14ac:dyDescent="0.2">
      <c r="B63" s="29">
        <f>факт_продажи!B63</f>
        <v>19</v>
      </c>
      <c r="C63" s="29" t="str">
        <f>факт_продажи!C63</f>
        <v>Светофор</v>
      </c>
      <c r="D63" s="32">
        <f t="shared" ca="1" si="30"/>
        <v>0</v>
      </c>
      <c r="E63" s="33">
        <f t="shared" ca="1" si="31"/>
        <v>0</v>
      </c>
      <c r="F63" s="32">
        <f t="shared" ca="1" si="32"/>
        <v>0</v>
      </c>
      <c r="G63" s="33">
        <f t="shared" ca="1" si="33"/>
        <v>0</v>
      </c>
      <c r="H63" s="32">
        <f t="shared" ca="1" si="34"/>
        <v>0</v>
      </c>
      <c r="I63" s="33">
        <f t="shared" ca="1" si="35"/>
        <v>0</v>
      </c>
      <c r="J63" s="32">
        <f t="shared" ca="1" si="36"/>
        <v>0</v>
      </c>
      <c r="K63" s="33">
        <f t="shared" ca="1" si="37"/>
        <v>0</v>
      </c>
      <c r="L63" s="32">
        <f t="shared" ca="1" si="38"/>
        <v>0</v>
      </c>
      <c r="M63" s="33">
        <f t="shared" ca="1" si="39"/>
        <v>0</v>
      </c>
      <c r="N63" s="32">
        <f t="shared" ca="1" si="40"/>
        <v>0</v>
      </c>
      <c r="O63" s="33">
        <f t="shared" ca="1" si="41"/>
        <v>0</v>
      </c>
      <c r="P63" s="32">
        <f t="shared" ca="1" si="42"/>
        <v>0</v>
      </c>
      <c r="Q63" s="33">
        <f t="shared" ca="1" si="43"/>
        <v>0</v>
      </c>
      <c r="R63" s="32">
        <f t="shared" ca="1" si="44"/>
        <v>0</v>
      </c>
      <c r="S63" s="33">
        <f t="shared" ca="1" si="45"/>
        <v>0</v>
      </c>
      <c r="T63" s="32">
        <f t="shared" ca="1" si="46"/>
        <v>0</v>
      </c>
      <c r="U63" s="33">
        <f t="shared" ca="1" si="47"/>
        <v>0</v>
      </c>
      <c r="V63" s="32">
        <f t="shared" ca="1" si="48"/>
        <v>0</v>
      </c>
      <c r="W63" s="33">
        <f t="shared" ca="1" si="49"/>
        <v>0</v>
      </c>
      <c r="X63" s="32">
        <f t="shared" ca="1" si="50"/>
        <v>0</v>
      </c>
      <c r="Y63" s="33">
        <f t="shared" ca="1" si="51"/>
        <v>0</v>
      </c>
      <c r="Z63" s="32">
        <f t="shared" ca="1" si="52"/>
        <v>0</v>
      </c>
      <c r="AA63" s="33">
        <f t="shared" ca="1" si="53"/>
        <v>0</v>
      </c>
      <c r="AB63" s="24">
        <f t="shared" ca="1" si="55"/>
        <v>0</v>
      </c>
      <c r="AC63" s="36">
        <f t="shared" ca="1" si="55"/>
        <v>0</v>
      </c>
      <c r="AE63" s="37"/>
    </row>
    <row r="64" spans="2:31" x14ac:dyDescent="0.2">
      <c r="B64" s="29">
        <f>факт_продажи!B64</f>
        <v>20</v>
      </c>
      <c r="C64" s="29" t="str">
        <f>факт_продажи!C64</f>
        <v>Валдай</v>
      </c>
      <c r="D64" s="32">
        <f t="shared" ca="1" si="30"/>
        <v>0</v>
      </c>
      <c r="E64" s="33">
        <f t="shared" ca="1" si="31"/>
        <v>0</v>
      </c>
      <c r="F64" s="32">
        <f t="shared" ca="1" si="32"/>
        <v>0</v>
      </c>
      <c r="G64" s="33">
        <f t="shared" ca="1" si="33"/>
        <v>0</v>
      </c>
      <c r="H64" s="32">
        <f t="shared" ca="1" si="34"/>
        <v>0</v>
      </c>
      <c r="I64" s="33">
        <f t="shared" ca="1" si="35"/>
        <v>0</v>
      </c>
      <c r="J64" s="32">
        <f t="shared" ca="1" si="36"/>
        <v>0</v>
      </c>
      <c r="K64" s="33">
        <f t="shared" ca="1" si="37"/>
        <v>0</v>
      </c>
      <c r="L64" s="32">
        <f t="shared" ca="1" si="38"/>
        <v>0</v>
      </c>
      <c r="M64" s="33">
        <f t="shared" ca="1" si="39"/>
        <v>0</v>
      </c>
      <c r="N64" s="32">
        <f t="shared" ca="1" si="40"/>
        <v>0</v>
      </c>
      <c r="O64" s="33">
        <f t="shared" ca="1" si="41"/>
        <v>0</v>
      </c>
      <c r="P64" s="32">
        <f t="shared" ca="1" si="42"/>
        <v>0</v>
      </c>
      <c r="Q64" s="33">
        <f t="shared" ca="1" si="43"/>
        <v>0</v>
      </c>
      <c r="R64" s="32">
        <f t="shared" ca="1" si="44"/>
        <v>0</v>
      </c>
      <c r="S64" s="33">
        <f t="shared" ca="1" si="45"/>
        <v>0</v>
      </c>
      <c r="T64" s="32">
        <f t="shared" ca="1" si="46"/>
        <v>0</v>
      </c>
      <c r="U64" s="33">
        <f t="shared" ca="1" si="47"/>
        <v>0</v>
      </c>
      <c r="V64" s="32">
        <f t="shared" ca="1" si="48"/>
        <v>0</v>
      </c>
      <c r="W64" s="33">
        <f t="shared" ca="1" si="49"/>
        <v>0</v>
      </c>
      <c r="X64" s="32">
        <f t="shared" ca="1" si="50"/>
        <v>0</v>
      </c>
      <c r="Y64" s="33">
        <f t="shared" ca="1" si="51"/>
        <v>0</v>
      </c>
      <c r="Z64" s="32">
        <f t="shared" ca="1" si="52"/>
        <v>0</v>
      </c>
      <c r="AA64" s="33">
        <f t="shared" ca="1" si="53"/>
        <v>0</v>
      </c>
      <c r="AB64" s="24">
        <f t="shared" ca="1" si="55"/>
        <v>0</v>
      </c>
      <c r="AC64" s="36">
        <f t="shared" ca="1" si="55"/>
        <v>0</v>
      </c>
      <c r="AE64" s="37"/>
    </row>
    <row r="65" spans="2:31" x14ac:dyDescent="0.2">
      <c r="B65" s="29">
        <f>факт_продажи!B65</f>
        <v>21</v>
      </c>
      <c r="C65" s="29" t="str">
        <f>факт_продажи!C65</f>
        <v>Торопа</v>
      </c>
      <c r="D65" s="32">
        <f t="shared" ca="1" si="30"/>
        <v>0</v>
      </c>
      <c r="E65" s="33">
        <f t="shared" ref="E65:E70" ca="1" si="56">ROUND(SUMIFS(к_вычетусумма,
к_вычетумодель,"="&amp;$C65,
к_вычетудата,"&gt;="&amp;VLOOKUP(D$4,периоды,2,FALSE),к_вычетудата,"&lt;="&amp;VLOOKUP(D$4,периоды,3,FALSE)),0)</f>
        <v>0</v>
      </c>
      <c r="F65" s="32">
        <f t="shared" ca="1" si="32"/>
        <v>0</v>
      </c>
      <c r="G65" s="33">
        <f t="shared" ref="G65:G70" ca="1" si="57">ROUND(SUMIFS(к_вычетусумма,
к_вычетумодель,"="&amp;$C65,
к_вычетудата,"&gt;="&amp;VLOOKUP(F$4,периоды,2,FALSE),к_вычетудата,"&lt;="&amp;VLOOKUP(F$4,периоды,3,FALSE)),0)</f>
        <v>0</v>
      </c>
      <c r="H65" s="32">
        <f t="shared" ca="1" si="34"/>
        <v>0</v>
      </c>
      <c r="I65" s="33">
        <f t="shared" ref="I65:I70" ca="1" si="58">ROUND(SUMIFS(к_вычетусумма,
к_вычетумодель,"="&amp;$C65,
к_вычетудата,"&gt;="&amp;VLOOKUP(H$4,периоды,2,FALSE),к_вычетудата,"&lt;="&amp;VLOOKUP(H$4,периоды,3,FALSE)),0)</f>
        <v>0</v>
      </c>
      <c r="J65" s="32">
        <f t="shared" ca="1" si="36"/>
        <v>0</v>
      </c>
      <c r="K65" s="33">
        <f t="shared" ref="K65:K70" ca="1" si="59">ROUND(SUMIFS(к_вычетусумма,
к_вычетумодель,"="&amp;$C65,
к_вычетудата,"&gt;="&amp;VLOOKUP(J$4,периоды,2,FALSE),к_вычетудата,"&lt;="&amp;VLOOKUP(J$4,периоды,3,FALSE)),0)</f>
        <v>0</v>
      </c>
      <c r="L65" s="32">
        <f t="shared" ca="1" si="38"/>
        <v>0</v>
      </c>
      <c r="M65" s="33">
        <f t="shared" ref="M65:M70" ca="1" si="60">ROUND(SUMIFS(к_вычетусумма,
к_вычетумодель,"="&amp;$C65,
к_вычетудата,"&gt;="&amp;VLOOKUP(L$4,периоды,2,FALSE),к_вычетудата,"&lt;="&amp;VLOOKUP(L$4,периоды,3,FALSE)),0)</f>
        <v>0</v>
      </c>
      <c r="N65" s="32">
        <f t="shared" ca="1" si="40"/>
        <v>0</v>
      </c>
      <c r="O65" s="33">
        <f t="shared" ref="O65:O70" ca="1" si="61">ROUND(SUMIFS(к_вычетусумма,
к_вычетумодель,"="&amp;$C65,
к_вычетудата,"&gt;="&amp;VLOOKUP(N$4,периоды,2,FALSE),к_вычетудата,"&lt;="&amp;VLOOKUP(N$4,периоды,3,FALSE)),0)</f>
        <v>0</v>
      </c>
      <c r="P65" s="32">
        <f t="shared" ca="1" si="42"/>
        <v>0</v>
      </c>
      <c r="Q65" s="33">
        <f t="shared" ref="Q65:Q70" ca="1" si="62">ROUND(SUMIFS(к_вычетусумма,
к_вычетумодель,"="&amp;$C65,
к_вычетудата,"&gt;="&amp;VLOOKUP(P$4,периоды,2,FALSE),к_вычетудата,"&lt;="&amp;VLOOKUP(P$4,периоды,3,FALSE)),0)</f>
        <v>0</v>
      </c>
      <c r="R65" s="32">
        <f t="shared" ca="1" si="44"/>
        <v>0</v>
      </c>
      <c r="S65" s="33">
        <f t="shared" ref="S65:S70" ca="1" si="63">ROUND(SUMIFS(к_вычетусумма,
к_вычетумодель,"="&amp;$C65,
к_вычетудата,"&gt;="&amp;VLOOKUP(R$4,периоды,2,FALSE),к_вычетудата,"&lt;="&amp;VLOOKUP(R$4,периоды,3,FALSE)),0)</f>
        <v>0</v>
      </c>
      <c r="T65" s="32">
        <f t="shared" ca="1" si="46"/>
        <v>0</v>
      </c>
      <c r="U65" s="33">
        <f t="shared" ref="U65:U70" ca="1" si="64">ROUND(SUMIFS(к_вычетусумма,
к_вычетумодель,"="&amp;$C65,
к_вычетудата,"&gt;="&amp;VLOOKUP(T$4,периоды,2,FALSE),к_вычетудата,"&lt;="&amp;VLOOKUP(T$4,периоды,3,FALSE)),0)</f>
        <v>0</v>
      </c>
      <c r="V65" s="32">
        <f t="shared" ca="1" si="48"/>
        <v>0</v>
      </c>
      <c r="W65" s="33">
        <f t="shared" ref="W65:W70" ca="1" si="65">ROUND(SUMIFS(к_вычетусумма,
к_вычетумодель,"="&amp;$C65,
к_вычетудата,"&gt;="&amp;VLOOKUP(V$4,периоды,2,FALSE),к_вычетудата,"&lt;="&amp;VLOOKUP(V$4,периоды,3,FALSE)),0)</f>
        <v>0</v>
      </c>
      <c r="X65" s="32">
        <f t="shared" ca="1" si="50"/>
        <v>0</v>
      </c>
      <c r="Y65" s="33">
        <f t="shared" ref="Y65:Y70" ca="1" si="66">ROUND(SUMIFS(к_вычетусумма,
к_вычетумодель,"="&amp;$C65,
к_вычетудата,"&gt;="&amp;VLOOKUP(X$4,периоды,2,FALSE),к_вычетудата,"&lt;="&amp;VLOOKUP(X$4,периоды,3,FALSE)),0)</f>
        <v>0</v>
      </c>
      <c r="Z65" s="32">
        <f t="shared" ca="1" si="52"/>
        <v>0</v>
      </c>
      <c r="AA65" s="33">
        <f t="shared" ref="AA65:AA70" ca="1" si="67">ROUND(SUMIFS(к_вычетусумма,
к_вычетумодель,"="&amp;$C65,
к_вычетудата,"&gt;="&amp;VLOOKUP(Z$4,периоды,2,FALSE),к_вычетудата,"&lt;="&amp;VLOOKUP(Z$4,периоды,3,FALSE)),0)</f>
        <v>0</v>
      </c>
      <c r="AB65" s="24">
        <f t="shared" ref="AB65:AB70" ca="1" si="68">D65+F65+H65+J65+L65+N65+P65+R65+T65+V65+X65+Z65</f>
        <v>0</v>
      </c>
      <c r="AC65" s="36">
        <f t="shared" ref="AC65:AC70" ca="1" si="69">E65+G65+I65+K65+M65+O65+Q65+S65+U65+W65+Y65+AA65</f>
        <v>0</v>
      </c>
      <c r="AE65" s="37"/>
    </row>
    <row r="66" spans="2:31" x14ac:dyDescent="0.2">
      <c r="B66" s="29">
        <f>факт_продажи!B66</f>
        <v>22</v>
      </c>
      <c r="C66" s="29" t="str">
        <f>факт_продажи!C66</f>
        <v>РЗБ5ДМ</v>
      </c>
      <c r="D66" s="32">
        <f t="shared" ca="1" si="30"/>
        <v>0</v>
      </c>
      <c r="E66" s="33">
        <f t="shared" ca="1" si="56"/>
        <v>0</v>
      </c>
      <c r="F66" s="32">
        <f t="shared" ca="1" si="32"/>
        <v>0</v>
      </c>
      <c r="G66" s="33">
        <f t="shared" ca="1" si="57"/>
        <v>0</v>
      </c>
      <c r="H66" s="32">
        <f t="shared" ca="1" si="34"/>
        <v>0</v>
      </c>
      <c r="I66" s="33">
        <f t="shared" ca="1" si="58"/>
        <v>0</v>
      </c>
      <c r="J66" s="32">
        <f t="shared" ca="1" si="36"/>
        <v>0</v>
      </c>
      <c r="K66" s="33">
        <f t="shared" ca="1" si="59"/>
        <v>0</v>
      </c>
      <c r="L66" s="32">
        <f t="shared" ca="1" si="38"/>
        <v>0</v>
      </c>
      <c r="M66" s="33">
        <f t="shared" ca="1" si="60"/>
        <v>0</v>
      </c>
      <c r="N66" s="32">
        <f t="shared" ca="1" si="40"/>
        <v>0</v>
      </c>
      <c r="O66" s="33">
        <f t="shared" ca="1" si="61"/>
        <v>0</v>
      </c>
      <c r="P66" s="32">
        <f t="shared" ca="1" si="42"/>
        <v>0</v>
      </c>
      <c r="Q66" s="33">
        <f t="shared" ca="1" si="62"/>
        <v>0</v>
      </c>
      <c r="R66" s="32">
        <f t="shared" ca="1" si="44"/>
        <v>0</v>
      </c>
      <c r="S66" s="33">
        <f t="shared" ca="1" si="63"/>
        <v>0</v>
      </c>
      <c r="T66" s="32">
        <f t="shared" ca="1" si="46"/>
        <v>0</v>
      </c>
      <c r="U66" s="33">
        <f t="shared" ca="1" si="64"/>
        <v>0</v>
      </c>
      <c r="V66" s="32">
        <f t="shared" ca="1" si="48"/>
        <v>0</v>
      </c>
      <c r="W66" s="33">
        <f t="shared" ca="1" si="65"/>
        <v>0</v>
      </c>
      <c r="X66" s="32">
        <f t="shared" ca="1" si="50"/>
        <v>0</v>
      </c>
      <c r="Y66" s="33">
        <f t="shared" ca="1" si="66"/>
        <v>0</v>
      </c>
      <c r="Z66" s="32">
        <f t="shared" ca="1" si="52"/>
        <v>0</v>
      </c>
      <c r="AA66" s="33">
        <f t="shared" ca="1" si="67"/>
        <v>0</v>
      </c>
      <c r="AB66" s="24">
        <f t="shared" ca="1" si="68"/>
        <v>0</v>
      </c>
      <c r="AC66" s="36">
        <f t="shared" ca="1" si="69"/>
        <v>0</v>
      </c>
      <c r="AE66" s="37"/>
    </row>
    <row r="67" spans="2:31" x14ac:dyDescent="0.2">
      <c r="B67" s="29">
        <f>факт_продажи!B67</f>
        <v>23</v>
      </c>
      <c r="C67" s="29" t="str">
        <f>факт_продажи!C67</f>
        <v>РЗБ6</v>
      </c>
      <c r="D67" s="32">
        <f t="shared" ca="1" si="30"/>
        <v>0</v>
      </c>
      <c r="E67" s="33">
        <f t="shared" ca="1" si="56"/>
        <v>0</v>
      </c>
      <c r="F67" s="32">
        <f t="shared" ca="1" si="32"/>
        <v>0</v>
      </c>
      <c r="G67" s="33">
        <f t="shared" ca="1" si="57"/>
        <v>0</v>
      </c>
      <c r="H67" s="32">
        <f t="shared" ca="1" si="34"/>
        <v>0</v>
      </c>
      <c r="I67" s="33">
        <f t="shared" ca="1" si="58"/>
        <v>0</v>
      </c>
      <c r="J67" s="32">
        <f t="shared" ca="1" si="36"/>
        <v>0</v>
      </c>
      <c r="K67" s="33">
        <f t="shared" ca="1" si="59"/>
        <v>0</v>
      </c>
      <c r="L67" s="32">
        <f t="shared" ca="1" si="38"/>
        <v>0</v>
      </c>
      <c r="M67" s="33">
        <f t="shared" ca="1" si="60"/>
        <v>0</v>
      </c>
      <c r="N67" s="32">
        <f t="shared" ca="1" si="40"/>
        <v>0</v>
      </c>
      <c r="O67" s="33">
        <f t="shared" ca="1" si="61"/>
        <v>0</v>
      </c>
      <c r="P67" s="32">
        <f t="shared" ca="1" si="42"/>
        <v>0</v>
      </c>
      <c r="Q67" s="33">
        <f t="shared" ca="1" si="62"/>
        <v>0</v>
      </c>
      <c r="R67" s="32">
        <f t="shared" ca="1" si="44"/>
        <v>0</v>
      </c>
      <c r="S67" s="33">
        <f t="shared" ca="1" si="63"/>
        <v>0</v>
      </c>
      <c r="T67" s="32">
        <f t="shared" ca="1" si="46"/>
        <v>0</v>
      </c>
      <c r="U67" s="33">
        <f t="shared" ca="1" si="64"/>
        <v>0</v>
      </c>
      <c r="V67" s="32">
        <f t="shared" ca="1" si="48"/>
        <v>0</v>
      </c>
      <c r="W67" s="33">
        <f t="shared" ca="1" si="65"/>
        <v>0</v>
      </c>
      <c r="X67" s="32">
        <f t="shared" ca="1" si="50"/>
        <v>0</v>
      </c>
      <c r="Y67" s="33">
        <f t="shared" ca="1" si="66"/>
        <v>0</v>
      </c>
      <c r="Z67" s="32">
        <f t="shared" ca="1" si="52"/>
        <v>0</v>
      </c>
      <c r="AA67" s="33">
        <f t="shared" ca="1" si="67"/>
        <v>0</v>
      </c>
      <c r="AB67" s="24">
        <f t="shared" ca="1" si="68"/>
        <v>0</v>
      </c>
      <c r="AC67" s="36">
        <f t="shared" ca="1" si="69"/>
        <v>0</v>
      </c>
      <c r="AE67" s="37"/>
    </row>
    <row r="68" spans="2:31" x14ac:dyDescent="0.2">
      <c r="B68" s="29">
        <f>факт_продажи!B68</f>
        <v>24</v>
      </c>
      <c r="C68" s="29" t="str">
        <f>факт_продажи!C68</f>
        <v>ДРБП_03М</v>
      </c>
      <c r="D68" s="32">
        <f t="shared" ca="1" si="30"/>
        <v>0</v>
      </c>
      <c r="E68" s="33">
        <f t="shared" ca="1" si="56"/>
        <v>0</v>
      </c>
      <c r="F68" s="32">
        <f t="shared" ca="1" si="32"/>
        <v>0</v>
      </c>
      <c r="G68" s="33">
        <f t="shared" ca="1" si="57"/>
        <v>0</v>
      </c>
      <c r="H68" s="32">
        <f t="shared" ca="1" si="34"/>
        <v>0</v>
      </c>
      <c r="I68" s="33">
        <f t="shared" ca="1" si="58"/>
        <v>0</v>
      </c>
      <c r="J68" s="32">
        <f t="shared" ca="1" si="36"/>
        <v>0</v>
      </c>
      <c r="K68" s="33">
        <f t="shared" ca="1" si="59"/>
        <v>0</v>
      </c>
      <c r="L68" s="32">
        <f t="shared" ca="1" si="38"/>
        <v>0</v>
      </c>
      <c r="M68" s="33">
        <f t="shared" ca="1" si="60"/>
        <v>0</v>
      </c>
      <c r="N68" s="32">
        <f t="shared" ca="1" si="40"/>
        <v>0</v>
      </c>
      <c r="O68" s="33">
        <f t="shared" ca="1" si="61"/>
        <v>0</v>
      </c>
      <c r="P68" s="32">
        <f t="shared" ca="1" si="42"/>
        <v>0</v>
      </c>
      <c r="Q68" s="33">
        <f t="shared" ca="1" si="62"/>
        <v>0</v>
      </c>
      <c r="R68" s="32">
        <f t="shared" ca="1" si="44"/>
        <v>0</v>
      </c>
      <c r="S68" s="33">
        <f t="shared" ca="1" si="63"/>
        <v>0</v>
      </c>
      <c r="T68" s="32">
        <f t="shared" ca="1" si="46"/>
        <v>0</v>
      </c>
      <c r="U68" s="33">
        <f t="shared" ca="1" si="64"/>
        <v>0</v>
      </c>
      <c r="V68" s="32">
        <f t="shared" ca="1" si="48"/>
        <v>0</v>
      </c>
      <c r="W68" s="33">
        <f t="shared" ca="1" si="65"/>
        <v>0</v>
      </c>
      <c r="X68" s="32">
        <f t="shared" ca="1" si="50"/>
        <v>0</v>
      </c>
      <c r="Y68" s="33">
        <f t="shared" ca="1" si="66"/>
        <v>0</v>
      </c>
      <c r="Z68" s="32">
        <f t="shared" ca="1" si="52"/>
        <v>0</v>
      </c>
      <c r="AA68" s="33">
        <f t="shared" ca="1" si="67"/>
        <v>0</v>
      </c>
      <c r="AB68" s="24">
        <f t="shared" ca="1" si="68"/>
        <v>0</v>
      </c>
      <c r="AC68" s="36">
        <f t="shared" ca="1" si="69"/>
        <v>0</v>
      </c>
      <c r="AE68" s="37"/>
    </row>
    <row r="69" spans="2:31" x14ac:dyDescent="0.2">
      <c r="B69" s="29">
        <f>факт_продажи!B69</f>
        <v>25</v>
      </c>
      <c r="C69" s="29" t="str">
        <f>факт_продажи!C69</f>
        <v>мини_дозиметр</v>
      </c>
      <c r="D69" s="32">
        <f t="shared" ca="1" si="30"/>
        <v>0</v>
      </c>
      <c r="E69" s="33">
        <f t="shared" ca="1" si="56"/>
        <v>0</v>
      </c>
      <c r="F69" s="32">
        <f t="shared" ca="1" si="32"/>
        <v>0</v>
      </c>
      <c r="G69" s="33">
        <f t="shared" ca="1" si="57"/>
        <v>0</v>
      </c>
      <c r="H69" s="32">
        <f t="shared" ca="1" si="34"/>
        <v>0</v>
      </c>
      <c r="I69" s="33">
        <f t="shared" ca="1" si="58"/>
        <v>0</v>
      </c>
      <c r="J69" s="32">
        <f t="shared" ca="1" si="36"/>
        <v>0</v>
      </c>
      <c r="K69" s="33">
        <f t="shared" ca="1" si="59"/>
        <v>0</v>
      </c>
      <c r="L69" s="32">
        <f t="shared" ca="1" si="38"/>
        <v>0</v>
      </c>
      <c r="M69" s="33">
        <f t="shared" ca="1" si="60"/>
        <v>0</v>
      </c>
      <c r="N69" s="32">
        <f t="shared" ca="1" si="40"/>
        <v>0</v>
      </c>
      <c r="O69" s="33">
        <f t="shared" ca="1" si="61"/>
        <v>0</v>
      </c>
      <c r="P69" s="32">
        <f t="shared" ca="1" si="42"/>
        <v>0</v>
      </c>
      <c r="Q69" s="33">
        <f t="shared" ca="1" si="62"/>
        <v>0</v>
      </c>
      <c r="R69" s="32">
        <f t="shared" ca="1" si="44"/>
        <v>0</v>
      </c>
      <c r="S69" s="33">
        <f t="shared" ca="1" si="63"/>
        <v>0</v>
      </c>
      <c r="T69" s="32">
        <f t="shared" ca="1" si="46"/>
        <v>0</v>
      </c>
      <c r="U69" s="33">
        <f t="shared" ca="1" si="64"/>
        <v>0</v>
      </c>
      <c r="V69" s="32">
        <f t="shared" ca="1" si="48"/>
        <v>0</v>
      </c>
      <c r="W69" s="33">
        <f t="shared" ca="1" si="65"/>
        <v>0</v>
      </c>
      <c r="X69" s="32">
        <f t="shared" ca="1" si="50"/>
        <v>0</v>
      </c>
      <c r="Y69" s="33">
        <f t="shared" ca="1" si="66"/>
        <v>0</v>
      </c>
      <c r="Z69" s="32">
        <f t="shared" ca="1" si="52"/>
        <v>0</v>
      </c>
      <c r="AA69" s="33">
        <f t="shared" ca="1" si="67"/>
        <v>0</v>
      </c>
      <c r="AB69" s="24">
        <f t="shared" ca="1" si="68"/>
        <v>0</v>
      </c>
      <c r="AC69" s="36">
        <f t="shared" ca="1" si="69"/>
        <v>0</v>
      </c>
      <c r="AE69" s="37"/>
    </row>
    <row r="70" spans="2:31" x14ac:dyDescent="0.2">
      <c r="B70" s="29">
        <f>факт_продажи!B70</f>
        <v>26</v>
      </c>
      <c r="C70" s="29" t="str">
        <f>факт_продажи!C70</f>
        <v>поверка_лаборатория</v>
      </c>
      <c r="D70" s="32">
        <f t="shared" ca="1" si="30"/>
        <v>0</v>
      </c>
      <c r="E70" s="33">
        <f t="shared" ca="1" si="56"/>
        <v>0</v>
      </c>
      <c r="F70" s="32">
        <f t="shared" ca="1" si="32"/>
        <v>0</v>
      </c>
      <c r="G70" s="33">
        <f t="shared" ca="1" si="57"/>
        <v>0</v>
      </c>
      <c r="H70" s="32">
        <f t="shared" ca="1" si="34"/>
        <v>0</v>
      </c>
      <c r="I70" s="33">
        <f t="shared" ca="1" si="58"/>
        <v>0</v>
      </c>
      <c r="J70" s="32">
        <f t="shared" ca="1" si="36"/>
        <v>0</v>
      </c>
      <c r="K70" s="33">
        <f t="shared" ca="1" si="59"/>
        <v>0</v>
      </c>
      <c r="L70" s="32">
        <f t="shared" ca="1" si="38"/>
        <v>0</v>
      </c>
      <c r="M70" s="33">
        <f t="shared" ca="1" si="60"/>
        <v>0</v>
      </c>
      <c r="N70" s="32">
        <f t="shared" ca="1" si="40"/>
        <v>0</v>
      </c>
      <c r="O70" s="33">
        <f t="shared" ca="1" si="61"/>
        <v>0</v>
      </c>
      <c r="P70" s="32">
        <f t="shared" ca="1" si="42"/>
        <v>0</v>
      </c>
      <c r="Q70" s="33">
        <f t="shared" ca="1" si="62"/>
        <v>0</v>
      </c>
      <c r="R70" s="32">
        <f t="shared" ca="1" si="44"/>
        <v>0</v>
      </c>
      <c r="S70" s="33">
        <f t="shared" ca="1" si="63"/>
        <v>0</v>
      </c>
      <c r="T70" s="32">
        <f t="shared" ca="1" si="46"/>
        <v>0</v>
      </c>
      <c r="U70" s="33">
        <f t="shared" ca="1" si="64"/>
        <v>0</v>
      </c>
      <c r="V70" s="32">
        <f t="shared" ca="1" si="48"/>
        <v>0</v>
      </c>
      <c r="W70" s="33">
        <f t="shared" ca="1" si="65"/>
        <v>0</v>
      </c>
      <c r="X70" s="32">
        <f t="shared" ca="1" si="50"/>
        <v>0</v>
      </c>
      <c r="Y70" s="33">
        <f t="shared" ca="1" si="66"/>
        <v>0</v>
      </c>
      <c r="Z70" s="32">
        <f t="shared" ca="1" si="52"/>
        <v>0</v>
      </c>
      <c r="AA70" s="33">
        <f t="shared" ca="1" si="67"/>
        <v>0</v>
      </c>
      <c r="AB70" s="24">
        <f t="shared" ca="1" si="68"/>
        <v>0</v>
      </c>
      <c r="AC70" s="36">
        <f t="shared" ca="1" si="69"/>
        <v>0</v>
      </c>
      <c r="AE70" s="37"/>
    </row>
    <row r="71" spans="2:31" s="24" customFormat="1" x14ac:dyDescent="0.2">
      <c r="C71" s="24" t="s">
        <v>1047</v>
      </c>
      <c r="D71" s="24">
        <f t="shared" ref="D71:AC71" ca="1" si="70">SUM(D45:D70)</f>
        <v>37</v>
      </c>
      <c r="E71" s="36">
        <f t="shared" ca="1" si="70"/>
        <v>5804728</v>
      </c>
      <c r="F71" s="24">
        <f t="shared" ca="1" si="70"/>
        <v>714</v>
      </c>
      <c r="G71" s="36">
        <f t="shared" ca="1" si="70"/>
        <v>11283015</v>
      </c>
      <c r="H71" s="24">
        <f t="shared" ca="1" si="70"/>
        <v>483</v>
      </c>
      <c r="I71" s="36">
        <f t="shared" ca="1" si="70"/>
        <v>15900410</v>
      </c>
      <c r="J71" s="24">
        <f t="shared" ca="1" si="70"/>
        <v>301</v>
      </c>
      <c r="K71" s="36">
        <f t="shared" ca="1" si="70"/>
        <v>7035445</v>
      </c>
      <c r="L71" s="24">
        <f t="shared" ca="1" si="70"/>
        <v>171</v>
      </c>
      <c r="M71" s="36">
        <f t="shared" ca="1" si="70"/>
        <v>14992029</v>
      </c>
      <c r="N71" s="24">
        <f t="shared" ca="1" si="70"/>
        <v>521</v>
      </c>
      <c r="O71" s="36">
        <f t="shared" ca="1" si="70"/>
        <v>10698621</v>
      </c>
      <c r="P71" s="24">
        <f t="shared" ca="1" si="70"/>
        <v>180</v>
      </c>
      <c r="Q71" s="36">
        <f t="shared" ca="1" si="70"/>
        <v>3767585</v>
      </c>
      <c r="R71" s="24">
        <f t="shared" ca="1" si="70"/>
        <v>198</v>
      </c>
      <c r="S71" s="36">
        <f t="shared" ca="1" si="70"/>
        <v>12478798</v>
      </c>
      <c r="T71" s="24">
        <f t="shared" ca="1" si="70"/>
        <v>192</v>
      </c>
      <c r="U71" s="36">
        <f t="shared" ca="1" si="70"/>
        <v>14139645</v>
      </c>
      <c r="V71" s="24">
        <f t="shared" ca="1" si="70"/>
        <v>300</v>
      </c>
      <c r="W71" s="36">
        <f t="shared" ca="1" si="70"/>
        <v>3903840</v>
      </c>
      <c r="X71" s="24">
        <f t="shared" ca="1" si="70"/>
        <v>207</v>
      </c>
      <c r="Y71" s="36">
        <f t="shared" ca="1" si="70"/>
        <v>2712183</v>
      </c>
      <c r="Z71" s="24">
        <f t="shared" ca="1" si="70"/>
        <v>36</v>
      </c>
      <c r="AA71" s="36">
        <f t="shared" ca="1" si="70"/>
        <v>2672154</v>
      </c>
      <c r="AB71" s="24">
        <f t="shared" ca="1" si="70"/>
        <v>3340</v>
      </c>
      <c r="AC71" s="36">
        <f t="shared" ca="1" si="70"/>
        <v>105388453</v>
      </c>
      <c r="AD71" s="36"/>
      <c r="AE71" s="37"/>
    </row>
    <row r="72" spans="2:31" x14ac:dyDescent="0.2"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</row>
    <row r="73" spans="2:31" x14ac:dyDescent="0.2">
      <c r="D73" s="33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</row>
    <row r="74" spans="2:31" x14ac:dyDescent="0.2">
      <c r="D74" s="33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</row>
    <row r="75" spans="2:31" x14ac:dyDescent="0.2"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</row>
    <row r="76" spans="2:31" x14ac:dyDescent="0.2"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</row>
    <row r="77" spans="2:31" x14ac:dyDescent="0.2"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</row>
    <row r="78" spans="2:31" x14ac:dyDescent="0.2">
      <c r="D78" s="33"/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</row>
    <row r="79" spans="2:31" x14ac:dyDescent="0.2"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</row>
    <row r="80" spans="2:31" x14ac:dyDescent="0.2"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</row>
    <row r="81" spans="4:19" x14ac:dyDescent="0.2"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</row>
    <row r="82" spans="4:19" x14ac:dyDescent="0.2"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</row>
    <row r="83" spans="4:19" x14ac:dyDescent="0.2"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</row>
    <row r="84" spans="4:19" x14ac:dyDescent="0.2"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</row>
    <row r="85" spans="4:19" x14ac:dyDescent="0.2">
      <c r="D85" s="33"/>
      <c r="E85" s="33"/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</row>
    <row r="86" spans="4:19" x14ac:dyDescent="0.2"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</row>
    <row r="87" spans="4:19" x14ac:dyDescent="0.2">
      <c r="D87" s="33"/>
      <c r="E87" s="33"/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</row>
    <row r="88" spans="4:19" x14ac:dyDescent="0.2"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</row>
  </sheetData>
  <dataValidations count="2">
    <dataValidation type="list" allowBlank="1" showInputMessage="1" showErrorMessage="1" sqref="D4 T4 V4 D2 F4 H4 J4 L4 N4 P4 R4 X4 Z4">
      <formula1>период</formula1>
    </dataValidation>
    <dataValidation type="list" allowBlank="1" showInputMessage="1" showErrorMessage="1" sqref="C2">
      <formula1>"периоды"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E88"/>
  <sheetViews>
    <sheetView zoomScale="90" zoomScaleNormal="90" workbookViewId="0">
      <pane ySplit="4" topLeftCell="A5" activePane="bottomLeft" state="frozen"/>
      <selection pane="bottomLeft" activeCell="U57" sqref="U57"/>
    </sheetView>
  </sheetViews>
  <sheetFormatPr defaultRowHeight="11.25" x14ac:dyDescent="0.2"/>
  <cols>
    <col min="1" max="1" width="3.83203125" style="29" customWidth="1"/>
    <col min="2" max="2" width="3.5" style="29" bestFit="1" customWidth="1"/>
    <col min="3" max="3" width="26.33203125" style="29" customWidth="1"/>
    <col min="4" max="4" width="10.33203125" style="29" bestFit="1" customWidth="1"/>
    <col min="5" max="5" width="11.83203125" style="29" bestFit="1" customWidth="1"/>
    <col min="6" max="6" width="11.33203125" style="29" bestFit="1" customWidth="1"/>
    <col min="7" max="7" width="11.83203125" style="29" bestFit="1" customWidth="1"/>
    <col min="8" max="8" width="10.1640625" style="29" bestFit="1" customWidth="1"/>
    <col min="9" max="9" width="11.83203125" style="29" bestFit="1" customWidth="1"/>
    <col min="10" max="10" width="11.33203125" style="29" bestFit="1" customWidth="1"/>
    <col min="11" max="11" width="13" style="29" bestFit="1" customWidth="1"/>
    <col min="12" max="12" width="8.33203125" style="29" bestFit="1" customWidth="1"/>
    <col min="13" max="13" width="13.33203125" style="29" customWidth="1"/>
    <col min="14" max="14" width="10.33203125" style="29" bestFit="1" customWidth="1"/>
    <col min="15" max="15" width="13" style="29" bestFit="1" customWidth="1"/>
    <col min="16" max="16" width="7.33203125" style="29" bestFit="1" customWidth="1"/>
    <col min="17" max="17" width="13" style="29" bestFit="1" customWidth="1"/>
    <col min="18" max="18" width="8.5" style="29" bestFit="1" customWidth="1"/>
    <col min="19" max="19" width="13" style="29" customWidth="1"/>
    <col min="20" max="20" width="8.5" style="29" bestFit="1" customWidth="1"/>
    <col min="21" max="21" width="14.33203125" style="29" customWidth="1"/>
    <col min="22" max="22" width="9.5" style="29" bestFit="1" customWidth="1"/>
    <col min="23" max="23" width="14.83203125" style="29" customWidth="1"/>
    <col min="24" max="24" width="12.1640625" style="29" bestFit="1" customWidth="1"/>
    <col min="25" max="25" width="13" style="29" customWidth="1"/>
    <col min="26" max="26" width="11.1640625" style="29" bestFit="1" customWidth="1"/>
    <col min="27" max="27" width="13.33203125" style="29" customWidth="1"/>
    <col min="28" max="28" width="8.33203125" style="24" customWidth="1"/>
    <col min="29" max="29" width="14" style="24" bestFit="1" customWidth="1"/>
    <col min="30" max="30" width="13.6640625" style="45" customWidth="1"/>
    <col min="31" max="31" width="9.6640625" style="29" bestFit="1" customWidth="1"/>
    <col min="32" max="16384" width="9.33203125" style="29"/>
  </cols>
  <sheetData>
    <row r="1" spans="2:31" x14ac:dyDescent="0.2">
      <c r="D1" s="30" t="s">
        <v>174</v>
      </c>
      <c r="E1" s="30" t="s">
        <v>196</v>
      </c>
      <c r="F1" s="30" t="s">
        <v>197</v>
      </c>
    </row>
    <row r="2" spans="2:31" x14ac:dyDescent="0.2">
      <c r="D2" s="30" t="s">
        <v>204</v>
      </c>
      <c r="E2" s="31">
        <f>VLOOKUP(D2,периоды,2,FALSE)</f>
        <v>43556</v>
      </c>
      <c r="F2" s="31">
        <f>VLOOKUP(D2,периоды,3,FALSE)</f>
        <v>43585</v>
      </c>
    </row>
    <row r="4" spans="2:31" x14ac:dyDescent="0.2">
      <c r="D4" s="29" t="str">
        <f>факт_продажи!D4</f>
        <v>Апрель19</v>
      </c>
      <c r="F4" s="29" t="str">
        <f>факт_продажи!F4</f>
        <v>Май19</v>
      </c>
      <c r="H4" s="29" t="str">
        <f>факт_продажи!H4</f>
        <v>Июнь19</v>
      </c>
      <c r="J4" s="29" t="str">
        <f>факт_продажи!J4</f>
        <v>Июль19</v>
      </c>
      <c r="L4" s="29" t="str">
        <f>факт_продажи!L4</f>
        <v>Август19</v>
      </c>
      <c r="N4" s="29" t="str">
        <f>факт_продажи!N4</f>
        <v>Сентябрь19</v>
      </c>
      <c r="P4" s="29" t="str">
        <f>факт_продажи!P4</f>
        <v>Октябрь19</v>
      </c>
      <c r="R4" s="29" t="str">
        <f>факт_продажи!R4</f>
        <v>Ноябрь19</v>
      </c>
      <c r="T4" s="29" t="str">
        <f>факт_продажи!T4</f>
        <v>Декабрь19</v>
      </c>
      <c r="V4" s="29" t="str">
        <f>факт_продажи!V4</f>
        <v>Январь20</v>
      </c>
      <c r="X4" s="29" t="str">
        <f>факт_продажи!X4</f>
        <v>Февраль20</v>
      </c>
      <c r="Z4" s="29" t="str">
        <f>факт_продажи!Z4</f>
        <v>Март20</v>
      </c>
      <c r="AB4" s="24" t="s">
        <v>1045</v>
      </c>
      <c r="AD4" s="46"/>
    </row>
    <row r="5" spans="2:31" x14ac:dyDescent="0.2">
      <c r="D5" s="29" t="s">
        <v>199</v>
      </c>
      <c r="E5" s="29" t="s">
        <v>200</v>
      </c>
      <c r="F5" s="29" t="s">
        <v>199</v>
      </c>
      <c r="G5" s="29" t="s">
        <v>200</v>
      </c>
      <c r="H5" s="29" t="s">
        <v>199</v>
      </c>
      <c r="I5" s="29" t="s">
        <v>200</v>
      </c>
      <c r="J5" s="29" t="s">
        <v>199</v>
      </c>
      <c r="K5" s="29" t="s">
        <v>200</v>
      </c>
      <c r="L5" s="29" t="s">
        <v>199</v>
      </c>
      <c r="M5" s="29" t="s">
        <v>200</v>
      </c>
      <c r="N5" s="29" t="s">
        <v>199</v>
      </c>
      <c r="O5" s="29" t="s">
        <v>200</v>
      </c>
      <c r="P5" s="29" t="s">
        <v>199</v>
      </c>
      <c r="Q5" s="29" t="s">
        <v>200</v>
      </c>
      <c r="R5" s="29" t="s">
        <v>199</v>
      </c>
      <c r="S5" s="29" t="s">
        <v>200</v>
      </c>
      <c r="T5" s="29" t="s">
        <v>199</v>
      </c>
      <c r="U5" s="29" t="s">
        <v>200</v>
      </c>
      <c r="V5" s="29" t="s">
        <v>199</v>
      </c>
      <c r="W5" s="29" t="s">
        <v>200</v>
      </c>
      <c r="X5" s="29" t="s">
        <v>199</v>
      </c>
      <c r="Y5" s="29" t="s">
        <v>200</v>
      </c>
      <c r="Z5" s="29" t="s">
        <v>199</v>
      </c>
      <c r="AA5" s="29" t="s">
        <v>200</v>
      </c>
      <c r="AB5" s="24" t="s">
        <v>199</v>
      </c>
      <c r="AC5" s="47" t="s">
        <v>200</v>
      </c>
      <c r="AD5" s="46"/>
    </row>
    <row r="6" spans="2:31" x14ac:dyDescent="0.2">
      <c r="B6" s="29">
        <f>факт_продажи!B6</f>
        <v>1</v>
      </c>
      <c r="C6" s="29" t="str">
        <f>факт_продажи!C6</f>
        <v>сигма_пульт</v>
      </c>
      <c r="D6" s="32">
        <f ca="1">факт_продажи!D6-факт_к_вычету!D6</f>
        <v>9</v>
      </c>
      <c r="E6" s="33">
        <f ca="1">факт_продажи!E6-факт_к_вычету!E6</f>
        <v>519966</v>
      </c>
      <c r="F6" s="32">
        <f ca="1">факт_продажи!F6-факт_к_вычету!F6</f>
        <v>5</v>
      </c>
      <c r="G6" s="33">
        <f ca="1">факт_продажи!G6-факт_к_вычету!G6</f>
        <v>293842</v>
      </c>
      <c r="H6" s="32">
        <f ca="1">факт_продажи!H6-факт_к_вычету!H6</f>
        <v>4</v>
      </c>
      <c r="I6" s="33">
        <f ca="1">факт_продажи!I6-факт_к_вычету!I6</f>
        <v>233693</v>
      </c>
      <c r="J6" s="32">
        <f ca="1">факт_продажи!J6-факт_к_вычету!J6</f>
        <v>18</v>
      </c>
      <c r="K6" s="33">
        <f ca="1">факт_продажи!K6-факт_к_вычету!K6</f>
        <v>1010721</v>
      </c>
      <c r="L6" s="32">
        <f ca="1">факт_продажи!L6-факт_к_вычету!L6</f>
        <v>16</v>
      </c>
      <c r="M6" s="33">
        <f ca="1">факт_продажи!M6-факт_к_вычету!M6</f>
        <v>904763</v>
      </c>
      <c r="N6" s="32">
        <f ca="1">факт_продажи!N6-факт_к_вычету!N6</f>
        <v>14</v>
      </c>
      <c r="O6" s="33">
        <f ca="1">факт_продажи!O6-факт_к_вычету!O6</f>
        <v>796116</v>
      </c>
      <c r="P6" s="32">
        <f ca="1">факт_продажи!P6-факт_к_вычету!P6</f>
        <v>9</v>
      </c>
      <c r="Q6" s="33">
        <f ca="1">факт_продажи!Q6-факт_к_вычету!Q6</f>
        <v>484594</v>
      </c>
      <c r="R6" s="32">
        <f ca="1">факт_продажи!R6-факт_к_вычету!R6</f>
        <v>5</v>
      </c>
      <c r="S6" s="33">
        <f ca="1">факт_продажи!S6-факт_к_вычету!S6</f>
        <v>292116</v>
      </c>
      <c r="T6" s="32">
        <f ca="1">факт_продажи!T6-факт_к_вычету!T6</f>
        <v>14</v>
      </c>
      <c r="U6" s="33">
        <f ca="1">факт_продажи!U6-факт_к_вычету!U6</f>
        <v>803319</v>
      </c>
      <c r="V6" s="32">
        <f ca="1">факт_продажи!V6-факт_к_вычету!V6</f>
        <v>5</v>
      </c>
      <c r="W6" s="33">
        <f ca="1">факт_продажи!W6-факт_к_вычету!W6</f>
        <v>288001</v>
      </c>
      <c r="X6" s="32">
        <f ca="1">факт_продажи!X6-факт_к_вычету!X6</f>
        <v>6</v>
      </c>
      <c r="Y6" s="33">
        <f ca="1">факт_продажи!Y6-факт_к_вычету!Y6</f>
        <v>362113</v>
      </c>
      <c r="Z6" s="32">
        <f ca="1">факт_продажи!Z6-факт_к_вычету!Z6</f>
        <v>0</v>
      </c>
      <c r="AA6" s="33">
        <f ca="1">факт_продажи!AA6-факт_к_вычету!AA6</f>
        <v>0</v>
      </c>
      <c r="AB6" s="24">
        <f ca="1">D6+F6+H6+J6+L6+N6+P6+R6+T6+V6+X6+Z6</f>
        <v>105</v>
      </c>
      <c r="AC6" s="36">
        <f ca="1">E6+G6+I6+K6+M6+O6+Q6+S6+U6+W6+Y6+AA6</f>
        <v>5989244</v>
      </c>
      <c r="AE6" s="37"/>
    </row>
    <row r="7" spans="2:31" x14ac:dyDescent="0.2">
      <c r="B7" s="29">
        <f>факт_продажи!B7</f>
        <v>2</v>
      </c>
      <c r="C7" s="29" t="str">
        <f>факт_продажи!C7</f>
        <v>сигма_ТКС_датчики</v>
      </c>
      <c r="D7" s="32">
        <f ca="1">факт_продажи!D7-факт_к_вычету!D7</f>
        <v>77</v>
      </c>
      <c r="E7" s="33">
        <f ca="1">факт_продажи!E7-факт_к_вычету!E7</f>
        <v>992304</v>
      </c>
      <c r="F7" s="32">
        <f ca="1">факт_продажи!F7-факт_к_вычету!F7</f>
        <v>9</v>
      </c>
      <c r="G7" s="33">
        <f ca="1">факт_продажи!G7-факт_к_вычету!G7</f>
        <v>113520</v>
      </c>
      <c r="H7" s="32">
        <f ca="1">факт_продажи!H7-факт_к_вычету!H7</f>
        <v>45</v>
      </c>
      <c r="I7" s="33">
        <f ca="1">факт_продажи!I7-факт_к_вычету!I7</f>
        <v>576256</v>
      </c>
      <c r="J7" s="32">
        <f ca="1">факт_продажи!J7-факт_к_вычету!J7</f>
        <v>165</v>
      </c>
      <c r="K7" s="33">
        <f ca="1">факт_продажи!K7-факт_к_вычету!K7</f>
        <v>2125528</v>
      </c>
      <c r="L7" s="32">
        <f ca="1">факт_продажи!L7-факт_к_вычету!L7</f>
        <v>126</v>
      </c>
      <c r="M7" s="33">
        <f ca="1">факт_продажи!M7-факт_к_вычету!M7</f>
        <v>1621416</v>
      </c>
      <c r="N7" s="32">
        <f ca="1">факт_продажи!N7-факт_к_вычету!N7</f>
        <v>41</v>
      </c>
      <c r="O7" s="33">
        <f ca="1">факт_продажи!O7-факт_к_вычету!O7</f>
        <v>535380</v>
      </c>
      <c r="P7" s="32">
        <f ca="1">факт_продажи!P7-факт_к_вычету!P7</f>
        <v>57</v>
      </c>
      <c r="Q7" s="33">
        <f ca="1">факт_продажи!Q7-факт_к_вычету!Q7</f>
        <v>723816</v>
      </c>
      <c r="R7" s="32">
        <f ca="1">факт_продажи!R7-факт_к_вычету!R7</f>
        <v>56</v>
      </c>
      <c r="S7" s="33">
        <f ca="1">факт_продажи!S7-факт_к_вычету!S7</f>
        <v>723540</v>
      </c>
      <c r="T7" s="32">
        <f ca="1">факт_продажи!T7-факт_к_вычету!T7</f>
        <v>115</v>
      </c>
      <c r="U7" s="33">
        <f ca="1">факт_продажи!U7-факт_к_вычету!U7</f>
        <v>1491746</v>
      </c>
      <c r="V7" s="32">
        <f ca="1">факт_продажи!V7-факт_к_вычету!V7</f>
        <v>50</v>
      </c>
      <c r="W7" s="33">
        <f ca="1">факт_продажи!W7-факт_к_вычету!W7</f>
        <v>660876</v>
      </c>
      <c r="X7" s="32">
        <f ca="1">факт_продажи!X7-факт_к_вычету!X7</f>
        <v>36</v>
      </c>
      <c r="Y7" s="33">
        <f ca="1">факт_продажи!Y7-факт_к_вычету!Y7</f>
        <v>518352</v>
      </c>
      <c r="Z7" s="32">
        <f ca="1">факт_продажи!Z7-факт_к_вычету!Z7</f>
        <v>0</v>
      </c>
      <c r="AA7" s="33">
        <f ca="1">факт_продажи!AA7-факт_к_вычету!AA7</f>
        <v>0</v>
      </c>
      <c r="AB7" s="24">
        <f t="shared" ref="AB7:AB41" ca="1" si="0">D7+F7+H7+J7+L7+N7+P7+R7+T7+V7+X7+Z7</f>
        <v>777</v>
      </c>
      <c r="AC7" s="36">
        <f t="shared" ref="AC7:AC32" ca="1" si="1">E7+G7+I7+K7+M7+O7+Q7+S7+U7+W7+Y7+AA7</f>
        <v>10082734</v>
      </c>
      <c r="AE7" s="37"/>
    </row>
    <row r="8" spans="2:31" x14ac:dyDescent="0.2">
      <c r="B8" s="29">
        <f>факт_продажи!B8</f>
        <v>3</v>
      </c>
      <c r="C8" s="29" t="str">
        <f>факт_продажи!C8</f>
        <v>сигма_ПП_датчики_фланец</v>
      </c>
      <c r="D8" s="32">
        <f ca="1">факт_продажи!D8-факт_к_вычету!D8</f>
        <v>4</v>
      </c>
      <c r="E8" s="33">
        <f ca="1">факт_продажи!E8-факт_к_вычету!E8</f>
        <v>61776</v>
      </c>
      <c r="F8" s="32">
        <f ca="1">факт_продажи!F8-факт_к_вычету!F8</f>
        <v>0</v>
      </c>
      <c r="G8" s="33">
        <f ca="1">факт_продажи!G8-факт_к_вычету!G8</f>
        <v>0</v>
      </c>
      <c r="H8" s="32">
        <f ca="1">факт_продажи!H8-факт_к_вычету!H8</f>
        <v>0</v>
      </c>
      <c r="I8" s="33">
        <f ca="1">факт_продажи!I8-факт_к_вычету!I8</f>
        <v>0</v>
      </c>
      <c r="J8" s="32">
        <f ca="1">факт_продажи!J8-факт_к_вычету!J8</f>
        <v>0</v>
      </c>
      <c r="K8" s="33">
        <f ca="1">факт_продажи!K8-факт_к_вычету!K8</f>
        <v>0</v>
      </c>
      <c r="L8" s="32">
        <f ca="1">факт_продажи!L8-факт_к_вычету!L8</f>
        <v>0</v>
      </c>
      <c r="M8" s="33">
        <f ca="1">факт_продажи!M8-факт_к_вычету!M8</f>
        <v>0</v>
      </c>
      <c r="N8" s="32">
        <f ca="1">факт_продажи!N8-факт_к_вычету!N8</f>
        <v>0</v>
      </c>
      <c r="O8" s="33">
        <f ca="1">факт_продажи!O8-факт_к_вычету!O8</f>
        <v>0</v>
      </c>
      <c r="P8" s="32">
        <f ca="1">факт_продажи!P8-факт_к_вычету!P8</f>
        <v>0</v>
      </c>
      <c r="Q8" s="33">
        <f ca="1">факт_продажи!Q8-факт_к_вычету!Q8</f>
        <v>0</v>
      </c>
      <c r="R8" s="32">
        <f ca="1">факт_продажи!R8-факт_к_вычету!R8</f>
        <v>2</v>
      </c>
      <c r="S8" s="33">
        <f ca="1">факт_продажи!S8-факт_к_вычету!S8</f>
        <v>30888</v>
      </c>
      <c r="T8" s="32">
        <f ca="1">факт_продажи!T8-факт_к_вычету!T8</f>
        <v>0</v>
      </c>
      <c r="U8" s="33">
        <f ca="1">факт_продажи!U8-факт_к_вычету!U8</f>
        <v>0</v>
      </c>
      <c r="V8" s="32">
        <f ca="1">факт_продажи!V8-факт_к_вычету!V8</f>
        <v>3</v>
      </c>
      <c r="W8" s="33">
        <f ca="1">факт_продажи!W8-факт_к_вычету!W8</f>
        <v>44015</v>
      </c>
      <c r="X8" s="32">
        <f ca="1">факт_продажи!X8-факт_к_вычету!X8</f>
        <v>0</v>
      </c>
      <c r="Y8" s="33">
        <f ca="1">факт_продажи!Y8-факт_к_вычету!Y8</f>
        <v>0</v>
      </c>
      <c r="Z8" s="32">
        <f ca="1">факт_продажи!Z8-факт_к_вычету!Z8</f>
        <v>0</v>
      </c>
      <c r="AA8" s="33">
        <f ca="1">факт_продажи!AA8-факт_к_вычету!AA8</f>
        <v>0</v>
      </c>
      <c r="AB8" s="24">
        <f t="shared" ca="1" si="0"/>
        <v>9</v>
      </c>
      <c r="AC8" s="36">
        <f t="shared" ca="1" si="1"/>
        <v>136679</v>
      </c>
      <c r="AE8" s="37"/>
    </row>
    <row r="9" spans="2:31" x14ac:dyDescent="0.2">
      <c r="B9" s="29">
        <f>факт_продажи!B9</f>
        <v>4</v>
      </c>
      <c r="C9" s="29" t="str">
        <f>факт_продажи!C9</f>
        <v>сигнал_03_пульт</v>
      </c>
      <c r="D9" s="32">
        <f ca="1">факт_продажи!D9-факт_к_вычету!D9</f>
        <v>44</v>
      </c>
      <c r="E9" s="33">
        <f ca="1">факт_продажи!E9-факт_к_вычету!E9</f>
        <v>2600434</v>
      </c>
      <c r="F9" s="32">
        <f ca="1">факт_продажи!F9-факт_к_вычету!F9</f>
        <v>5</v>
      </c>
      <c r="G9" s="33">
        <f ca="1">факт_продажи!G9-факт_к_вычету!G9</f>
        <v>183535</v>
      </c>
      <c r="H9" s="32">
        <f ca="1">факт_продажи!H9-факт_к_вычету!H9</f>
        <v>7</v>
      </c>
      <c r="I9" s="33">
        <f ca="1">факт_продажи!I9-факт_к_вычету!I9</f>
        <v>259651</v>
      </c>
      <c r="J9" s="32">
        <f ca="1">факт_продажи!J9-факт_к_вычету!J9</f>
        <v>13</v>
      </c>
      <c r="K9" s="33">
        <f ca="1">факт_продажи!K9-факт_к_вычету!K9</f>
        <v>493447</v>
      </c>
      <c r="L9" s="32">
        <f ca="1">факт_продажи!L9-факт_к_вычету!L9</f>
        <v>6</v>
      </c>
      <c r="M9" s="33">
        <f ca="1">факт_продажи!M9-факт_к_вычету!M9</f>
        <v>231374</v>
      </c>
      <c r="N9" s="32">
        <f ca="1">факт_продажи!N9-факт_к_вычету!N9</f>
        <v>8</v>
      </c>
      <c r="O9" s="33">
        <f ca="1">факт_продажи!O9-факт_к_вычету!O9</f>
        <v>292064</v>
      </c>
      <c r="P9" s="32">
        <f ca="1">факт_продажи!P9-факт_к_вычету!P9</f>
        <v>49</v>
      </c>
      <c r="Q9" s="33">
        <f ca="1">факт_продажи!Q9-факт_к_вычету!Q9</f>
        <v>2768834</v>
      </c>
      <c r="R9" s="32">
        <f ca="1">факт_продажи!R9-факт_к_вычету!R9</f>
        <v>11</v>
      </c>
      <c r="S9" s="33">
        <f ca="1">факт_продажи!S9-факт_к_вычету!S9</f>
        <v>414922</v>
      </c>
      <c r="T9" s="32">
        <f ca="1">факт_продажи!T9-факт_к_вычету!T9</f>
        <v>16</v>
      </c>
      <c r="U9" s="33">
        <f ca="1">факт_продажи!U9-факт_к_вычету!U9</f>
        <v>584995</v>
      </c>
      <c r="V9" s="32">
        <f ca="1">факт_продажи!V9-факт_к_вычету!V9</f>
        <v>7</v>
      </c>
      <c r="W9" s="33">
        <f ca="1">факт_продажи!W9-факт_к_вычету!W9</f>
        <v>267585</v>
      </c>
      <c r="X9" s="32">
        <f ca="1">факт_продажи!X9-факт_к_вычету!X9</f>
        <v>11</v>
      </c>
      <c r="Y9" s="33">
        <f ca="1">факт_продажи!Y9-факт_к_вычету!Y9</f>
        <v>499201</v>
      </c>
      <c r="Z9" s="32">
        <f ca="1">факт_продажи!Z9-факт_к_вычету!Z9</f>
        <v>0</v>
      </c>
      <c r="AA9" s="33">
        <f ca="1">факт_продажи!AA9-факт_к_вычету!AA9</f>
        <v>0</v>
      </c>
      <c r="AB9" s="24">
        <f t="shared" ca="1" si="0"/>
        <v>177</v>
      </c>
      <c r="AC9" s="36">
        <f t="shared" ca="1" si="1"/>
        <v>8596042</v>
      </c>
      <c r="AE9" s="37"/>
    </row>
    <row r="10" spans="2:31" x14ac:dyDescent="0.2">
      <c r="B10" s="29">
        <f>факт_продажи!B10</f>
        <v>5</v>
      </c>
      <c r="C10" s="29" t="str">
        <f>факт_продажи!C10</f>
        <v>сигнал_03_ТКС</v>
      </c>
      <c r="D10" s="32">
        <f ca="1">факт_продажи!D10-факт_к_вычету!D10</f>
        <v>68</v>
      </c>
      <c r="E10" s="33">
        <f ca="1">факт_продажи!E10-факт_к_вычету!E10</f>
        <v>896211</v>
      </c>
      <c r="F10" s="32">
        <f ca="1">факт_продажи!F10-факт_к_вычету!F10</f>
        <v>14</v>
      </c>
      <c r="G10" s="33">
        <f ca="1">факт_продажи!G10-факт_к_вычету!G10</f>
        <v>181843</v>
      </c>
      <c r="H10" s="32">
        <f ca="1">факт_продажи!H10-факт_к_вычету!H10</f>
        <v>37</v>
      </c>
      <c r="I10" s="33">
        <f ca="1">факт_продажи!I10-факт_к_вычету!I10</f>
        <v>491139</v>
      </c>
      <c r="J10" s="32">
        <f ca="1">факт_продажи!J10-факт_к_вычету!J10</f>
        <v>33</v>
      </c>
      <c r="K10" s="33">
        <f ca="1">факт_продажи!K10-факт_к_вычету!K10</f>
        <v>438422</v>
      </c>
      <c r="L10" s="32">
        <f ca="1">факт_продажи!L10-факт_к_вычету!L10</f>
        <v>21</v>
      </c>
      <c r="M10" s="33">
        <f ca="1">факт_продажи!M10-факт_к_вычету!M10</f>
        <v>284537</v>
      </c>
      <c r="N10" s="32">
        <f ca="1">факт_продажи!N10-факт_к_вычету!N10</f>
        <v>22</v>
      </c>
      <c r="O10" s="33">
        <f ca="1">факт_продажи!O10-факт_к_вычету!O10</f>
        <v>279733</v>
      </c>
      <c r="P10" s="32">
        <f ca="1">факт_продажи!P10-факт_к_вычету!P10</f>
        <v>67</v>
      </c>
      <c r="Q10" s="33">
        <f ca="1">факт_продажи!Q10-факт_к_вычету!Q10</f>
        <v>893420</v>
      </c>
      <c r="R10" s="32">
        <f ca="1">факт_продажи!R10-факт_к_вычету!R10</f>
        <v>31</v>
      </c>
      <c r="S10" s="33">
        <f ca="1">факт_продажи!S10-факт_к_вычету!S10</f>
        <v>411863</v>
      </c>
      <c r="T10" s="32">
        <f ca="1">факт_продажи!T10-факт_к_вычету!T10</f>
        <v>94</v>
      </c>
      <c r="U10" s="33">
        <f ca="1">факт_продажи!U10-факт_к_вычету!U10</f>
        <v>1239053</v>
      </c>
      <c r="V10" s="32">
        <f ca="1">факт_продажи!V10-факт_к_вычету!V10</f>
        <v>2</v>
      </c>
      <c r="W10" s="33">
        <f ca="1">факт_продажи!W10-факт_к_вычету!W10</f>
        <v>27669</v>
      </c>
      <c r="X10" s="32">
        <f ca="1">факт_продажи!X10-факт_к_вычету!X10</f>
        <v>80</v>
      </c>
      <c r="Y10" s="33">
        <f ca="1">факт_продажи!Y10-факт_к_вычету!Y10</f>
        <v>1174094</v>
      </c>
      <c r="Z10" s="32">
        <f ca="1">факт_продажи!Z10-факт_к_вычету!Z10</f>
        <v>0</v>
      </c>
      <c r="AA10" s="33">
        <f ca="1">факт_продажи!AA10-факт_к_вычету!AA10</f>
        <v>0</v>
      </c>
      <c r="AB10" s="24">
        <f t="shared" ca="1" si="0"/>
        <v>469</v>
      </c>
      <c r="AC10" s="36">
        <f t="shared" ca="1" si="1"/>
        <v>6317984</v>
      </c>
      <c r="AE10" s="37"/>
    </row>
    <row r="11" spans="2:31" x14ac:dyDescent="0.2">
      <c r="B11" s="29">
        <f>факт_продажи!B11</f>
        <v>6</v>
      </c>
      <c r="C11" s="29" t="str">
        <f>факт_продажи!C11</f>
        <v>сигнал_03_электрохимия</v>
      </c>
      <c r="D11" s="32">
        <f ca="1">факт_продажи!D11-факт_к_вычету!D11</f>
        <v>1</v>
      </c>
      <c r="E11" s="33">
        <f ca="1">факт_продажи!E11-факт_к_вычету!E11</f>
        <v>12936</v>
      </c>
      <c r="F11" s="32">
        <f ca="1">факт_продажи!F11-факт_к_вычету!F11</f>
        <v>0</v>
      </c>
      <c r="G11" s="33">
        <f ca="1">факт_продажи!G11-факт_к_вычету!G11</f>
        <v>0</v>
      </c>
      <c r="H11" s="32">
        <f ca="1">факт_продажи!H11-факт_к_вычету!H11</f>
        <v>1</v>
      </c>
      <c r="I11" s="33">
        <f ca="1">факт_продажи!I11-факт_к_вычету!I11</f>
        <v>12936</v>
      </c>
      <c r="J11" s="32">
        <f ca="1">факт_продажи!J11-факт_к_вычету!J11</f>
        <v>10</v>
      </c>
      <c r="K11" s="33">
        <f ca="1">факт_продажи!K11-факт_к_вычету!K11</f>
        <v>134930</v>
      </c>
      <c r="L11" s="32">
        <f ca="1">факт_продажи!L11-факт_к_вычету!L11</f>
        <v>4</v>
      </c>
      <c r="M11" s="33">
        <f ca="1">факт_продажи!M11-факт_к_вычету!M11</f>
        <v>70934</v>
      </c>
      <c r="N11" s="32">
        <f ca="1">факт_продажи!N11-факт_к_вычету!N11</f>
        <v>9</v>
      </c>
      <c r="O11" s="33">
        <f ca="1">факт_продажи!O11-факт_к_вычету!O11</f>
        <v>133756</v>
      </c>
      <c r="P11" s="32">
        <f ca="1">факт_продажи!P11-факт_к_вычету!P11</f>
        <v>9</v>
      </c>
      <c r="Q11" s="33">
        <f ca="1">факт_продажи!Q11-факт_к_вычету!Q11</f>
        <v>114826</v>
      </c>
      <c r="R11" s="32">
        <f ca="1">факт_продажи!R11-факт_к_вычету!R11</f>
        <v>3</v>
      </c>
      <c r="S11" s="33">
        <f ca="1">факт_продажи!S11-факт_к_вычету!S11</f>
        <v>52104</v>
      </c>
      <c r="T11" s="32">
        <f ca="1">факт_продажи!T11-факт_к_вычету!T11</f>
        <v>6</v>
      </c>
      <c r="U11" s="33">
        <f ca="1">факт_продажи!U11-факт_к_вычету!U11</f>
        <v>85364</v>
      </c>
      <c r="V11" s="32">
        <f ca="1">факт_продажи!V11-факт_к_вычету!V11</f>
        <v>20</v>
      </c>
      <c r="W11" s="33">
        <f ca="1">факт_продажи!W11-факт_к_вычету!W11</f>
        <v>279391</v>
      </c>
      <c r="X11" s="32">
        <f ca="1">факт_продажи!X11-факт_к_вычету!X11</f>
        <v>1</v>
      </c>
      <c r="Y11" s="33">
        <f ca="1">факт_продажи!Y11-факт_к_вычету!Y11</f>
        <v>12415</v>
      </c>
      <c r="Z11" s="32">
        <f ca="1">факт_продажи!Z11-факт_к_вычету!Z11</f>
        <v>0</v>
      </c>
      <c r="AA11" s="33">
        <f ca="1">факт_продажи!AA11-факт_к_вычету!AA11</f>
        <v>0</v>
      </c>
      <c r="AB11" s="24">
        <f t="shared" ca="1" si="0"/>
        <v>64</v>
      </c>
      <c r="AC11" s="36">
        <f t="shared" ca="1" si="1"/>
        <v>909592</v>
      </c>
      <c r="AE11" s="37"/>
    </row>
    <row r="12" spans="2:31" x14ac:dyDescent="0.2">
      <c r="B12" s="29">
        <f>факт_продажи!B12</f>
        <v>7</v>
      </c>
      <c r="C12" s="29" t="str">
        <f>факт_продажи!C12</f>
        <v>сигнал_03_ПП_фланец</v>
      </c>
      <c r="D12" s="32">
        <f ca="1">факт_продажи!D12-факт_к_вычету!D12</f>
        <v>5</v>
      </c>
      <c r="E12" s="33">
        <f ca="1">факт_продажи!E12-факт_к_вычету!E12</f>
        <v>81840</v>
      </c>
      <c r="F12" s="32">
        <f ca="1">факт_продажи!F12-факт_к_вычету!F12</f>
        <v>0</v>
      </c>
      <c r="G12" s="33">
        <f ca="1">факт_продажи!G12-факт_к_вычету!G12</f>
        <v>0</v>
      </c>
      <c r="H12" s="32">
        <f ca="1">факт_продажи!H12-факт_к_вычету!H12</f>
        <v>0</v>
      </c>
      <c r="I12" s="33">
        <f ca="1">факт_продажи!I12-факт_к_вычету!I12</f>
        <v>0</v>
      </c>
      <c r="J12" s="32">
        <f ca="1">факт_продажи!J12-факт_к_вычету!J12</f>
        <v>2</v>
      </c>
      <c r="K12" s="33">
        <f ca="1">факт_продажи!K12-факт_к_вычету!K12</f>
        <v>32736</v>
      </c>
      <c r="L12" s="32">
        <f ca="1">факт_продажи!L12-факт_к_вычету!L12</f>
        <v>1</v>
      </c>
      <c r="M12" s="33">
        <f ca="1">факт_продажи!M12-факт_к_вычету!M12</f>
        <v>16368</v>
      </c>
      <c r="N12" s="32">
        <f ca="1">факт_продажи!N12-факт_к_вычету!N12</f>
        <v>1</v>
      </c>
      <c r="O12" s="33">
        <f ca="1">факт_продажи!O12-факт_к_вычету!O12</f>
        <v>16368</v>
      </c>
      <c r="P12" s="32">
        <f ca="1">факт_продажи!P12-факт_к_вычету!P12</f>
        <v>0</v>
      </c>
      <c r="Q12" s="33">
        <f ca="1">факт_продажи!Q12-факт_к_вычету!Q12</f>
        <v>0</v>
      </c>
      <c r="R12" s="32">
        <f ca="1">факт_продажи!R12-факт_к_вычету!R12</f>
        <v>0</v>
      </c>
      <c r="S12" s="33">
        <f ca="1">факт_продажи!S12-факт_к_вычету!S12</f>
        <v>0</v>
      </c>
      <c r="T12" s="32">
        <f ca="1">факт_продажи!T12-факт_к_вычету!T12</f>
        <v>1</v>
      </c>
      <c r="U12" s="33">
        <f ca="1">факт_продажи!U12-факт_к_вычету!U12</f>
        <v>16368</v>
      </c>
      <c r="V12" s="32">
        <f ca="1">факт_продажи!V12-факт_к_вычету!V12</f>
        <v>2</v>
      </c>
      <c r="W12" s="33">
        <f ca="1">факт_продажи!W12-факт_к_вычету!W12</f>
        <v>31099</v>
      </c>
      <c r="X12" s="32">
        <f ca="1">факт_продажи!X12-факт_к_вычету!X12</f>
        <v>2</v>
      </c>
      <c r="Y12" s="33">
        <f ca="1">факт_продажи!Y12-факт_к_вычету!Y12</f>
        <v>31099</v>
      </c>
      <c r="Z12" s="32">
        <f ca="1">факт_продажи!Z12-факт_к_вычету!Z12</f>
        <v>0</v>
      </c>
      <c r="AA12" s="33">
        <f ca="1">факт_продажи!AA12-факт_к_вычету!AA12</f>
        <v>0</v>
      </c>
      <c r="AB12" s="24">
        <f t="shared" ca="1" si="0"/>
        <v>14</v>
      </c>
      <c r="AC12" s="36">
        <f t="shared" ca="1" si="1"/>
        <v>225878</v>
      </c>
      <c r="AE12" s="37"/>
    </row>
    <row r="13" spans="2:31" x14ac:dyDescent="0.2">
      <c r="B13" s="29">
        <f>факт_продажи!B13</f>
        <v>8</v>
      </c>
      <c r="C13" s="29" t="str">
        <f>факт_продажи!C13</f>
        <v>Сигнал_33</v>
      </c>
      <c r="D13" s="32">
        <f ca="1">факт_продажи!D13-факт_к_вычету!D13</f>
        <v>0</v>
      </c>
      <c r="E13" s="33">
        <f ca="1">факт_продажи!E13-факт_к_вычету!E13</f>
        <v>0</v>
      </c>
      <c r="F13" s="32">
        <f ca="1">факт_продажи!F13-факт_к_вычету!F13</f>
        <v>0</v>
      </c>
      <c r="G13" s="33">
        <f ca="1">факт_продажи!G13-факт_к_вычету!G13</f>
        <v>0</v>
      </c>
      <c r="H13" s="32">
        <f ca="1">факт_продажи!H13-факт_к_вычету!H13</f>
        <v>0</v>
      </c>
      <c r="I13" s="33">
        <f ca="1">факт_продажи!I13-факт_к_вычету!I13</f>
        <v>0</v>
      </c>
      <c r="J13" s="32">
        <f ca="1">факт_продажи!J13-факт_к_вычету!J13</f>
        <v>0</v>
      </c>
      <c r="K13" s="33">
        <f ca="1">факт_продажи!K13-факт_к_вычету!K13</f>
        <v>0</v>
      </c>
      <c r="L13" s="32">
        <f ca="1">факт_продажи!L13-факт_к_вычету!L13</f>
        <v>0</v>
      </c>
      <c r="M13" s="33">
        <f ca="1">факт_продажи!M13-факт_к_вычету!M13</f>
        <v>0</v>
      </c>
      <c r="N13" s="32">
        <f ca="1">факт_продажи!N13-факт_к_вычету!N13</f>
        <v>0</v>
      </c>
      <c r="O13" s="33">
        <f ca="1">факт_продажи!O13-факт_к_вычету!O13</f>
        <v>0</v>
      </c>
      <c r="P13" s="32">
        <f ca="1">факт_продажи!P13-факт_к_вычету!P13</f>
        <v>0</v>
      </c>
      <c r="Q13" s="33">
        <f ca="1">факт_продажи!Q13-факт_к_вычету!Q13</f>
        <v>0</v>
      </c>
      <c r="R13" s="32">
        <f ca="1">факт_продажи!R13-факт_к_вычету!R13</f>
        <v>0</v>
      </c>
      <c r="S13" s="33">
        <f ca="1">факт_продажи!S13-факт_к_вычету!S13</f>
        <v>0</v>
      </c>
      <c r="T13" s="32">
        <f ca="1">факт_продажи!T13-факт_к_вычету!T13</f>
        <v>0</v>
      </c>
      <c r="U13" s="33">
        <f ca="1">факт_продажи!U13-факт_к_вычету!U13</f>
        <v>0</v>
      </c>
      <c r="V13" s="32">
        <f ca="1">факт_продажи!V13-факт_к_вычету!V13</f>
        <v>3</v>
      </c>
      <c r="W13" s="33">
        <f ca="1">факт_продажи!W13-факт_к_вычету!W13</f>
        <v>85912</v>
      </c>
      <c r="X13" s="32">
        <f ca="1">факт_продажи!X13-факт_к_вычету!X13</f>
        <v>0</v>
      </c>
      <c r="Y13" s="33">
        <f ca="1">факт_продажи!Y13-факт_к_вычету!Y13</f>
        <v>0</v>
      </c>
      <c r="Z13" s="32">
        <f ca="1">факт_продажи!Z13-факт_к_вычету!Z13</f>
        <v>0</v>
      </c>
      <c r="AA13" s="33">
        <f ca="1">факт_продажи!AA13-факт_к_вычету!AA13</f>
        <v>0</v>
      </c>
      <c r="AB13" s="24">
        <f t="shared" ca="1" si="0"/>
        <v>3</v>
      </c>
      <c r="AC13" s="36">
        <f t="shared" ca="1" si="1"/>
        <v>85912</v>
      </c>
      <c r="AE13" s="37"/>
    </row>
    <row r="14" spans="2:31" x14ac:dyDescent="0.2">
      <c r="B14" s="29">
        <f>факт_продажи!B14</f>
        <v>9</v>
      </c>
      <c r="C14" s="29" t="str">
        <f>факт_продажи!C14</f>
        <v>сигнал_022_пульт</v>
      </c>
      <c r="D14" s="32">
        <f ca="1">факт_продажи!D14-факт_к_вычету!D14</f>
        <v>15</v>
      </c>
      <c r="E14" s="33">
        <f ca="1">факт_продажи!E14-факт_к_вычету!E14</f>
        <v>510192</v>
      </c>
      <c r="F14" s="32">
        <f ca="1">факт_продажи!F14-факт_к_вычету!F14</f>
        <v>0</v>
      </c>
      <c r="G14" s="33">
        <f ca="1">факт_продажи!G14-факт_к_вычету!G14</f>
        <v>0</v>
      </c>
      <c r="H14" s="32">
        <f ca="1">факт_продажи!H14-факт_к_вычету!H14</f>
        <v>7</v>
      </c>
      <c r="I14" s="33">
        <f ca="1">факт_продажи!I14-факт_к_вычету!I14</f>
        <v>233278</v>
      </c>
      <c r="J14" s="32">
        <f ca="1">факт_продажи!J14-факт_к_вычету!J14</f>
        <v>0</v>
      </c>
      <c r="K14" s="33">
        <f ca="1">факт_продажи!K14-факт_к_вычету!K14</f>
        <v>0</v>
      </c>
      <c r="L14" s="32">
        <f ca="1">факт_продажи!L14-факт_к_вычету!L14</f>
        <v>0</v>
      </c>
      <c r="M14" s="33">
        <f ca="1">факт_продажи!M14-факт_к_вычету!M14</f>
        <v>0</v>
      </c>
      <c r="N14" s="32">
        <f ca="1">факт_продажи!N14-факт_к_вычету!N14</f>
        <v>0</v>
      </c>
      <c r="O14" s="33">
        <f ca="1">факт_продажи!O14-факт_к_вычету!O14</f>
        <v>0</v>
      </c>
      <c r="P14" s="32">
        <f ca="1">факт_продажи!P14-факт_к_вычету!P14</f>
        <v>0</v>
      </c>
      <c r="Q14" s="33">
        <f ca="1">факт_продажи!Q14-факт_к_вычету!Q14</f>
        <v>0</v>
      </c>
      <c r="R14" s="32">
        <f ca="1">факт_продажи!R14-факт_к_вычету!R14</f>
        <v>3</v>
      </c>
      <c r="S14" s="33">
        <f ca="1">факт_продажи!S14-факт_к_вычету!S14</f>
        <v>97886</v>
      </c>
      <c r="T14" s="32">
        <f ca="1">факт_продажи!T14-факт_к_вычету!T14</f>
        <v>0</v>
      </c>
      <c r="U14" s="33">
        <f ca="1">факт_продажи!U14-факт_к_вычету!U14</f>
        <v>0</v>
      </c>
      <c r="V14" s="32">
        <f ca="1">факт_продажи!V14-факт_к_вычету!V14</f>
        <v>1</v>
      </c>
      <c r="W14" s="33">
        <f ca="1">факт_продажи!W14-факт_к_вычету!W14</f>
        <v>43927</v>
      </c>
      <c r="X14" s="32">
        <f ca="1">факт_продажи!X14-факт_к_вычету!X14</f>
        <v>0</v>
      </c>
      <c r="Y14" s="33">
        <f ca="1">факт_продажи!Y14-факт_к_вычету!Y14</f>
        <v>0</v>
      </c>
      <c r="Z14" s="32">
        <f ca="1">факт_продажи!Z14-факт_к_вычету!Z14</f>
        <v>0</v>
      </c>
      <c r="AA14" s="33">
        <f ca="1">факт_продажи!AA14-факт_к_вычету!AA14</f>
        <v>0</v>
      </c>
      <c r="AB14" s="24">
        <f t="shared" ca="1" si="0"/>
        <v>26</v>
      </c>
      <c r="AC14" s="36">
        <f t="shared" ca="1" si="1"/>
        <v>885283</v>
      </c>
      <c r="AE14" s="37"/>
    </row>
    <row r="15" spans="2:31" x14ac:dyDescent="0.2">
      <c r="B15" s="29">
        <f>факт_продажи!B15</f>
        <v>10</v>
      </c>
      <c r="C15" s="29" t="str">
        <f>факт_продажи!C15</f>
        <v>сигнал_022_датчики</v>
      </c>
      <c r="D15" s="32">
        <f ca="1">факт_продажи!D15-факт_к_вычету!D15</f>
        <v>27</v>
      </c>
      <c r="E15" s="33">
        <f ca="1">факт_продажи!E15-факт_к_вычету!E15</f>
        <v>249768</v>
      </c>
      <c r="F15" s="32">
        <f ca="1">факт_продажи!F15-факт_к_вычету!F15</f>
        <v>0</v>
      </c>
      <c r="G15" s="33">
        <f ca="1">факт_продажи!G15-факт_к_вычету!G15</f>
        <v>0</v>
      </c>
      <c r="H15" s="32">
        <f ca="1">факт_продажи!H15-факт_к_вычету!H15</f>
        <v>17</v>
      </c>
      <c r="I15" s="33">
        <f ca="1">факт_продажи!I15-факт_к_вычету!I15</f>
        <v>182422</v>
      </c>
      <c r="J15" s="32">
        <f ca="1">факт_продажи!J15-факт_к_вычету!J15</f>
        <v>2</v>
      </c>
      <c r="K15" s="33">
        <f ca="1">факт_продажи!K15-факт_к_вычету!K15</f>
        <v>25615</v>
      </c>
      <c r="L15" s="32">
        <f ca="1">факт_продажи!L15-факт_к_вычету!L15</f>
        <v>5</v>
      </c>
      <c r="M15" s="33">
        <f ca="1">факт_продажи!M15-факт_к_вычету!M15</f>
        <v>48378</v>
      </c>
      <c r="N15" s="32">
        <f ca="1">факт_продажи!N15-факт_к_вычету!N15</f>
        <v>0</v>
      </c>
      <c r="O15" s="33">
        <f ca="1">факт_продажи!O15-факт_к_вычету!O15</f>
        <v>0</v>
      </c>
      <c r="P15" s="32">
        <f ca="1">факт_продажи!P15-факт_к_вычету!P15</f>
        <v>0</v>
      </c>
      <c r="Q15" s="33">
        <f ca="1">факт_продажи!Q15-факт_к_вычету!Q15</f>
        <v>0</v>
      </c>
      <c r="R15" s="32">
        <f ca="1">факт_продажи!R15-факт_к_вычету!R15</f>
        <v>6</v>
      </c>
      <c r="S15" s="33">
        <f ca="1">факт_продажи!S15-факт_к_вычету!S15</f>
        <v>69254</v>
      </c>
      <c r="T15" s="32">
        <f ca="1">факт_продажи!T15-факт_к_вычету!T15</f>
        <v>0</v>
      </c>
      <c r="U15" s="33">
        <f ca="1">факт_продажи!U15-факт_к_вычету!U15</f>
        <v>0</v>
      </c>
      <c r="V15" s="32">
        <f ca="1">факт_продажи!V15-факт_к_вычету!V15</f>
        <v>0</v>
      </c>
      <c r="W15" s="33">
        <f ca="1">факт_продажи!W15-факт_к_вычету!W15</f>
        <v>0</v>
      </c>
      <c r="X15" s="32">
        <f ca="1">факт_продажи!X15-факт_к_вычету!X15</f>
        <v>0</v>
      </c>
      <c r="Y15" s="33">
        <f ca="1">факт_продажи!Y15-факт_к_вычету!Y15</f>
        <v>0</v>
      </c>
      <c r="Z15" s="32">
        <f ca="1">факт_продажи!Z15-факт_к_вычету!Z15</f>
        <v>0</v>
      </c>
      <c r="AA15" s="33">
        <f ca="1">факт_продажи!AA15-факт_к_вычету!AA15</f>
        <v>0</v>
      </c>
      <c r="AB15" s="24">
        <f t="shared" ca="1" si="0"/>
        <v>57</v>
      </c>
      <c r="AC15" s="36">
        <f t="shared" ca="1" si="1"/>
        <v>575437</v>
      </c>
      <c r="AE15" s="37"/>
    </row>
    <row r="16" spans="2:31" x14ac:dyDescent="0.2">
      <c r="B16" s="29">
        <f>факт_продажи!B16</f>
        <v>11</v>
      </c>
      <c r="C16" s="29" t="str">
        <f>факт_продажи!C16</f>
        <v>сигнал_02</v>
      </c>
      <c r="D16" s="32">
        <f ca="1">факт_продажи!D16-факт_к_вычету!D16</f>
        <v>37</v>
      </c>
      <c r="E16" s="33">
        <f ca="1">факт_продажи!E16-факт_к_вычету!E16</f>
        <v>788672</v>
      </c>
      <c r="F16" s="32">
        <f ca="1">факт_продажи!F16-факт_к_вычету!F16</f>
        <v>10</v>
      </c>
      <c r="G16" s="33">
        <f ca="1">факт_продажи!G16-факт_к_вычету!G16</f>
        <v>237978</v>
      </c>
      <c r="H16" s="32">
        <f ca="1">факт_продажи!H16-факт_к_вычету!H16</f>
        <v>22</v>
      </c>
      <c r="I16" s="33">
        <f ca="1">факт_продажи!I16-факт_к_вычету!I16</f>
        <v>500874</v>
      </c>
      <c r="J16" s="32">
        <f ca="1">факт_продажи!J16-факт_к_вычету!J16</f>
        <v>24</v>
      </c>
      <c r="K16" s="33">
        <f ca="1">факт_продажи!K16-факт_к_вычету!K16</f>
        <v>484736</v>
      </c>
      <c r="L16" s="32">
        <f ca="1">факт_продажи!L16-факт_к_вычету!L16</f>
        <v>18</v>
      </c>
      <c r="M16" s="33">
        <f ca="1">факт_продажи!M16-факт_к_вычету!M16</f>
        <v>438682</v>
      </c>
      <c r="N16" s="32">
        <f ca="1">факт_продажи!N16-факт_к_вычету!N16</f>
        <v>3</v>
      </c>
      <c r="O16" s="33">
        <f ca="1">факт_продажи!O16-факт_к_вычету!O16</f>
        <v>71304</v>
      </c>
      <c r="P16" s="32">
        <f ca="1">факт_продажи!P16-факт_к_вычету!P16</f>
        <v>15</v>
      </c>
      <c r="Q16" s="33">
        <f ca="1">факт_продажи!Q16-факт_к_вычету!Q16</f>
        <v>315754</v>
      </c>
      <c r="R16" s="32">
        <f ca="1">факт_продажи!R16-факт_к_вычету!R16</f>
        <v>12</v>
      </c>
      <c r="S16" s="33">
        <f ca="1">факт_продажи!S16-факт_к_вычету!S16</f>
        <v>266408</v>
      </c>
      <c r="T16" s="32">
        <f ca="1">факт_продажи!T16-факт_к_вычету!T16</f>
        <v>6</v>
      </c>
      <c r="U16" s="33">
        <f ca="1">факт_продажи!U16-факт_к_вычету!U16</f>
        <v>117272</v>
      </c>
      <c r="V16" s="32">
        <f ca="1">факт_продажи!V16-факт_к_вычету!V16</f>
        <v>2</v>
      </c>
      <c r="W16" s="33">
        <f ca="1">факт_продажи!W16-факт_к_вычету!W16</f>
        <v>41549</v>
      </c>
      <c r="X16" s="32">
        <f ca="1">факт_продажи!X16-факт_к_вычету!X16</f>
        <v>8</v>
      </c>
      <c r="Y16" s="33">
        <f ca="1">факт_продажи!Y16-факт_к_вычету!Y16</f>
        <v>177408</v>
      </c>
      <c r="Z16" s="32">
        <f ca="1">факт_продажи!Z16-факт_к_вычету!Z16</f>
        <v>0</v>
      </c>
      <c r="AA16" s="33">
        <f ca="1">факт_продажи!AA16-факт_к_вычету!AA16</f>
        <v>0</v>
      </c>
      <c r="AB16" s="24">
        <f t="shared" ca="1" si="0"/>
        <v>157</v>
      </c>
      <c r="AC16" s="36">
        <f t="shared" ca="1" si="1"/>
        <v>3440637</v>
      </c>
      <c r="AE16" s="37"/>
    </row>
    <row r="17" spans="2:31" x14ac:dyDescent="0.2">
      <c r="B17" s="29">
        <f>факт_продажи!B17</f>
        <v>12</v>
      </c>
      <c r="C17" s="29" t="str">
        <f>факт_продажи!C17</f>
        <v>ДМГ_3</v>
      </c>
      <c r="D17" s="32">
        <f ca="1">факт_продажи!D17-факт_к_вычету!D17</f>
        <v>35</v>
      </c>
      <c r="E17" s="33">
        <f ca="1">факт_продажи!E17-факт_к_вычету!E17</f>
        <v>244062</v>
      </c>
      <c r="F17" s="32">
        <f ca="1">факт_продажи!F17-факт_к_вычету!F17</f>
        <v>0</v>
      </c>
      <c r="G17" s="33">
        <f ca="1">факт_продажи!G17-факт_к_вычету!G17</f>
        <v>0</v>
      </c>
      <c r="H17" s="32">
        <f ca="1">факт_продажи!H17-факт_к_вычету!H17</f>
        <v>0</v>
      </c>
      <c r="I17" s="33">
        <f ca="1">факт_продажи!I17-факт_к_вычету!I17</f>
        <v>0</v>
      </c>
      <c r="J17" s="32">
        <f ca="1">факт_продажи!J17-факт_к_вычету!J17</f>
        <v>7</v>
      </c>
      <c r="K17" s="33">
        <f ca="1">факт_продажи!K17-факт_к_вычету!K17</f>
        <v>65083</v>
      </c>
      <c r="L17" s="32">
        <f ca="1">факт_продажи!L17-факт_к_вычету!L17</f>
        <v>52</v>
      </c>
      <c r="M17" s="33">
        <f ca="1">факт_продажи!M17-факт_к_вычету!M17</f>
        <v>428320</v>
      </c>
      <c r="N17" s="32">
        <f ca="1">факт_продажи!N17-факт_к_вычету!N17</f>
        <v>18</v>
      </c>
      <c r="O17" s="33">
        <f ca="1">факт_продажи!O17-факт_к_вычету!O17</f>
        <v>125518</v>
      </c>
      <c r="P17" s="32">
        <f ca="1">факт_продажи!P17-факт_к_вычету!P17</f>
        <v>188</v>
      </c>
      <c r="Q17" s="33">
        <f ca="1">факт_продажи!Q17-факт_к_вычету!Q17</f>
        <v>1755570</v>
      </c>
      <c r="R17" s="32">
        <f ca="1">факт_продажи!R17-факт_к_вычету!R17</f>
        <v>12</v>
      </c>
      <c r="S17" s="33">
        <f ca="1">факт_продажи!S17-факт_к_вычету!S17</f>
        <v>125962</v>
      </c>
      <c r="T17" s="32">
        <f ca="1">факт_продажи!T17-факт_к_вычету!T17</f>
        <v>93</v>
      </c>
      <c r="U17" s="33">
        <f ca="1">факт_продажи!U17-факт_к_вычету!U17</f>
        <v>783165</v>
      </c>
      <c r="V17" s="32">
        <f ca="1">факт_продажи!V17-факт_к_вычету!V17</f>
        <v>16</v>
      </c>
      <c r="W17" s="33">
        <f ca="1">факт_продажи!W17-факт_к_вычету!W17</f>
        <v>148762</v>
      </c>
      <c r="X17" s="32">
        <f ca="1">факт_продажи!X17-факт_к_вычету!X17</f>
        <v>26</v>
      </c>
      <c r="Y17" s="33">
        <f ca="1">факт_продажи!Y17-факт_к_вычету!Y17</f>
        <v>204307</v>
      </c>
      <c r="Z17" s="32">
        <f ca="1">факт_продажи!Z17-факт_к_вычету!Z17</f>
        <v>0</v>
      </c>
      <c r="AA17" s="33">
        <f ca="1">факт_продажи!AA17-факт_к_вычету!AA17</f>
        <v>0</v>
      </c>
      <c r="AB17" s="24">
        <f t="shared" ca="1" si="0"/>
        <v>447</v>
      </c>
      <c r="AC17" s="36">
        <f t="shared" ca="1" si="1"/>
        <v>3880749</v>
      </c>
      <c r="AE17" s="37"/>
    </row>
    <row r="18" spans="2:31" x14ac:dyDescent="0.2">
      <c r="B18" s="29">
        <f>факт_продажи!B18</f>
        <v>13</v>
      </c>
      <c r="C18" s="29" t="str">
        <f>факт_продажи!C18</f>
        <v>ПВУ_80</v>
      </c>
      <c r="D18" s="32">
        <f ca="1">факт_продажи!D18-факт_к_вычету!D18</f>
        <v>0</v>
      </c>
      <c r="E18" s="33">
        <f ca="1">факт_продажи!E18-факт_к_вычету!E18</f>
        <v>0</v>
      </c>
      <c r="F18" s="32">
        <f ca="1">факт_продажи!F18-факт_к_вычету!F18</f>
        <v>0</v>
      </c>
      <c r="G18" s="33">
        <f ca="1">факт_продажи!G18-факт_к_вычету!G18</f>
        <v>0</v>
      </c>
      <c r="H18" s="32">
        <f ca="1">факт_продажи!H18-факт_к_вычету!H18</f>
        <v>0</v>
      </c>
      <c r="I18" s="33">
        <f ca="1">факт_продажи!I18-факт_к_вычету!I18</f>
        <v>0</v>
      </c>
      <c r="J18" s="32">
        <f ca="1">факт_продажи!J18-факт_к_вычету!J18</f>
        <v>0</v>
      </c>
      <c r="K18" s="33">
        <f ca="1">факт_продажи!K18-факт_к_вычету!K18</f>
        <v>0</v>
      </c>
      <c r="L18" s="32">
        <f ca="1">факт_продажи!L18-факт_к_вычету!L18</f>
        <v>0</v>
      </c>
      <c r="M18" s="33">
        <f ca="1">факт_продажи!M18-факт_к_вычету!M18</f>
        <v>0</v>
      </c>
      <c r="N18" s="32">
        <f ca="1">факт_продажи!N18-факт_к_вычету!N18</f>
        <v>0</v>
      </c>
      <c r="O18" s="33">
        <f ca="1">факт_продажи!O18-факт_к_вычету!O18</f>
        <v>0</v>
      </c>
      <c r="P18" s="32">
        <f ca="1">факт_продажи!P18-факт_к_вычету!P18</f>
        <v>3</v>
      </c>
      <c r="Q18" s="33">
        <f ca="1">факт_продажи!Q18-факт_к_вычету!Q18</f>
        <v>122661</v>
      </c>
      <c r="R18" s="32">
        <f ca="1">факт_продажи!R18-факт_к_вычету!R18</f>
        <v>0</v>
      </c>
      <c r="S18" s="33">
        <f ca="1">факт_продажи!S18-факт_к_вычету!S18</f>
        <v>0</v>
      </c>
      <c r="T18" s="32">
        <f ca="1">факт_продажи!T18-факт_к_вычету!T18</f>
        <v>4</v>
      </c>
      <c r="U18" s="33">
        <f ca="1">факт_продажи!U18-факт_к_вычету!U18</f>
        <v>155485</v>
      </c>
      <c r="V18" s="32">
        <f ca="1">факт_продажи!V18-факт_к_вычету!V18</f>
        <v>0</v>
      </c>
      <c r="W18" s="33">
        <f ca="1">факт_продажи!W18-факт_к_вычету!W18</f>
        <v>0</v>
      </c>
      <c r="X18" s="32">
        <f ca="1">факт_продажи!X18-факт_к_вычету!X18</f>
        <v>1</v>
      </c>
      <c r="Y18" s="33">
        <f ca="1">факт_продажи!Y18-факт_к_вычету!Y18</f>
        <v>47510</v>
      </c>
      <c r="Z18" s="32">
        <f ca="1">факт_продажи!Z18-факт_к_вычету!Z18</f>
        <v>0</v>
      </c>
      <c r="AA18" s="33">
        <f ca="1">факт_продажи!AA18-факт_к_вычету!AA18</f>
        <v>0</v>
      </c>
      <c r="AB18" s="24">
        <f t="shared" ca="1" si="0"/>
        <v>8</v>
      </c>
      <c r="AC18" s="36">
        <f t="shared" ca="1" si="1"/>
        <v>325656</v>
      </c>
      <c r="AE18" s="37"/>
    </row>
    <row r="19" spans="2:31" s="34" customFormat="1" x14ac:dyDescent="0.2">
      <c r="B19" s="29">
        <f>факт_продажи!B19</f>
        <v>14</v>
      </c>
      <c r="C19" s="29" t="str">
        <f>факт_продажи!C19</f>
        <v>ЧК_10</v>
      </c>
      <c r="D19" s="32">
        <f ca="1">факт_продажи!D19-факт_к_вычету!D19</f>
        <v>1</v>
      </c>
      <c r="E19" s="33">
        <f ca="1">факт_продажи!E19-факт_к_вычету!E19</f>
        <v>26748</v>
      </c>
      <c r="F19" s="32">
        <f ca="1">факт_продажи!F19-факт_к_вычету!F19</f>
        <v>0</v>
      </c>
      <c r="G19" s="33">
        <f ca="1">факт_продажи!G19-факт_к_вычету!G19</f>
        <v>0</v>
      </c>
      <c r="H19" s="32">
        <f ca="1">факт_продажи!H19-факт_к_вычету!H19</f>
        <v>1</v>
      </c>
      <c r="I19" s="33">
        <f ca="1">факт_продажи!I19-факт_к_вычету!I19</f>
        <v>14687</v>
      </c>
      <c r="J19" s="32">
        <f ca="1">факт_продажи!J19-факт_к_вычету!J19</f>
        <v>2</v>
      </c>
      <c r="K19" s="33">
        <f ca="1">факт_продажи!K19-факт_к_вычету!K19</f>
        <v>29374</v>
      </c>
      <c r="L19" s="32">
        <f ca="1">факт_продажи!L19-факт_к_вычету!L19</f>
        <v>2</v>
      </c>
      <c r="M19" s="33">
        <f ca="1">факт_продажи!M19-факт_к_вычету!M19</f>
        <v>29374</v>
      </c>
      <c r="N19" s="32">
        <f ca="1">факт_продажи!N19-факт_к_вычету!N19</f>
        <v>2</v>
      </c>
      <c r="O19" s="33">
        <f ca="1">факт_продажи!O19-факт_к_вычету!O19</f>
        <v>29374</v>
      </c>
      <c r="P19" s="32">
        <f ca="1">факт_продажи!P19-факт_к_вычету!P19</f>
        <v>2</v>
      </c>
      <c r="Q19" s="33">
        <f ca="1">факт_продажи!Q19-факт_к_вычету!Q19</f>
        <v>38987</v>
      </c>
      <c r="R19" s="32">
        <f ca="1">факт_продажи!R19-факт_к_вычету!R19</f>
        <v>1</v>
      </c>
      <c r="S19" s="33">
        <f ca="1">факт_продажи!S19-факт_к_вычету!S19</f>
        <v>14687</v>
      </c>
      <c r="T19" s="32">
        <f ca="1">факт_продажи!T19-факт_к_вычету!T19</f>
        <v>1</v>
      </c>
      <c r="U19" s="33">
        <f ca="1">факт_продажи!U19-факт_к_вычету!U19</f>
        <v>14687</v>
      </c>
      <c r="V19" s="32">
        <f ca="1">факт_продажи!V19-факт_к_вычету!V19</f>
        <v>1</v>
      </c>
      <c r="W19" s="33">
        <f ca="1">факт_продажи!W19-факт_к_вычету!W19</f>
        <v>16156</v>
      </c>
      <c r="X19" s="32">
        <f ca="1">факт_продажи!X19-факт_к_вычету!X19</f>
        <v>2</v>
      </c>
      <c r="Y19" s="33">
        <f ca="1">факт_продажи!Y19-факт_к_вычету!Y19</f>
        <v>32311</v>
      </c>
      <c r="Z19" s="32">
        <f ca="1">факт_продажи!Z19-факт_к_вычету!Z19</f>
        <v>0</v>
      </c>
      <c r="AA19" s="33">
        <f ca="1">факт_продажи!AA19-факт_к_вычету!AA19</f>
        <v>0</v>
      </c>
      <c r="AB19" s="24">
        <f t="shared" ca="1" si="0"/>
        <v>15</v>
      </c>
      <c r="AC19" s="36">
        <f t="shared" ca="1" si="1"/>
        <v>246385</v>
      </c>
      <c r="AD19" s="45"/>
      <c r="AE19" s="37"/>
    </row>
    <row r="20" spans="2:31" x14ac:dyDescent="0.2">
      <c r="B20" s="29">
        <f>факт_продажи!B20</f>
        <v>15</v>
      </c>
      <c r="C20" s="29" t="str">
        <f>факт_продажи!C20</f>
        <v>Газтест_пульт</v>
      </c>
      <c r="D20" s="32">
        <f ca="1">факт_продажи!D20-факт_к_вычету!D20</f>
        <v>5</v>
      </c>
      <c r="E20" s="33">
        <f ca="1">факт_продажи!E20-факт_к_вычету!E20</f>
        <v>46440</v>
      </c>
      <c r="F20" s="32">
        <f ca="1">факт_продажи!F20-факт_к_вычету!F20</f>
        <v>0</v>
      </c>
      <c r="G20" s="33">
        <f ca="1">факт_продажи!G20-факт_к_вычету!G20</f>
        <v>0</v>
      </c>
      <c r="H20" s="32">
        <f ca="1">факт_продажи!H20-факт_к_вычету!H20</f>
        <v>5</v>
      </c>
      <c r="I20" s="33">
        <f ca="1">факт_продажи!I20-факт_к_вычету!I20</f>
        <v>46440</v>
      </c>
      <c r="J20" s="32">
        <f ca="1">факт_продажи!J20-факт_к_вычету!J20</f>
        <v>7</v>
      </c>
      <c r="K20" s="33">
        <f ca="1">факт_продажи!K20-факт_к_вычету!K20</f>
        <v>62694</v>
      </c>
      <c r="L20" s="32">
        <f ca="1">факт_продажи!L20-факт_к_вычету!L20</f>
        <v>0</v>
      </c>
      <c r="M20" s="33">
        <f ca="1">факт_продажи!M20-факт_к_вычету!M20</f>
        <v>0</v>
      </c>
      <c r="N20" s="32">
        <f ca="1">факт_продажи!N20-факт_к_вычету!N20</f>
        <v>4</v>
      </c>
      <c r="O20" s="33">
        <f ca="1">факт_продажи!O20-факт_к_вычету!O20</f>
        <v>36688</v>
      </c>
      <c r="P20" s="32">
        <f ca="1">факт_продажи!P20-факт_к_вычету!P20</f>
        <v>24</v>
      </c>
      <c r="Q20" s="33">
        <f ca="1">факт_продажи!Q20-факт_к_вычету!Q20</f>
        <v>221240</v>
      </c>
      <c r="R20" s="32">
        <f ca="1">факт_продажи!R20-факт_к_вычету!R20</f>
        <v>3</v>
      </c>
      <c r="S20" s="33">
        <f ca="1">факт_продажи!S20-факт_к_вычету!S20</f>
        <v>27864</v>
      </c>
      <c r="T20" s="32">
        <f ca="1">факт_продажи!T20-факт_к_вычету!T20</f>
        <v>5</v>
      </c>
      <c r="U20" s="33">
        <f ca="1">факт_продажи!U20-факт_к_вычету!U20</f>
        <v>45511</v>
      </c>
      <c r="V20" s="32">
        <f ca="1">факт_продажи!V20-факт_к_вычету!V20</f>
        <v>0</v>
      </c>
      <c r="W20" s="33">
        <f ca="1">факт_продажи!W20-факт_к_вычету!W20</f>
        <v>0</v>
      </c>
      <c r="X20" s="32">
        <f ca="1">факт_продажи!X20-факт_к_вычету!X20</f>
        <v>0</v>
      </c>
      <c r="Y20" s="33">
        <f ca="1">факт_продажи!Y20-факт_к_вычету!Y20</f>
        <v>0</v>
      </c>
      <c r="Z20" s="32">
        <f ca="1">факт_продажи!Z20-факт_к_вычету!Z20</f>
        <v>0</v>
      </c>
      <c r="AA20" s="33">
        <f ca="1">факт_продажи!AA20-факт_к_вычету!AA20</f>
        <v>0</v>
      </c>
      <c r="AB20" s="24">
        <f t="shared" ca="1" si="0"/>
        <v>53</v>
      </c>
      <c r="AC20" s="36">
        <f t="shared" ca="1" si="1"/>
        <v>486877</v>
      </c>
      <c r="AE20" s="37"/>
    </row>
    <row r="21" spans="2:31" x14ac:dyDescent="0.2">
      <c r="B21" s="29">
        <f>факт_продажи!B21</f>
        <v>16</v>
      </c>
      <c r="C21" s="29" t="str">
        <f>факт_продажи!C21</f>
        <v>Газтест_датчики</v>
      </c>
      <c r="D21" s="32">
        <f ca="1">факт_продажи!D21-факт_к_вычету!D21</f>
        <v>20</v>
      </c>
      <c r="E21" s="33">
        <f ca="1">факт_продажи!E21-факт_к_вычету!E21</f>
        <v>92160</v>
      </c>
      <c r="F21" s="32">
        <f ca="1">факт_продажи!F21-факт_к_вычету!F21</f>
        <v>0</v>
      </c>
      <c r="G21" s="33">
        <f ca="1">факт_продажи!G21-факт_к_вычету!G21</f>
        <v>0</v>
      </c>
      <c r="H21" s="32">
        <f ca="1">факт_продажи!H21-факт_к_вычету!H21</f>
        <v>11</v>
      </c>
      <c r="I21" s="33">
        <f ca="1">факт_продажи!I21-факт_к_вычету!I21</f>
        <v>50688</v>
      </c>
      <c r="J21" s="32">
        <f ca="1">факт_продажи!J21-факт_к_вычету!J21</f>
        <v>15</v>
      </c>
      <c r="K21" s="33">
        <f ca="1">факт_продажи!K21-факт_к_вычету!K21</f>
        <v>66355</v>
      </c>
      <c r="L21" s="32">
        <f ca="1">факт_продажи!L21-факт_к_вычету!L21</f>
        <v>0</v>
      </c>
      <c r="M21" s="33">
        <f ca="1">факт_продажи!M21-факт_к_вычету!M21</f>
        <v>0</v>
      </c>
      <c r="N21" s="32">
        <f ca="1">факт_продажи!N21-факт_к_вычету!N21</f>
        <v>8</v>
      </c>
      <c r="O21" s="33">
        <f ca="1">факт_продажи!O21-факт_к_вычету!O21</f>
        <v>36403</v>
      </c>
      <c r="P21" s="32">
        <f ca="1">факт_продажи!P21-факт_к_вычету!P21</f>
        <v>65</v>
      </c>
      <c r="Q21" s="33">
        <f ca="1">факт_продажи!Q21-факт_к_вычету!Q21</f>
        <v>296202</v>
      </c>
      <c r="R21" s="32">
        <f ca="1">факт_продажи!R21-факт_к_вычету!R21</f>
        <v>12</v>
      </c>
      <c r="S21" s="33">
        <f ca="1">факт_продажи!S21-факт_к_вычету!S21</f>
        <v>55296</v>
      </c>
      <c r="T21" s="32">
        <f ca="1">факт_продажи!T21-факт_к_вычету!T21</f>
        <v>16</v>
      </c>
      <c r="U21" s="33">
        <f ca="1">факт_продажи!U21-факт_к_вычету!U21</f>
        <v>72806</v>
      </c>
      <c r="V21" s="32">
        <f ca="1">факт_продажи!V21-факт_к_вычету!V21</f>
        <v>0</v>
      </c>
      <c r="W21" s="33">
        <f ca="1">факт_продажи!W21-факт_к_вычету!W21</f>
        <v>0</v>
      </c>
      <c r="X21" s="32">
        <f ca="1">факт_продажи!X21-факт_к_вычету!X21</f>
        <v>0</v>
      </c>
      <c r="Y21" s="33">
        <f ca="1">факт_продажи!Y21-факт_к_вычету!Y21</f>
        <v>0</v>
      </c>
      <c r="Z21" s="32">
        <f ca="1">факт_продажи!Z21-факт_к_вычету!Z21</f>
        <v>0</v>
      </c>
      <c r="AA21" s="33">
        <f ca="1">факт_продажи!AA21-факт_к_вычету!AA21</f>
        <v>0</v>
      </c>
      <c r="AB21" s="24">
        <f t="shared" ca="1" si="0"/>
        <v>147</v>
      </c>
      <c r="AC21" s="36">
        <f t="shared" ca="1" si="1"/>
        <v>669910</v>
      </c>
      <c r="AE21" s="37"/>
    </row>
    <row r="22" spans="2:31" x14ac:dyDescent="0.2">
      <c r="B22" s="29">
        <f>факт_продажи!B22</f>
        <v>17</v>
      </c>
      <c r="C22" s="29" t="str">
        <f>факт_продажи!C22</f>
        <v>Сигнал_03К_пульт</v>
      </c>
      <c r="D22" s="32">
        <f ca="1">факт_продажи!D22-факт_к_вычету!D22</f>
        <v>3</v>
      </c>
      <c r="E22" s="33">
        <f ca="1">факт_продажи!E22-факт_к_вычету!E22</f>
        <v>37402</v>
      </c>
      <c r="F22" s="32">
        <f ca="1">факт_продажи!F22-факт_к_вычету!F22</f>
        <v>6</v>
      </c>
      <c r="G22" s="33">
        <f ca="1">факт_продажи!G22-факт_к_вычету!G22</f>
        <v>79848</v>
      </c>
      <c r="H22" s="32">
        <f ca="1">факт_продажи!H22-факт_к_вычету!H22</f>
        <v>3</v>
      </c>
      <c r="I22" s="33">
        <f ca="1">факт_продажи!I22-факт_к_вычету!I22</f>
        <v>55684</v>
      </c>
      <c r="J22" s="32">
        <f ca="1">факт_продажи!J22-факт_к_вычету!J22</f>
        <v>24</v>
      </c>
      <c r="K22" s="33">
        <f ca="1">факт_продажи!K22-факт_к_вычету!K22</f>
        <v>311538</v>
      </c>
      <c r="L22" s="32">
        <f ca="1">факт_продажи!L22-факт_к_вычету!L22</f>
        <v>4</v>
      </c>
      <c r="M22" s="33">
        <f ca="1">факт_продажи!M22-факт_к_вычету!M22</f>
        <v>52294</v>
      </c>
      <c r="N22" s="32">
        <f ca="1">факт_продажи!N22-факт_к_вычету!N22</f>
        <v>14</v>
      </c>
      <c r="O22" s="33">
        <f ca="1">факт_продажи!O22-факт_к_вычету!O22</f>
        <v>186238</v>
      </c>
      <c r="P22" s="32">
        <f ca="1">факт_продажи!P22-факт_к_вычету!P22</f>
        <v>2</v>
      </c>
      <c r="Q22" s="33">
        <f ca="1">факт_продажи!Q22-факт_к_вычету!Q22</f>
        <v>25486</v>
      </c>
      <c r="R22" s="32">
        <f ca="1">факт_продажи!R22-факт_к_вычету!R22</f>
        <v>3</v>
      </c>
      <c r="S22" s="33">
        <f ca="1">факт_продажи!S22-факт_к_вычету!S22</f>
        <v>49348</v>
      </c>
      <c r="T22" s="32">
        <f ca="1">факт_продажи!T22-факт_к_вычету!T22</f>
        <v>32</v>
      </c>
      <c r="U22" s="33">
        <f ca="1">факт_продажи!U22-факт_к_вычету!U22</f>
        <v>479461</v>
      </c>
      <c r="V22" s="32">
        <f ca="1">факт_продажи!V22-факт_к_вычету!V22</f>
        <v>1</v>
      </c>
      <c r="W22" s="33">
        <f ca="1">факт_продажи!W22-факт_к_вычету!W22</f>
        <v>12802</v>
      </c>
      <c r="X22" s="32">
        <f ca="1">факт_продажи!X22-факт_к_вычету!X22</f>
        <v>0</v>
      </c>
      <c r="Y22" s="33">
        <f ca="1">факт_продажи!Y22-факт_к_вычету!Y22</f>
        <v>0</v>
      </c>
      <c r="Z22" s="32">
        <f ca="1">факт_продажи!Z22-факт_к_вычету!Z22</f>
        <v>0</v>
      </c>
      <c r="AA22" s="33">
        <f ca="1">факт_продажи!AA22-факт_к_вычету!AA22</f>
        <v>0</v>
      </c>
      <c r="AB22" s="24">
        <f t="shared" ca="1" si="0"/>
        <v>92</v>
      </c>
      <c r="AC22" s="36">
        <f t="shared" ca="1" si="1"/>
        <v>1290101</v>
      </c>
      <c r="AE22" s="37"/>
    </row>
    <row r="23" spans="2:31" x14ac:dyDescent="0.2">
      <c r="B23" s="29">
        <f>факт_продажи!B23</f>
        <v>18</v>
      </c>
      <c r="C23" s="29" t="str">
        <f>факт_продажи!C23</f>
        <v>Сигнал_03К_датчики</v>
      </c>
      <c r="D23" s="32">
        <f ca="1">факт_продажи!D23-факт_к_вычету!D23</f>
        <v>1</v>
      </c>
      <c r="E23" s="33">
        <f ca="1">факт_продажи!E23-факт_к_вычету!E23</f>
        <v>4608</v>
      </c>
      <c r="F23" s="32">
        <f ca="1">факт_продажи!F23-факт_к_вычету!F23</f>
        <v>11</v>
      </c>
      <c r="G23" s="33">
        <f ca="1">факт_продажи!G23-факт_к_вычету!G23</f>
        <v>73788</v>
      </c>
      <c r="H23" s="32">
        <f ca="1">факт_продажи!H23-факт_к_вычету!H23</f>
        <v>10</v>
      </c>
      <c r="I23" s="33">
        <f ca="1">факт_продажи!I23-факт_к_вычету!I23</f>
        <v>86650</v>
      </c>
      <c r="J23" s="32">
        <f ca="1">факт_продажи!J23-факт_к_вычету!J23</f>
        <v>22</v>
      </c>
      <c r="K23" s="33">
        <f ca="1">факт_продажи!K23-факт_к_вычету!K23</f>
        <v>121929</v>
      </c>
      <c r="L23" s="32">
        <f ca="1">факт_продажи!L23-факт_к_вычету!L23</f>
        <v>5</v>
      </c>
      <c r="M23" s="33">
        <f ca="1">факт_продажи!M23-факт_к_вычету!M23</f>
        <v>50265</v>
      </c>
      <c r="N23" s="32">
        <f ca="1">факт_продажи!N23-факт_к_вычету!N23</f>
        <v>25</v>
      </c>
      <c r="O23" s="33">
        <f ca="1">факт_продажи!O23-факт_к_вычету!O23</f>
        <v>153197</v>
      </c>
      <c r="P23" s="32">
        <f ca="1">факт_продажи!P23-факт_к_вычету!P23</f>
        <v>2</v>
      </c>
      <c r="Q23" s="33">
        <f ca="1">факт_продажи!Q23-факт_к_вычету!Q23</f>
        <v>15792</v>
      </c>
      <c r="R23" s="32">
        <f ca="1">факт_продажи!R23-факт_к_вычету!R23</f>
        <v>6</v>
      </c>
      <c r="S23" s="33">
        <f ca="1">факт_продажи!S23-факт_к_вычету!S23</f>
        <v>44419</v>
      </c>
      <c r="T23" s="32">
        <f ca="1">факт_продажи!T23-факт_к_вычету!T23</f>
        <v>62</v>
      </c>
      <c r="U23" s="33">
        <f ca="1">факт_продажи!U23-факт_к_вычету!U23</f>
        <v>378852</v>
      </c>
      <c r="V23" s="32">
        <f ca="1">факт_продажи!V23-факт_к_вычету!V23</f>
        <v>0</v>
      </c>
      <c r="W23" s="33">
        <f ca="1">факт_продажи!W23-факт_к_вычету!W23</f>
        <v>0</v>
      </c>
      <c r="X23" s="32">
        <f ca="1">факт_продажи!X23-факт_к_вычету!X23</f>
        <v>0</v>
      </c>
      <c r="Y23" s="33">
        <f ca="1">факт_продажи!Y23-факт_к_вычету!Y23</f>
        <v>0</v>
      </c>
      <c r="Z23" s="32">
        <f ca="1">факт_продажи!Z23-факт_к_вычету!Z23</f>
        <v>0</v>
      </c>
      <c r="AA23" s="33">
        <f ca="1">факт_продажи!AA23-факт_к_вычету!AA23</f>
        <v>0</v>
      </c>
      <c r="AB23" s="24">
        <f t="shared" ca="1" si="0"/>
        <v>144</v>
      </c>
      <c r="AC23" s="36">
        <f t="shared" ca="1" si="1"/>
        <v>929500</v>
      </c>
      <c r="AE23" s="37"/>
    </row>
    <row r="24" spans="2:31" x14ac:dyDescent="0.2">
      <c r="B24" s="29">
        <f>факт_продажи!B24</f>
        <v>19</v>
      </c>
      <c r="C24" s="29" t="str">
        <f>факт_продажи!C24</f>
        <v>поверка_и_ремонт_газ</v>
      </c>
      <c r="D24" s="32">
        <f ca="1">факт_продажи!D24-факт_к_вычету!D24</f>
        <v>239</v>
      </c>
      <c r="E24" s="33">
        <f ca="1">факт_продажи!E24-факт_к_вычету!E24</f>
        <v>552647</v>
      </c>
      <c r="F24" s="32">
        <f ca="1">факт_продажи!F24-факт_к_вычету!F24</f>
        <v>147</v>
      </c>
      <c r="G24" s="33">
        <f ca="1">факт_продажи!G24-факт_к_вычету!G24</f>
        <v>482040</v>
      </c>
      <c r="H24" s="32">
        <f ca="1">факт_продажи!H24-факт_к_вычету!H24</f>
        <v>123</v>
      </c>
      <c r="I24" s="33">
        <f ca="1">факт_продажи!I24-факт_к_вычету!I24</f>
        <v>292686</v>
      </c>
      <c r="J24" s="32">
        <f ca="1">факт_продажи!J24-факт_к_вычету!J24</f>
        <v>151</v>
      </c>
      <c r="K24" s="33">
        <f ca="1">факт_продажи!K24-факт_к_вычету!K24</f>
        <v>350289</v>
      </c>
      <c r="L24" s="32">
        <f ca="1">факт_продажи!L24-факт_к_вычету!L24</f>
        <v>180</v>
      </c>
      <c r="M24" s="33">
        <f ca="1">факт_продажи!M24-факт_к_вычету!M24</f>
        <v>395107</v>
      </c>
      <c r="N24" s="32">
        <f ca="1">факт_продажи!N24-факт_к_вычету!N24</f>
        <v>193</v>
      </c>
      <c r="O24" s="33">
        <f ca="1">факт_продажи!O24-факт_к_вычету!O24</f>
        <v>409712</v>
      </c>
      <c r="P24" s="32">
        <f ca="1">факт_продажи!P24-факт_к_вычету!P24</f>
        <v>171</v>
      </c>
      <c r="Q24" s="33">
        <f ca="1">факт_продажи!Q24-факт_к_вычету!Q24</f>
        <v>379589</v>
      </c>
      <c r="R24" s="32">
        <f ca="1">факт_продажи!R24-факт_к_вычету!R24</f>
        <v>70</v>
      </c>
      <c r="S24" s="33">
        <f ca="1">факт_продажи!S24-факт_к_вычету!S24</f>
        <v>165196</v>
      </c>
      <c r="T24" s="32">
        <f ca="1">факт_продажи!T24-факт_к_вычету!T24</f>
        <v>154</v>
      </c>
      <c r="U24" s="33">
        <f ca="1">факт_продажи!U24-факт_к_вычету!U24</f>
        <v>351774</v>
      </c>
      <c r="V24" s="32">
        <f ca="1">факт_продажи!V24-факт_к_вычету!V24</f>
        <v>51</v>
      </c>
      <c r="W24" s="33">
        <f ca="1">факт_продажи!W24-факт_к_вычету!W24</f>
        <v>114480</v>
      </c>
      <c r="X24" s="32">
        <f ca="1">факт_продажи!X24-факт_к_вычету!X24</f>
        <v>84</v>
      </c>
      <c r="Y24" s="33">
        <f ca="1">факт_продажи!Y24-факт_к_вычету!Y24</f>
        <v>208388</v>
      </c>
      <c r="Z24" s="32">
        <f ca="1">факт_продажи!Z24-факт_к_вычету!Z24</f>
        <v>0</v>
      </c>
      <c r="AA24" s="33">
        <f ca="1">факт_продажи!AA24-факт_к_вычету!AA24</f>
        <v>0</v>
      </c>
      <c r="AB24" s="24">
        <f t="shared" ca="1" si="0"/>
        <v>1563</v>
      </c>
      <c r="AC24" s="36">
        <f t="shared" ca="1" si="1"/>
        <v>3701908</v>
      </c>
      <c r="AE24" s="37"/>
    </row>
    <row r="25" spans="2:31" x14ac:dyDescent="0.2">
      <c r="B25" s="29">
        <f>факт_продажи!B25</f>
        <v>20</v>
      </c>
      <c r="C25" s="29" t="str">
        <f>факт_продажи!C25</f>
        <v>прочее_газ</v>
      </c>
      <c r="D25" s="32">
        <f ca="1">факт_продажи!D25-факт_к_вычету!D25</f>
        <v>177</v>
      </c>
      <c r="E25" s="33">
        <f ca="1">факт_продажи!E25-факт_к_вычету!E25</f>
        <v>468964</v>
      </c>
      <c r="F25" s="32">
        <f ca="1">факт_продажи!F25-факт_к_вычету!F25</f>
        <v>1</v>
      </c>
      <c r="G25" s="33">
        <f ca="1">факт_продажи!G25-факт_к_вычету!G25</f>
        <v>19920</v>
      </c>
      <c r="H25" s="32">
        <f ca="1">факт_продажи!H25-факт_к_вычету!H25</f>
        <v>38</v>
      </c>
      <c r="I25" s="33">
        <f ca="1">факт_продажи!I25-факт_к_вычету!I25</f>
        <v>158028</v>
      </c>
      <c r="J25" s="32">
        <f ca="1">факт_продажи!J25-факт_к_вычету!J25</f>
        <v>139</v>
      </c>
      <c r="K25" s="33">
        <f ca="1">факт_продажи!K25-факт_к_вычету!K25</f>
        <v>286384</v>
      </c>
      <c r="L25" s="32">
        <f ca="1">факт_продажи!L25-факт_к_вычету!L25</f>
        <v>71</v>
      </c>
      <c r="M25" s="33">
        <f ca="1">факт_продажи!M25-факт_к_вычету!M25</f>
        <v>186593</v>
      </c>
      <c r="N25" s="32">
        <f ca="1">факт_продажи!N25-факт_к_вычету!N25</f>
        <v>50</v>
      </c>
      <c r="O25" s="33">
        <f ca="1">факт_продажи!O25-факт_к_вычету!O25</f>
        <v>189746</v>
      </c>
      <c r="P25" s="32">
        <f ca="1">факт_продажи!P25-факт_к_вычету!P25</f>
        <v>80</v>
      </c>
      <c r="Q25" s="33">
        <f ca="1">факт_продажи!Q25-факт_к_вычету!Q25</f>
        <v>215678</v>
      </c>
      <c r="R25" s="32">
        <f ca="1">факт_продажи!R25-факт_к_вычету!R25</f>
        <v>20</v>
      </c>
      <c r="S25" s="33">
        <f ca="1">факт_продажи!S25-факт_к_вычету!S25</f>
        <v>84279</v>
      </c>
      <c r="T25" s="32">
        <f ca="1">факт_продажи!T25-факт_к_вычету!T25</f>
        <v>209</v>
      </c>
      <c r="U25" s="33">
        <f ca="1">факт_продажи!U25-факт_к_вычету!U25</f>
        <v>543863</v>
      </c>
      <c r="V25" s="32">
        <f ca="1">факт_продажи!V25-факт_к_вычету!V25</f>
        <v>69</v>
      </c>
      <c r="W25" s="33">
        <f ca="1">факт_продажи!W25-факт_к_вычету!W25</f>
        <v>148878</v>
      </c>
      <c r="X25" s="32">
        <f ca="1">факт_продажи!X25-факт_к_вычету!X25</f>
        <v>229</v>
      </c>
      <c r="Y25" s="33">
        <f ca="1">факт_продажи!Y25-факт_к_вычету!Y25</f>
        <v>565656</v>
      </c>
      <c r="Z25" s="32">
        <f ca="1">факт_продажи!Z25-факт_к_вычету!Z25</f>
        <v>0</v>
      </c>
      <c r="AA25" s="33">
        <f ca="1">факт_продажи!AA25-факт_к_вычету!AA25</f>
        <v>0</v>
      </c>
      <c r="AB25" s="24">
        <f t="shared" ca="1" si="0"/>
        <v>1083</v>
      </c>
      <c r="AC25" s="36">
        <f t="shared" ca="1" si="1"/>
        <v>2867989</v>
      </c>
      <c r="AE25" s="37"/>
    </row>
    <row r="26" spans="2:31" x14ac:dyDescent="0.2">
      <c r="B26" s="29">
        <f>факт_продажи!B26</f>
        <v>21</v>
      </c>
      <c r="C26" s="29" t="str">
        <f>факт_продажи!C26</f>
        <v>сигма_оптический_датчик</v>
      </c>
      <c r="D26" s="32">
        <f ca="1">факт_продажи!D26-факт_к_вычету!D26</f>
        <v>0</v>
      </c>
      <c r="E26" s="33">
        <f ca="1">факт_продажи!E26-факт_к_вычету!E26</f>
        <v>0</v>
      </c>
      <c r="F26" s="32">
        <f ca="1">факт_продажи!F26-факт_к_вычету!F26</f>
        <v>21</v>
      </c>
      <c r="G26" s="33">
        <f ca="1">факт_продажи!G26-факт_к_вычету!G26</f>
        <v>687852</v>
      </c>
      <c r="H26" s="32">
        <f ca="1">факт_продажи!H26-факт_к_вычету!H26</f>
        <v>0</v>
      </c>
      <c r="I26" s="33">
        <f ca="1">факт_продажи!I26-факт_к_вычету!I26</f>
        <v>0</v>
      </c>
      <c r="J26" s="32">
        <f ca="1">факт_продажи!J26-факт_к_вычету!J26</f>
        <v>0</v>
      </c>
      <c r="K26" s="33">
        <f ca="1">факт_продажи!K26-факт_к_вычету!K26</f>
        <v>0</v>
      </c>
      <c r="L26" s="32">
        <f ca="1">факт_продажи!L26-факт_к_вычету!L26</f>
        <v>0</v>
      </c>
      <c r="M26" s="33">
        <f ca="1">факт_продажи!M26-факт_к_вычету!M26</f>
        <v>0</v>
      </c>
      <c r="N26" s="32">
        <f ca="1">факт_продажи!N26-факт_к_вычету!N26</f>
        <v>41</v>
      </c>
      <c r="O26" s="33">
        <f ca="1">факт_продажи!O26-факт_к_вычету!O26</f>
        <v>1322244</v>
      </c>
      <c r="P26" s="32">
        <f ca="1">факт_продажи!P26-факт_к_вычету!P26</f>
        <v>4</v>
      </c>
      <c r="Q26" s="33">
        <f ca="1">факт_продажи!Q26-факт_к_вычету!Q26</f>
        <v>144120</v>
      </c>
      <c r="R26" s="32">
        <f ca="1">факт_продажи!R26-факт_к_вычету!R26</f>
        <v>4</v>
      </c>
      <c r="S26" s="33">
        <f ca="1">факт_продажи!S26-факт_к_вычету!S26</f>
        <v>142560</v>
      </c>
      <c r="T26" s="32">
        <f ca="1">факт_продажи!T26-факт_к_вычету!T26</f>
        <v>52</v>
      </c>
      <c r="U26" s="33">
        <f ca="1">факт_продажи!U26-факт_к_вычету!U26</f>
        <v>1852702</v>
      </c>
      <c r="V26" s="32">
        <f ca="1">факт_продажи!V26-факт_к_вычету!V26</f>
        <v>0</v>
      </c>
      <c r="W26" s="33">
        <f ca="1">факт_продажи!W26-факт_к_вычету!W26</f>
        <v>0</v>
      </c>
      <c r="X26" s="32">
        <f ca="1">факт_продажи!X26-факт_к_вычету!X26</f>
        <v>15</v>
      </c>
      <c r="Y26" s="33">
        <f ca="1">факт_продажи!Y26-факт_к_вычету!Y26</f>
        <v>481140</v>
      </c>
      <c r="Z26" s="32">
        <f ca="1">факт_продажи!Z26-факт_к_вычету!Z26</f>
        <v>0</v>
      </c>
      <c r="AA26" s="33">
        <f ca="1">факт_продажи!AA26-факт_к_вычету!AA26</f>
        <v>0</v>
      </c>
      <c r="AB26" s="24">
        <f t="shared" ca="1" si="0"/>
        <v>137</v>
      </c>
      <c r="AC26" s="36">
        <f t="shared" ca="1" si="1"/>
        <v>4630618</v>
      </c>
      <c r="AE26" s="37"/>
    </row>
    <row r="27" spans="2:31" x14ac:dyDescent="0.2">
      <c r="B27" s="29">
        <f>факт_продажи!B27</f>
        <v>22</v>
      </c>
      <c r="C27" s="29" t="str">
        <f>факт_продажи!C27</f>
        <v>сигма_оптический_датчик_фланец</v>
      </c>
      <c r="D27" s="32">
        <f ca="1">факт_продажи!D27-факт_к_вычету!D27</f>
        <v>0</v>
      </c>
      <c r="E27" s="33">
        <f ca="1">факт_продажи!E27-факт_к_вычету!E27</f>
        <v>0</v>
      </c>
      <c r="F27" s="32">
        <f ca="1">факт_продажи!F27-факт_к_вычету!F27</f>
        <v>0</v>
      </c>
      <c r="G27" s="33">
        <f ca="1">факт_продажи!G27-факт_к_вычету!G27</f>
        <v>0</v>
      </c>
      <c r="H27" s="32">
        <f ca="1">факт_продажи!H27-факт_к_вычету!H27</f>
        <v>0</v>
      </c>
      <c r="I27" s="33">
        <f ca="1">факт_продажи!I27-факт_к_вычету!I27</f>
        <v>0</v>
      </c>
      <c r="J27" s="32">
        <f ca="1">факт_продажи!J27-факт_к_вычету!J27</f>
        <v>0</v>
      </c>
      <c r="K27" s="33">
        <f ca="1">факт_продажи!K27-факт_к_вычету!K27</f>
        <v>0</v>
      </c>
      <c r="L27" s="32">
        <f ca="1">факт_продажи!L27-факт_к_вычету!L27</f>
        <v>0</v>
      </c>
      <c r="M27" s="33">
        <f ca="1">факт_продажи!M27-факт_к_вычету!M27</f>
        <v>0</v>
      </c>
      <c r="N27" s="32">
        <f ca="1">факт_продажи!N27-факт_к_вычету!N27</f>
        <v>0</v>
      </c>
      <c r="O27" s="33">
        <f ca="1">факт_продажи!O27-факт_к_вычету!O27</f>
        <v>0</v>
      </c>
      <c r="P27" s="32">
        <f ca="1">факт_продажи!P27-факт_к_вычету!P27</f>
        <v>0</v>
      </c>
      <c r="Q27" s="33">
        <f ca="1">факт_продажи!Q27-факт_к_вычету!Q27</f>
        <v>0</v>
      </c>
      <c r="R27" s="32">
        <f ca="1">факт_продажи!R27-факт_к_вычету!R27</f>
        <v>0</v>
      </c>
      <c r="S27" s="33">
        <f ca="1">факт_продажи!S27-факт_к_вычету!S27</f>
        <v>0</v>
      </c>
      <c r="T27" s="32">
        <f ca="1">факт_продажи!T27-факт_к_вычету!T27</f>
        <v>0</v>
      </c>
      <c r="U27" s="33">
        <f ca="1">факт_продажи!U27-факт_к_вычету!U27</f>
        <v>0</v>
      </c>
      <c r="V27" s="32">
        <f ca="1">факт_продажи!V27-факт_к_вычету!V27</f>
        <v>0</v>
      </c>
      <c r="W27" s="33">
        <f ca="1">факт_продажи!W27-факт_к_вычету!W27</f>
        <v>0</v>
      </c>
      <c r="X27" s="32">
        <f ca="1">факт_продажи!X27-факт_к_вычету!X27</f>
        <v>0</v>
      </c>
      <c r="Y27" s="33">
        <f ca="1">факт_продажи!Y27-факт_к_вычету!Y27</f>
        <v>0</v>
      </c>
      <c r="Z27" s="32">
        <f ca="1">факт_продажи!Z27-факт_к_вычету!Z27</f>
        <v>0</v>
      </c>
      <c r="AA27" s="33">
        <f ca="1">факт_продажи!AA27-факт_к_вычету!AA27</f>
        <v>0</v>
      </c>
      <c r="AB27" s="24">
        <f t="shared" ca="1" si="0"/>
        <v>0</v>
      </c>
      <c r="AC27" s="36">
        <f t="shared" ca="1" si="1"/>
        <v>0</v>
      </c>
      <c r="AE27" s="37"/>
    </row>
    <row r="28" spans="2:31" x14ac:dyDescent="0.2">
      <c r="B28" s="29">
        <f>факт_продажи!B28</f>
        <v>23</v>
      </c>
      <c r="C28" s="29" t="str">
        <f>факт_продажи!C28</f>
        <v>сигнал_03_оптика</v>
      </c>
      <c r="D28" s="32">
        <f ca="1">факт_продажи!D28-факт_к_вычету!D28</f>
        <v>0</v>
      </c>
      <c r="E28" s="33">
        <f ca="1">факт_продажи!E28-факт_к_вычету!E28</f>
        <v>0</v>
      </c>
      <c r="F28" s="32">
        <f ca="1">факт_продажи!F28-факт_к_вычету!F28</f>
        <v>0</v>
      </c>
      <c r="G28" s="33">
        <f ca="1">факт_продажи!G28-факт_к_вычету!G28</f>
        <v>0</v>
      </c>
      <c r="H28" s="32">
        <f ca="1">факт_продажи!H28-факт_к_вычету!H28</f>
        <v>0</v>
      </c>
      <c r="I28" s="33">
        <f ca="1">факт_продажи!I28-факт_к_вычету!I28</f>
        <v>0</v>
      </c>
      <c r="J28" s="32">
        <f ca="1">факт_продажи!J28-факт_к_вычету!J28</f>
        <v>0</v>
      </c>
      <c r="K28" s="33">
        <f ca="1">факт_продажи!K28-факт_к_вычету!K28</f>
        <v>0</v>
      </c>
      <c r="L28" s="32">
        <f ca="1">факт_продажи!L28-факт_к_вычету!L28</f>
        <v>0</v>
      </c>
      <c r="M28" s="33">
        <f ca="1">факт_продажи!M28-факт_к_вычету!M28</f>
        <v>0</v>
      </c>
      <c r="N28" s="32">
        <f ca="1">факт_продажи!N28-факт_к_вычету!N28</f>
        <v>0</v>
      </c>
      <c r="O28" s="33">
        <f ca="1">факт_продажи!O28-факт_к_вычету!O28</f>
        <v>0</v>
      </c>
      <c r="P28" s="32">
        <f ca="1">факт_продажи!P28-факт_к_вычету!P28</f>
        <v>4</v>
      </c>
      <c r="Q28" s="33">
        <f ca="1">факт_продажи!Q28-факт_к_вычету!Q28</f>
        <v>142560</v>
      </c>
      <c r="R28" s="32">
        <f ca="1">факт_продажи!R28-факт_к_вычету!R28</f>
        <v>0</v>
      </c>
      <c r="S28" s="33">
        <f ca="1">факт_продажи!S28-факт_к_вычету!S28</f>
        <v>0</v>
      </c>
      <c r="T28" s="32">
        <f ca="1">факт_продажи!T28-факт_к_вычету!T28</f>
        <v>14</v>
      </c>
      <c r="U28" s="33">
        <f ca="1">факт_продажи!U28-факт_к_вычету!U28</f>
        <v>498960</v>
      </c>
      <c r="V28" s="32">
        <f ca="1">факт_продажи!V28-факт_к_вычету!V28</f>
        <v>0</v>
      </c>
      <c r="W28" s="33">
        <f ca="1">факт_продажи!W28-факт_к_вычету!W28</f>
        <v>0</v>
      </c>
      <c r="X28" s="32">
        <f ca="1">факт_продажи!X28-факт_к_вычету!X28</f>
        <v>0</v>
      </c>
      <c r="Y28" s="33">
        <f ca="1">факт_продажи!Y28-факт_к_вычету!Y28</f>
        <v>0</v>
      </c>
      <c r="Z28" s="32">
        <f ca="1">факт_продажи!Z28-факт_к_вычету!Z28</f>
        <v>0</v>
      </c>
      <c r="AA28" s="33">
        <f ca="1">факт_продажи!AA28-факт_к_вычету!AA28</f>
        <v>0</v>
      </c>
      <c r="AB28" s="24">
        <f t="shared" ca="1" si="0"/>
        <v>18</v>
      </c>
      <c r="AC28" s="36">
        <f t="shared" ca="1" si="1"/>
        <v>641520</v>
      </c>
      <c r="AE28" s="37"/>
    </row>
    <row r="29" spans="2:31" x14ac:dyDescent="0.2">
      <c r="B29" s="29">
        <f>факт_продажи!B29</f>
        <v>24</v>
      </c>
      <c r="C29" s="29" t="str">
        <f>факт_продажи!C29</f>
        <v>сигнал_03_оптика_фланец</v>
      </c>
      <c r="D29" s="32">
        <f ca="1">факт_продажи!D29-факт_к_вычету!D29</f>
        <v>0</v>
      </c>
      <c r="E29" s="33">
        <f ca="1">факт_продажи!E29-факт_к_вычету!E29</f>
        <v>0</v>
      </c>
      <c r="F29" s="32">
        <f ca="1">факт_продажи!F29-факт_к_вычету!F29</f>
        <v>0</v>
      </c>
      <c r="G29" s="33">
        <f ca="1">факт_продажи!G29-факт_к_вычету!G29</f>
        <v>0</v>
      </c>
      <c r="H29" s="32">
        <f ca="1">факт_продажи!H29-факт_к_вычету!H29</f>
        <v>0</v>
      </c>
      <c r="I29" s="33">
        <f ca="1">факт_продажи!I29-факт_к_вычету!I29</f>
        <v>0</v>
      </c>
      <c r="J29" s="32">
        <f ca="1">факт_продажи!J29-факт_к_вычету!J29</f>
        <v>0</v>
      </c>
      <c r="K29" s="33">
        <f ca="1">факт_продажи!K29-факт_к_вычету!K29</f>
        <v>0</v>
      </c>
      <c r="L29" s="32">
        <f ca="1">факт_продажи!L29-факт_к_вычету!L29</f>
        <v>0</v>
      </c>
      <c r="M29" s="33">
        <f ca="1">факт_продажи!M29-факт_к_вычету!M29</f>
        <v>0</v>
      </c>
      <c r="N29" s="32">
        <f ca="1">факт_продажи!N29-факт_к_вычету!N29</f>
        <v>0</v>
      </c>
      <c r="O29" s="33">
        <f ca="1">факт_продажи!O29-факт_к_вычету!O29</f>
        <v>0</v>
      </c>
      <c r="P29" s="32">
        <f ca="1">факт_продажи!P29-факт_к_вычету!P29</f>
        <v>0</v>
      </c>
      <c r="Q29" s="33">
        <f ca="1">факт_продажи!Q29-факт_к_вычету!Q29</f>
        <v>0</v>
      </c>
      <c r="R29" s="32">
        <f ca="1">факт_продажи!R29-факт_к_вычету!R29</f>
        <v>0</v>
      </c>
      <c r="S29" s="33">
        <f ca="1">факт_продажи!S29-факт_к_вычету!S29</f>
        <v>0</v>
      </c>
      <c r="T29" s="32">
        <f ca="1">факт_продажи!T29-факт_к_вычету!T29</f>
        <v>0</v>
      </c>
      <c r="U29" s="33">
        <f ca="1">факт_продажи!U29-факт_к_вычету!U29</f>
        <v>0</v>
      </c>
      <c r="V29" s="32">
        <f ca="1">факт_продажи!V29-факт_к_вычету!V29</f>
        <v>0</v>
      </c>
      <c r="W29" s="33">
        <f ca="1">факт_продажи!W29-факт_к_вычету!W29</f>
        <v>0</v>
      </c>
      <c r="X29" s="32">
        <f ca="1">факт_продажи!X29-факт_к_вычету!X29</f>
        <v>0</v>
      </c>
      <c r="Y29" s="33">
        <f ca="1">факт_продажи!Y29-факт_к_вычету!Y29</f>
        <v>0</v>
      </c>
      <c r="Z29" s="32">
        <f ca="1">факт_продажи!Z29-факт_к_вычету!Z29</f>
        <v>0</v>
      </c>
      <c r="AA29" s="33">
        <f ca="1">факт_продажи!AA29-факт_к_вычету!AA29</f>
        <v>0</v>
      </c>
      <c r="AB29" s="24">
        <f t="shared" ca="1" si="0"/>
        <v>0</v>
      </c>
      <c r="AC29" s="36">
        <f t="shared" ca="1" si="1"/>
        <v>0</v>
      </c>
      <c r="AE29" s="37"/>
    </row>
    <row r="30" spans="2:31" x14ac:dyDescent="0.2">
      <c r="B30" s="29">
        <f>факт_продажи!B30</f>
        <v>25</v>
      </c>
      <c r="C30" s="29" t="str">
        <f>факт_продажи!C30</f>
        <v>ДДК</v>
      </c>
      <c r="D30" s="32">
        <f ca="1">факт_продажи!D30-факт_к_вычету!D30</f>
        <v>0</v>
      </c>
      <c r="E30" s="33">
        <f ca="1">факт_продажи!E30-факт_к_вычету!E30</f>
        <v>0</v>
      </c>
      <c r="F30" s="32">
        <f ca="1">факт_продажи!F30-факт_к_вычету!F30</f>
        <v>0</v>
      </c>
      <c r="G30" s="33">
        <f ca="1">факт_продажи!G30-факт_к_вычету!G30</f>
        <v>0</v>
      </c>
      <c r="H30" s="32">
        <f ca="1">факт_продажи!H30-факт_к_вычету!H30</f>
        <v>6</v>
      </c>
      <c r="I30" s="33">
        <f ca="1">факт_продажи!I30-факт_к_вычету!I30</f>
        <v>292455</v>
      </c>
      <c r="J30" s="32">
        <f ca="1">факт_продажи!J30-факт_к_вычету!J30</f>
        <v>0</v>
      </c>
      <c r="K30" s="33">
        <f ca="1">факт_продажи!K30-факт_к_вычету!K30</f>
        <v>0</v>
      </c>
      <c r="L30" s="32">
        <f ca="1">факт_продажи!L30-факт_к_вычету!L30</f>
        <v>0</v>
      </c>
      <c r="M30" s="33">
        <f ca="1">факт_продажи!M30-факт_к_вычету!M30</f>
        <v>0</v>
      </c>
      <c r="N30" s="32">
        <f ca="1">факт_продажи!N30-факт_к_вычету!N30</f>
        <v>0</v>
      </c>
      <c r="O30" s="33">
        <f ca="1">факт_продажи!O30-факт_к_вычету!O30</f>
        <v>0</v>
      </c>
      <c r="P30" s="32">
        <f ca="1">факт_продажи!P30-факт_к_вычету!P30</f>
        <v>0</v>
      </c>
      <c r="Q30" s="33">
        <f ca="1">факт_продажи!Q30-факт_к_вычету!Q30</f>
        <v>0</v>
      </c>
      <c r="R30" s="32">
        <f ca="1">факт_продажи!R30-факт_к_вычету!R30</f>
        <v>0</v>
      </c>
      <c r="S30" s="33">
        <f ca="1">факт_продажи!S30-факт_к_вычету!S30</f>
        <v>0</v>
      </c>
      <c r="T30" s="32">
        <f ca="1">факт_продажи!T30-факт_к_вычету!T30</f>
        <v>1</v>
      </c>
      <c r="U30" s="33">
        <f ca="1">факт_продажи!U30-факт_к_вычету!U30</f>
        <v>64800</v>
      </c>
      <c r="V30" s="32">
        <f ca="1">факт_продажи!V30-факт_к_вычету!V30</f>
        <v>0</v>
      </c>
      <c r="W30" s="33">
        <f ca="1">факт_продажи!W30-факт_к_вычету!W30</f>
        <v>0</v>
      </c>
      <c r="X30" s="32">
        <f ca="1">факт_продажи!X30-факт_к_вычету!X30</f>
        <v>0</v>
      </c>
      <c r="Y30" s="33">
        <f ca="1">факт_продажи!Y30-факт_к_вычету!Y30</f>
        <v>0</v>
      </c>
      <c r="Z30" s="32">
        <f ca="1">факт_продажи!Z30-факт_к_вычету!Z30</f>
        <v>0</v>
      </c>
      <c r="AA30" s="33">
        <f ca="1">факт_продажи!AA30-факт_к_вычету!AA30</f>
        <v>0</v>
      </c>
      <c r="AB30" s="24">
        <f t="shared" ca="1" si="0"/>
        <v>7</v>
      </c>
      <c r="AC30" s="36">
        <f t="shared" ca="1" si="1"/>
        <v>357255</v>
      </c>
      <c r="AE30" s="37"/>
    </row>
    <row r="31" spans="2:31" x14ac:dyDescent="0.2">
      <c r="B31" s="29">
        <f>факт_продажи!B31</f>
        <v>26</v>
      </c>
      <c r="C31" s="29" t="str">
        <f>факт_продажи!C31</f>
        <v>Сигнал_35</v>
      </c>
      <c r="D31" s="32">
        <f ca="1">факт_продажи!D31-факт_к_вычету!D31</f>
        <v>0</v>
      </c>
      <c r="E31" s="33">
        <f ca="1">факт_продажи!E31-факт_к_вычету!E31</f>
        <v>0</v>
      </c>
      <c r="F31" s="32">
        <f ca="1">факт_продажи!F31-факт_к_вычету!F31</f>
        <v>0</v>
      </c>
      <c r="G31" s="33">
        <f ca="1">факт_продажи!G31-факт_к_вычету!G31</f>
        <v>0</v>
      </c>
      <c r="H31" s="32">
        <f ca="1">факт_продажи!H31-факт_к_вычету!H31</f>
        <v>0</v>
      </c>
      <c r="I31" s="33">
        <f ca="1">факт_продажи!I31-факт_к_вычету!I31</f>
        <v>0</v>
      </c>
      <c r="J31" s="32">
        <f ca="1">факт_продажи!J31-факт_к_вычету!J31</f>
        <v>0</v>
      </c>
      <c r="K31" s="33">
        <f ca="1">факт_продажи!K31-факт_к_вычету!K31</f>
        <v>0</v>
      </c>
      <c r="L31" s="32">
        <f ca="1">факт_продажи!L31-факт_к_вычету!L31</f>
        <v>0</v>
      </c>
      <c r="M31" s="33">
        <f ca="1">факт_продажи!M31-факт_к_вычету!M31</f>
        <v>0</v>
      </c>
      <c r="N31" s="32">
        <f ca="1">факт_продажи!N31-факт_к_вычету!N31</f>
        <v>0</v>
      </c>
      <c r="O31" s="33">
        <f ca="1">факт_продажи!O31-факт_к_вычету!O31</f>
        <v>0</v>
      </c>
      <c r="P31" s="32">
        <f ca="1">факт_продажи!P31-факт_к_вычету!P31</f>
        <v>0</v>
      </c>
      <c r="Q31" s="33">
        <f ca="1">факт_продажи!Q31-факт_к_вычету!Q31</f>
        <v>0</v>
      </c>
      <c r="R31" s="32">
        <f ca="1">факт_продажи!R31-факт_к_вычету!R31</f>
        <v>0</v>
      </c>
      <c r="S31" s="33">
        <f ca="1">факт_продажи!S31-факт_к_вычету!S31</f>
        <v>0</v>
      </c>
      <c r="T31" s="32">
        <f ca="1">факт_продажи!T31-факт_к_вычету!T31</f>
        <v>0</v>
      </c>
      <c r="U31" s="33">
        <f ca="1">факт_продажи!U31-факт_к_вычету!U31</f>
        <v>0</v>
      </c>
      <c r="V31" s="32">
        <f ca="1">факт_продажи!V31-факт_к_вычету!V31</f>
        <v>0</v>
      </c>
      <c r="W31" s="33">
        <f ca="1">факт_продажи!W31-факт_к_вычету!W31</f>
        <v>0</v>
      </c>
      <c r="X31" s="32">
        <f ca="1">факт_продажи!X31-факт_к_вычету!X31</f>
        <v>0</v>
      </c>
      <c r="Y31" s="33">
        <f ca="1">факт_продажи!Y31-факт_к_вычету!Y31</f>
        <v>0</v>
      </c>
      <c r="Z31" s="32">
        <f ca="1">факт_продажи!Z31-факт_к_вычету!Z31</f>
        <v>0</v>
      </c>
      <c r="AA31" s="33">
        <f ca="1">факт_продажи!AA31-факт_к_вычету!AA31</f>
        <v>0</v>
      </c>
      <c r="AB31" s="24">
        <f t="shared" ca="1" si="0"/>
        <v>0</v>
      </c>
      <c r="AC31" s="36">
        <f t="shared" ca="1" si="1"/>
        <v>0</v>
      </c>
      <c r="AE31" s="37"/>
    </row>
    <row r="32" spans="2:31" x14ac:dyDescent="0.2">
      <c r="B32" s="29">
        <f>факт_продажи!B32</f>
        <v>27</v>
      </c>
      <c r="C32" s="29" t="str">
        <f>факт_продажи!C32</f>
        <v>ПТФМ_112</v>
      </c>
      <c r="D32" s="32">
        <f ca="1">факт_продажи!D32-факт_к_вычету!D32</f>
        <v>0</v>
      </c>
      <c r="E32" s="33">
        <f ca="1">факт_продажи!E32-факт_к_вычету!E32</f>
        <v>0</v>
      </c>
      <c r="F32" s="32">
        <f ca="1">факт_продажи!F32-факт_к_вычету!F32</f>
        <v>0</v>
      </c>
      <c r="G32" s="33">
        <f ca="1">факт_продажи!G32-факт_к_вычету!G32</f>
        <v>0</v>
      </c>
      <c r="H32" s="32">
        <f ca="1">факт_продажи!H32-факт_к_вычету!H32</f>
        <v>0</v>
      </c>
      <c r="I32" s="33">
        <f ca="1">факт_продажи!I32-факт_к_вычету!I32</f>
        <v>0</v>
      </c>
      <c r="J32" s="32">
        <f ca="1">факт_продажи!J32-факт_к_вычету!J32</f>
        <v>0</v>
      </c>
      <c r="K32" s="33">
        <f ca="1">факт_продажи!K32-факт_к_вычету!K32</f>
        <v>0</v>
      </c>
      <c r="L32" s="32">
        <f ca="1">факт_продажи!L32-факт_к_вычету!L32</f>
        <v>0</v>
      </c>
      <c r="M32" s="33">
        <f ca="1">факт_продажи!M32-факт_к_вычету!M32</f>
        <v>0</v>
      </c>
      <c r="N32" s="32">
        <f ca="1">факт_продажи!N32-факт_к_вычету!N32</f>
        <v>0</v>
      </c>
      <c r="O32" s="33">
        <f ca="1">факт_продажи!O32-факт_к_вычету!O32</f>
        <v>0</v>
      </c>
      <c r="P32" s="32">
        <f ca="1">факт_продажи!P32-факт_к_вычету!P32</f>
        <v>0</v>
      </c>
      <c r="Q32" s="33">
        <f ca="1">факт_продажи!Q32-факт_к_вычету!Q32</f>
        <v>0</v>
      </c>
      <c r="R32" s="32">
        <f ca="1">факт_продажи!R32-факт_к_вычету!R32</f>
        <v>0</v>
      </c>
      <c r="S32" s="33">
        <f ca="1">факт_продажи!S32-факт_к_вычету!S32</f>
        <v>0</v>
      </c>
      <c r="T32" s="32">
        <f ca="1">факт_продажи!T32-факт_к_вычету!T32</f>
        <v>0</v>
      </c>
      <c r="U32" s="33">
        <f ca="1">факт_продажи!U32-факт_к_вычету!U32</f>
        <v>0</v>
      </c>
      <c r="V32" s="32">
        <f ca="1">факт_продажи!V32-факт_к_вычету!V32</f>
        <v>0</v>
      </c>
      <c r="W32" s="33">
        <f ca="1">факт_продажи!W32-факт_к_вычету!W32</f>
        <v>0</v>
      </c>
      <c r="X32" s="32">
        <f ca="1">факт_продажи!X32-факт_к_вычету!X32</f>
        <v>0</v>
      </c>
      <c r="Y32" s="33">
        <f ca="1">факт_продажи!Y32-факт_к_вычету!Y32</f>
        <v>0</v>
      </c>
      <c r="Z32" s="32">
        <f ca="1">факт_продажи!Z32-факт_к_вычету!Z32</f>
        <v>0</v>
      </c>
      <c r="AA32" s="33">
        <f ca="1">факт_продажи!AA32-факт_к_вычету!AA32</f>
        <v>0</v>
      </c>
      <c r="AB32" s="24">
        <f t="shared" ca="1" si="0"/>
        <v>0</v>
      </c>
      <c r="AC32" s="36">
        <f t="shared" ca="1" si="1"/>
        <v>0</v>
      </c>
      <c r="AE32" s="37"/>
    </row>
    <row r="33" spans="2:31" x14ac:dyDescent="0.2">
      <c r="B33" s="29">
        <f>факт_продажи!B33</f>
        <v>28</v>
      </c>
      <c r="C33" s="29" t="str">
        <f>факт_продажи!C33</f>
        <v>ПТФМ_102_БКУ</v>
      </c>
      <c r="D33" s="32">
        <f ca="1">факт_продажи!D33-факт_к_вычету!D33</f>
        <v>0</v>
      </c>
      <c r="E33" s="33">
        <f ca="1">факт_продажи!E33-факт_к_вычету!E33</f>
        <v>0</v>
      </c>
      <c r="F33" s="32">
        <f ca="1">факт_продажи!F33-факт_к_вычету!F33</f>
        <v>0</v>
      </c>
      <c r="G33" s="33">
        <f ca="1">факт_продажи!G33-факт_к_вычету!G33</f>
        <v>0</v>
      </c>
      <c r="H33" s="32">
        <f ca="1">факт_продажи!H33-факт_к_вычету!H33</f>
        <v>0</v>
      </c>
      <c r="I33" s="33">
        <f ca="1">факт_продажи!I33-факт_к_вычету!I33</f>
        <v>0</v>
      </c>
      <c r="J33" s="32">
        <f ca="1">факт_продажи!J33-факт_к_вычету!J33</f>
        <v>0</v>
      </c>
      <c r="K33" s="33">
        <f ca="1">факт_продажи!K33-факт_к_вычету!K33</f>
        <v>0</v>
      </c>
      <c r="L33" s="32">
        <f ca="1">факт_продажи!L33-факт_к_вычету!L33</f>
        <v>0</v>
      </c>
      <c r="M33" s="33">
        <f ca="1">факт_продажи!M33-факт_к_вычету!M33</f>
        <v>0</v>
      </c>
      <c r="N33" s="32">
        <f ca="1">факт_продажи!N33-факт_к_вычету!N33</f>
        <v>0</v>
      </c>
      <c r="O33" s="33">
        <f ca="1">факт_продажи!O33-факт_к_вычету!O33</f>
        <v>0</v>
      </c>
      <c r="P33" s="32">
        <f ca="1">факт_продажи!P33-факт_к_вычету!P33</f>
        <v>0</v>
      </c>
      <c r="Q33" s="33">
        <f ca="1">факт_продажи!Q33-факт_к_вычету!Q33</f>
        <v>0</v>
      </c>
      <c r="R33" s="32">
        <f ca="1">факт_продажи!R33-факт_к_вычету!R33</f>
        <v>0</v>
      </c>
      <c r="S33" s="33">
        <f ca="1">факт_продажи!S33-факт_к_вычету!S33</f>
        <v>0</v>
      </c>
      <c r="T33" s="32">
        <f ca="1">факт_продажи!T33-факт_к_вычету!T33</f>
        <v>0</v>
      </c>
      <c r="U33" s="33">
        <f ca="1">факт_продажи!U33-факт_к_вычету!U33</f>
        <v>0</v>
      </c>
      <c r="V33" s="32">
        <f ca="1">факт_продажи!V33-факт_к_вычету!V33</f>
        <v>0</v>
      </c>
      <c r="W33" s="33">
        <f ca="1">факт_продажи!W33-факт_к_вычету!W33</f>
        <v>0</v>
      </c>
      <c r="X33" s="32">
        <f ca="1">факт_продажи!X33-факт_к_вычету!X33</f>
        <v>0</v>
      </c>
      <c r="Y33" s="33">
        <f ca="1">факт_продажи!Y33-факт_к_вычету!Y33</f>
        <v>0</v>
      </c>
      <c r="Z33" s="32">
        <f ca="1">факт_продажи!Z33-факт_к_вычету!Z33</f>
        <v>0</v>
      </c>
      <c r="AA33" s="33">
        <f ca="1">факт_продажи!AA33-факт_к_вычету!AA33</f>
        <v>0</v>
      </c>
      <c r="AB33" s="24">
        <f t="shared" ca="1" si="0"/>
        <v>0</v>
      </c>
      <c r="AC33" s="36">
        <f t="shared" ref="AC33:AC41" ca="1" si="2">E33+G33+I33+K33+M33+O33+Q33+S33+U33+W33+Y33+AA33</f>
        <v>0</v>
      </c>
      <c r="AE33" s="37"/>
    </row>
    <row r="34" spans="2:31" x14ac:dyDescent="0.2">
      <c r="B34" s="29">
        <f>факт_продажи!B34</f>
        <v>29</v>
      </c>
      <c r="C34" s="29" t="str">
        <f>факт_продажи!C34</f>
        <v>ПТФМ_102_датчики</v>
      </c>
      <c r="D34" s="32">
        <f ca="1">факт_продажи!D34-факт_к_вычету!D34</f>
        <v>0</v>
      </c>
      <c r="E34" s="33">
        <f ca="1">факт_продажи!E34-факт_к_вычету!E34</f>
        <v>0</v>
      </c>
      <c r="F34" s="32">
        <f ca="1">факт_продажи!F34-факт_к_вычету!F34</f>
        <v>0</v>
      </c>
      <c r="G34" s="33">
        <f ca="1">факт_продажи!G34-факт_к_вычету!G34</f>
        <v>0</v>
      </c>
      <c r="H34" s="32">
        <f ca="1">факт_продажи!H34-факт_к_вычету!H34</f>
        <v>0</v>
      </c>
      <c r="I34" s="33">
        <f ca="1">факт_продажи!I34-факт_к_вычету!I34</f>
        <v>0</v>
      </c>
      <c r="J34" s="32">
        <f ca="1">факт_продажи!J34-факт_к_вычету!J34</f>
        <v>0</v>
      </c>
      <c r="K34" s="33">
        <f ca="1">факт_продажи!K34-факт_к_вычету!K34</f>
        <v>0</v>
      </c>
      <c r="L34" s="32">
        <f ca="1">факт_продажи!L34-факт_к_вычету!L34</f>
        <v>0</v>
      </c>
      <c r="M34" s="33">
        <f ca="1">факт_продажи!M34-факт_к_вычету!M34</f>
        <v>0</v>
      </c>
      <c r="N34" s="32">
        <f ca="1">факт_продажи!N34-факт_к_вычету!N34</f>
        <v>0</v>
      </c>
      <c r="O34" s="33">
        <f ca="1">факт_продажи!O34-факт_к_вычету!O34</f>
        <v>0</v>
      </c>
      <c r="P34" s="32">
        <f ca="1">факт_продажи!P34-факт_к_вычету!P34</f>
        <v>0</v>
      </c>
      <c r="Q34" s="33">
        <f ca="1">факт_продажи!Q34-факт_к_вычету!Q34</f>
        <v>0</v>
      </c>
      <c r="R34" s="32">
        <f ca="1">факт_продажи!R34-факт_к_вычету!R34</f>
        <v>0</v>
      </c>
      <c r="S34" s="33">
        <f ca="1">факт_продажи!S34-факт_к_вычету!S34</f>
        <v>0</v>
      </c>
      <c r="T34" s="32">
        <f ca="1">факт_продажи!T34-факт_к_вычету!T34</f>
        <v>0</v>
      </c>
      <c r="U34" s="33">
        <f ca="1">факт_продажи!U34-факт_к_вычету!U34</f>
        <v>0</v>
      </c>
      <c r="V34" s="32">
        <f ca="1">факт_продажи!V34-факт_к_вычету!V34</f>
        <v>0</v>
      </c>
      <c r="W34" s="33">
        <f ca="1">факт_продажи!W34-факт_к_вычету!W34</f>
        <v>0</v>
      </c>
      <c r="X34" s="32">
        <f ca="1">факт_продажи!X34-факт_к_вычету!X34</f>
        <v>0</v>
      </c>
      <c r="Y34" s="33">
        <f ca="1">факт_продажи!Y34-факт_к_вычету!Y34</f>
        <v>0</v>
      </c>
      <c r="Z34" s="32">
        <f ca="1">факт_продажи!Z34-факт_к_вычету!Z34</f>
        <v>0</v>
      </c>
      <c r="AA34" s="33">
        <f ca="1">факт_продажи!AA34-факт_к_вычету!AA34</f>
        <v>0</v>
      </c>
      <c r="AB34" s="24">
        <f t="shared" ca="1" si="0"/>
        <v>0</v>
      </c>
      <c r="AC34" s="36">
        <f t="shared" ca="1" si="2"/>
        <v>0</v>
      </c>
      <c r="AE34" s="37"/>
    </row>
    <row r="35" spans="2:31" x14ac:dyDescent="0.2">
      <c r="B35" s="29">
        <f>факт_продажи!B35</f>
        <v>30</v>
      </c>
      <c r="C35" s="29" t="str">
        <f>факт_продажи!C35</f>
        <v>ПТФМ_104_БКУ</v>
      </c>
      <c r="D35" s="32">
        <f ca="1">факт_продажи!D35-факт_к_вычету!D35</f>
        <v>0</v>
      </c>
      <c r="E35" s="33">
        <f ca="1">факт_продажи!E35-факт_к_вычету!E35</f>
        <v>0</v>
      </c>
      <c r="F35" s="32">
        <f ca="1">факт_продажи!F35-факт_к_вычету!F35</f>
        <v>0</v>
      </c>
      <c r="G35" s="33">
        <f ca="1">факт_продажи!G35-факт_к_вычету!G35</f>
        <v>0</v>
      </c>
      <c r="H35" s="32">
        <f ca="1">факт_продажи!H35-факт_к_вычету!H35</f>
        <v>0</v>
      </c>
      <c r="I35" s="33">
        <f ca="1">факт_продажи!I35-факт_к_вычету!I35</f>
        <v>0</v>
      </c>
      <c r="J35" s="32">
        <f ca="1">факт_продажи!J35-факт_к_вычету!J35</f>
        <v>0</v>
      </c>
      <c r="K35" s="33">
        <f ca="1">факт_продажи!K35-факт_к_вычету!K35</f>
        <v>0</v>
      </c>
      <c r="L35" s="32">
        <f ca="1">факт_продажи!L35-факт_к_вычету!L35</f>
        <v>0</v>
      </c>
      <c r="M35" s="33">
        <f ca="1">факт_продажи!M35-факт_к_вычету!M35</f>
        <v>0</v>
      </c>
      <c r="N35" s="32">
        <f ca="1">факт_продажи!N35-факт_к_вычету!N35</f>
        <v>0</v>
      </c>
      <c r="O35" s="33">
        <f ca="1">факт_продажи!O35-факт_к_вычету!O35</f>
        <v>0</v>
      </c>
      <c r="P35" s="32">
        <f ca="1">факт_продажи!P35-факт_к_вычету!P35</f>
        <v>0</v>
      </c>
      <c r="Q35" s="33">
        <f ca="1">факт_продажи!Q35-факт_к_вычету!Q35</f>
        <v>0</v>
      </c>
      <c r="R35" s="32">
        <f ca="1">факт_продажи!R35-факт_к_вычету!R35</f>
        <v>0</v>
      </c>
      <c r="S35" s="33">
        <f ca="1">факт_продажи!S35-факт_к_вычету!S35</f>
        <v>0</v>
      </c>
      <c r="T35" s="32">
        <f ca="1">факт_продажи!T35-факт_к_вычету!T35</f>
        <v>0</v>
      </c>
      <c r="U35" s="33">
        <f ca="1">факт_продажи!U35-факт_к_вычету!U35</f>
        <v>0</v>
      </c>
      <c r="V35" s="32">
        <f ca="1">факт_продажи!V35-факт_к_вычету!V35</f>
        <v>0</v>
      </c>
      <c r="W35" s="33">
        <f ca="1">факт_продажи!W35-факт_к_вычету!W35</f>
        <v>0</v>
      </c>
      <c r="X35" s="32">
        <f ca="1">факт_продажи!X35-факт_к_вычету!X35</f>
        <v>0</v>
      </c>
      <c r="Y35" s="33">
        <f ca="1">факт_продажи!Y35-факт_к_вычету!Y35</f>
        <v>0</v>
      </c>
      <c r="Z35" s="32">
        <f ca="1">факт_продажи!Z35-факт_к_вычету!Z35</f>
        <v>0</v>
      </c>
      <c r="AA35" s="33">
        <f ca="1">факт_продажи!AA35-факт_к_вычету!AA35</f>
        <v>0</v>
      </c>
      <c r="AB35" s="24">
        <f t="shared" ca="1" si="0"/>
        <v>0</v>
      </c>
      <c r="AC35" s="36">
        <f t="shared" ca="1" si="2"/>
        <v>0</v>
      </c>
      <c r="AE35" s="37"/>
    </row>
    <row r="36" spans="2:31" x14ac:dyDescent="0.2">
      <c r="B36" s="29">
        <f>факт_продажи!B36</f>
        <v>31</v>
      </c>
      <c r="C36" s="29" t="str">
        <f>факт_продажи!C36</f>
        <v>ПТФМ_104_датчики</v>
      </c>
      <c r="D36" s="32">
        <f ca="1">факт_продажи!D36-факт_к_вычету!D36</f>
        <v>0</v>
      </c>
      <c r="E36" s="33">
        <f ca="1">факт_продажи!E36-факт_к_вычету!E36</f>
        <v>0</v>
      </c>
      <c r="F36" s="32">
        <f ca="1">факт_продажи!F36-факт_к_вычету!F36</f>
        <v>0</v>
      </c>
      <c r="G36" s="33">
        <f ca="1">факт_продажи!G36-факт_к_вычету!G36</f>
        <v>0</v>
      </c>
      <c r="H36" s="32">
        <f ca="1">факт_продажи!H36-факт_к_вычету!H36</f>
        <v>0</v>
      </c>
      <c r="I36" s="33">
        <f ca="1">факт_продажи!I36-факт_к_вычету!I36</f>
        <v>0</v>
      </c>
      <c r="J36" s="32">
        <f ca="1">факт_продажи!J36-факт_к_вычету!J36</f>
        <v>0</v>
      </c>
      <c r="K36" s="33">
        <f ca="1">факт_продажи!K36-факт_к_вычету!K36</f>
        <v>0</v>
      </c>
      <c r="L36" s="32">
        <f ca="1">факт_продажи!L36-факт_к_вычету!L36</f>
        <v>0</v>
      </c>
      <c r="M36" s="33">
        <f ca="1">факт_продажи!M36-факт_к_вычету!M36</f>
        <v>0</v>
      </c>
      <c r="N36" s="32">
        <f ca="1">факт_продажи!N36-факт_к_вычету!N36</f>
        <v>0</v>
      </c>
      <c r="O36" s="33">
        <f ca="1">факт_продажи!O36-факт_к_вычету!O36</f>
        <v>0</v>
      </c>
      <c r="P36" s="32">
        <f ca="1">факт_продажи!P36-факт_к_вычету!P36</f>
        <v>0</v>
      </c>
      <c r="Q36" s="33">
        <f ca="1">факт_продажи!Q36-факт_к_вычету!Q36</f>
        <v>0</v>
      </c>
      <c r="R36" s="32">
        <f ca="1">факт_продажи!R36-факт_к_вычету!R36</f>
        <v>0</v>
      </c>
      <c r="S36" s="33">
        <f ca="1">факт_продажи!S36-факт_к_вычету!S36</f>
        <v>0</v>
      </c>
      <c r="T36" s="32">
        <f ca="1">факт_продажи!T36-факт_к_вычету!T36</f>
        <v>0</v>
      </c>
      <c r="U36" s="33">
        <f ca="1">факт_продажи!U36-факт_к_вычету!U36</f>
        <v>0</v>
      </c>
      <c r="V36" s="32">
        <f ca="1">факт_продажи!V36-факт_к_вычету!V36</f>
        <v>0</v>
      </c>
      <c r="W36" s="33">
        <f ca="1">факт_продажи!W36-факт_к_вычету!W36</f>
        <v>0</v>
      </c>
      <c r="X36" s="32">
        <f ca="1">факт_продажи!X36-факт_к_вычету!X36</f>
        <v>0</v>
      </c>
      <c r="Y36" s="33">
        <f ca="1">факт_продажи!Y36-факт_к_вычету!Y36</f>
        <v>0</v>
      </c>
      <c r="Z36" s="32">
        <f ca="1">факт_продажи!Z36-факт_к_вычету!Z36</f>
        <v>0</v>
      </c>
      <c r="AA36" s="33">
        <f ca="1">факт_продажи!AA36-факт_к_вычету!AA36</f>
        <v>0</v>
      </c>
      <c r="AB36" s="24">
        <f t="shared" ca="1" si="0"/>
        <v>0</v>
      </c>
      <c r="AC36" s="36">
        <f t="shared" ca="1" si="2"/>
        <v>0</v>
      </c>
      <c r="AE36" s="37"/>
    </row>
    <row r="37" spans="2:31" x14ac:dyDescent="0.2">
      <c r="B37" s="29">
        <f>факт_продажи!B37</f>
        <v>32</v>
      </c>
      <c r="C37" s="29" t="str">
        <f>факт_продажи!C37</f>
        <v>GasOn_4</v>
      </c>
      <c r="D37" s="32">
        <f ca="1">факт_продажи!D37-факт_к_вычету!D37</f>
        <v>0</v>
      </c>
      <c r="E37" s="33">
        <f ca="1">факт_продажи!E37-факт_к_вычету!E37</f>
        <v>0</v>
      </c>
      <c r="F37" s="32">
        <f ca="1">факт_продажи!F37-факт_к_вычету!F37</f>
        <v>0</v>
      </c>
      <c r="G37" s="33">
        <f ca="1">факт_продажи!G37-факт_к_вычету!G37</f>
        <v>0</v>
      </c>
      <c r="H37" s="32">
        <f ca="1">факт_продажи!H37-факт_к_вычету!H37</f>
        <v>0</v>
      </c>
      <c r="I37" s="33">
        <f ca="1">факт_продажи!I37-факт_к_вычету!I37</f>
        <v>0</v>
      </c>
      <c r="J37" s="32">
        <f ca="1">факт_продажи!J37-факт_к_вычету!J37</f>
        <v>0</v>
      </c>
      <c r="K37" s="33">
        <f ca="1">факт_продажи!K37-факт_к_вычету!K37</f>
        <v>0</v>
      </c>
      <c r="L37" s="32">
        <f ca="1">факт_продажи!L37-факт_к_вычету!L37</f>
        <v>0</v>
      </c>
      <c r="M37" s="33">
        <f ca="1">факт_продажи!M37-факт_к_вычету!M37</f>
        <v>0</v>
      </c>
      <c r="N37" s="32">
        <f ca="1">факт_продажи!N37-факт_к_вычету!N37</f>
        <v>0</v>
      </c>
      <c r="O37" s="33">
        <f ca="1">факт_продажи!O37-факт_к_вычету!O37</f>
        <v>0</v>
      </c>
      <c r="P37" s="32">
        <f ca="1">факт_продажи!P37-факт_к_вычету!P37</f>
        <v>0</v>
      </c>
      <c r="Q37" s="33">
        <f ca="1">факт_продажи!Q37-факт_к_вычету!Q37</f>
        <v>0</v>
      </c>
      <c r="R37" s="32">
        <f ca="1">факт_продажи!R37-факт_к_вычету!R37</f>
        <v>0</v>
      </c>
      <c r="S37" s="33">
        <f ca="1">факт_продажи!S37-факт_к_вычету!S37</f>
        <v>0</v>
      </c>
      <c r="T37" s="32">
        <f ca="1">факт_продажи!T37-факт_к_вычету!T37</f>
        <v>0</v>
      </c>
      <c r="U37" s="33">
        <f ca="1">факт_продажи!U37-факт_к_вычету!U37</f>
        <v>0</v>
      </c>
      <c r="V37" s="32">
        <f ca="1">факт_продажи!V37-факт_к_вычету!V37</f>
        <v>0</v>
      </c>
      <c r="W37" s="33">
        <f ca="1">факт_продажи!W37-факт_к_вычету!W37</f>
        <v>0</v>
      </c>
      <c r="X37" s="32">
        <f ca="1">факт_продажи!X37-факт_к_вычету!X37</f>
        <v>0</v>
      </c>
      <c r="Y37" s="33">
        <f ca="1">факт_продажи!Y37-факт_к_вычету!Y37</f>
        <v>0</v>
      </c>
      <c r="Z37" s="32">
        <f ca="1">факт_продажи!Z37-факт_к_вычету!Z37</f>
        <v>0</v>
      </c>
      <c r="AA37" s="33">
        <f ca="1">факт_продажи!AA37-факт_к_вычету!AA37</f>
        <v>0</v>
      </c>
      <c r="AB37" s="24">
        <f t="shared" ca="1" si="0"/>
        <v>0</v>
      </c>
      <c r="AC37" s="36">
        <f t="shared" ca="1" si="2"/>
        <v>0</v>
      </c>
      <c r="AE37" s="37"/>
    </row>
    <row r="38" spans="2:31" x14ac:dyDescent="0.2">
      <c r="B38" s="29">
        <f>факт_продажи!B38</f>
        <v>33</v>
      </c>
      <c r="C38" s="29" t="str">
        <f>факт_продажи!C38</f>
        <v>GasOn_1</v>
      </c>
      <c r="D38" s="32">
        <f ca="1">факт_продажи!D38-факт_к_вычету!D38</f>
        <v>0</v>
      </c>
      <c r="E38" s="33">
        <f ca="1">факт_продажи!E38-факт_к_вычету!E38</f>
        <v>0</v>
      </c>
      <c r="F38" s="32">
        <f ca="1">факт_продажи!F38-факт_к_вычету!F38</f>
        <v>0</v>
      </c>
      <c r="G38" s="33">
        <f ca="1">факт_продажи!G38-факт_к_вычету!G38</f>
        <v>0</v>
      </c>
      <c r="H38" s="32">
        <f ca="1">факт_продажи!H38-факт_к_вычету!H38</f>
        <v>0</v>
      </c>
      <c r="I38" s="33">
        <f ca="1">факт_продажи!I38-факт_к_вычету!I38</f>
        <v>0</v>
      </c>
      <c r="J38" s="32">
        <f ca="1">факт_продажи!J38-факт_к_вычету!J38</f>
        <v>0</v>
      </c>
      <c r="K38" s="33">
        <f ca="1">факт_продажи!K38-факт_к_вычету!K38</f>
        <v>0</v>
      </c>
      <c r="L38" s="32">
        <f ca="1">факт_продажи!L38-факт_к_вычету!L38</f>
        <v>0</v>
      </c>
      <c r="M38" s="33">
        <f ca="1">факт_продажи!M38-факт_к_вычету!M38</f>
        <v>0</v>
      </c>
      <c r="N38" s="32">
        <f ca="1">факт_продажи!N38-факт_к_вычету!N38</f>
        <v>0</v>
      </c>
      <c r="O38" s="33">
        <f ca="1">факт_продажи!O38-факт_к_вычету!O38</f>
        <v>0</v>
      </c>
      <c r="P38" s="32">
        <f ca="1">факт_продажи!P38-факт_к_вычету!P38</f>
        <v>0</v>
      </c>
      <c r="Q38" s="33">
        <f ca="1">факт_продажи!Q38-факт_к_вычету!Q38</f>
        <v>0</v>
      </c>
      <c r="R38" s="32">
        <f ca="1">факт_продажи!R38-факт_к_вычету!R38</f>
        <v>0</v>
      </c>
      <c r="S38" s="33">
        <f ca="1">факт_продажи!S38-факт_к_вычету!S38</f>
        <v>0</v>
      </c>
      <c r="T38" s="32">
        <f ca="1">факт_продажи!T38-факт_к_вычету!T38</f>
        <v>0</v>
      </c>
      <c r="U38" s="33">
        <f ca="1">факт_продажи!U38-факт_к_вычету!U38</f>
        <v>0</v>
      </c>
      <c r="V38" s="32">
        <f ca="1">факт_продажи!V38-факт_к_вычету!V38</f>
        <v>0</v>
      </c>
      <c r="W38" s="33">
        <f ca="1">факт_продажи!W38-факт_к_вычету!W38</f>
        <v>0</v>
      </c>
      <c r="X38" s="32">
        <f ca="1">факт_продажи!X38-факт_к_вычету!X38</f>
        <v>0</v>
      </c>
      <c r="Y38" s="33">
        <f ca="1">факт_продажи!Y38-факт_к_вычету!Y38</f>
        <v>0</v>
      </c>
      <c r="Z38" s="32">
        <f ca="1">факт_продажи!Z38-факт_к_вычету!Z38</f>
        <v>0</v>
      </c>
      <c r="AA38" s="33">
        <f ca="1">факт_продажи!AA38-факт_к_вычету!AA38</f>
        <v>0</v>
      </c>
      <c r="AB38" s="24">
        <f t="shared" ca="1" si="0"/>
        <v>0</v>
      </c>
      <c r="AC38" s="36">
        <f t="shared" ca="1" si="2"/>
        <v>0</v>
      </c>
      <c r="AE38" s="37"/>
    </row>
    <row r="39" spans="2:31" x14ac:dyDescent="0.2">
      <c r="B39" s="29">
        <f>факт_продажи!B39</f>
        <v>34</v>
      </c>
      <c r="C39" s="29" t="str">
        <f>факт_продажи!C39</f>
        <v>домашние_детекторы</v>
      </c>
      <c r="D39" s="32">
        <f ca="1">факт_продажи!D39-факт_к_вычету!D39</f>
        <v>0</v>
      </c>
      <c r="E39" s="33">
        <f ca="1">факт_продажи!E39-факт_к_вычету!E39</f>
        <v>0</v>
      </c>
      <c r="F39" s="32">
        <f ca="1">факт_продажи!F39-факт_к_вычету!F39</f>
        <v>0</v>
      </c>
      <c r="G39" s="33">
        <f ca="1">факт_продажи!G39-факт_к_вычету!G39</f>
        <v>0</v>
      </c>
      <c r="H39" s="32">
        <f ca="1">факт_продажи!H39-факт_к_вычету!H39</f>
        <v>0</v>
      </c>
      <c r="I39" s="33">
        <f ca="1">факт_продажи!I39-факт_к_вычету!I39</f>
        <v>0</v>
      </c>
      <c r="J39" s="32">
        <f ca="1">факт_продажи!J39-факт_к_вычету!J39</f>
        <v>0</v>
      </c>
      <c r="K39" s="33">
        <f ca="1">факт_продажи!K39-факт_к_вычету!K39</f>
        <v>0</v>
      </c>
      <c r="L39" s="32">
        <f ca="1">факт_продажи!L39-факт_к_вычету!L39</f>
        <v>0</v>
      </c>
      <c r="M39" s="33">
        <f ca="1">факт_продажи!M39-факт_к_вычету!M39</f>
        <v>0</v>
      </c>
      <c r="N39" s="32">
        <f ca="1">факт_продажи!N39-факт_к_вычету!N39</f>
        <v>0</v>
      </c>
      <c r="O39" s="33">
        <f ca="1">факт_продажи!O39-факт_к_вычету!O39</f>
        <v>0</v>
      </c>
      <c r="P39" s="32">
        <f ca="1">факт_продажи!P39-факт_к_вычету!P39</f>
        <v>0</v>
      </c>
      <c r="Q39" s="33">
        <f ca="1">факт_продажи!Q39-факт_к_вычету!Q39</f>
        <v>0</v>
      </c>
      <c r="R39" s="32">
        <f ca="1">факт_продажи!R39-факт_к_вычету!R39</f>
        <v>0</v>
      </c>
      <c r="S39" s="33">
        <f ca="1">факт_продажи!S39-факт_к_вычету!S39</f>
        <v>0</v>
      </c>
      <c r="T39" s="32">
        <f ca="1">факт_продажи!T39-факт_к_вычету!T39</f>
        <v>0</v>
      </c>
      <c r="U39" s="33">
        <f ca="1">факт_продажи!U39-факт_к_вычету!U39</f>
        <v>0</v>
      </c>
      <c r="V39" s="32">
        <f ca="1">факт_продажи!V39-факт_к_вычету!V39</f>
        <v>0</v>
      </c>
      <c r="W39" s="33">
        <f ca="1">факт_продажи!W39-факт_к_вычету!W39</f>
        <v>0</v>
      </c>
      <c r="X39" s="32">
        <f ca="1">факт_продажи!X39-факт_к_вычету!X39</f>
        <v>0</v>
      </c>
      <c r="Y39" s="33">
        <f ca="1">факт_продажи!Y39-факт_к_вычету!Y39</f>
        <v>0</v>
      </c>
      <c r="Z39" s="32">
        <f ca="1">факт_продажи!Z39-факт_к_вычету!Z39</f>
        <v>0</v>
      </c>
      <c r="AA39" s="33">
        <f ca="1">факт_продажи!AA39-факт_к_вычету!AA39</f>
        <v>0</v>
      </c>
      <c r="AB39" s="24">
        <f t="shared" ca="1" si="0"/>
        <v>0</v>
      </c>
      <c r="AC39" s="36">
        <f t="shared" ca="1" si="2"/>
        <v>0</v>
      </c>
      <c r="AE39" s="37"/>
    </row>
    <row r="40" spans="2:31" x14ac:dyDescent="0.2">
      <c r="B40" s="29">
        <f>факт_продажи!B40</f>
        <v>35</v>
      </c>
      <c r="C40" s="29" t="str">
        <f>факт_продажи!C40</f>
        <v>Сторонние_приборы</v>
      </c>
      <c r="D40" s="32">
        <f ca="1">факт_продажи!D40-факт_к_вычету!D40</f>
        <v>0</v>
      </c>
      <c r="E40" s="33">
        <f ca="1">факт_продажи!E40-факт_к_вычету!E40</f>
        <v>0</v>
      </c>
      <c r="F40" s="32">
        <f ca="1">факт_продажи!F40-факт_к_вычету!F40</f>
        <v>0</v>
      </c>
      <c r="G40" s="33">
        <f ca="1">факт_продажи!G40-факт_к_вычету!G40</f>
        <v>0</v>
      </c>
      <c r="H40" s="32">
        <f ca="1">факт_продажи!H40-факт_к_вычету!H40</f>
        <v>0</v>
      </c>
      <c r="I40" s="33">
        <f ca="1">факт_продажи!I40-факт_к_вычету!I40</f>
        <v>0</v>
      </c>
      <c r="J40" s="32">
        <f ca="1">факт_продажи!J40-факт_к_вычету!J40</f>
        <v>0</v>
      </c>
      <c r="K40" s="33">
        <f ca="1">факт_продажи!K40-факт_к_вычету!K40</f>
        <v>0</v>
      </c>
      <c r="L40" s="32">
        <f ca="1">факт_продажи!L40-факт_к_вычету!L40</f>
        <v>0</v>
      </c>
      <c r="M40" s="33">
        <f ca="1">факт_продажи!M40-факт_к_вычету!M40</f>
        <v>0</v>
      </c>
      <c r="N40" s="32">
        <f ca="1">факт_продажи!N40-факт_к_вычету!N40</f>
        <v>0</v>
      </c>
      <c r="O40" s="33">
        <f ca="1">факт_продажи!O40-факт_к_вычету!O40</f>
        <v>0</v>
      </c>
      <c r="P40" s="32">
        <f ca="1">факт_продажи!P40-факт_к_вычету!P40</f>
        <v>0</v>
      </c>
      <c r="Q40" s="33">
        <f ca="1">факт_продажи!Q40-факт_к_вычету!Q40</f>
        <v>0</v>
      </c>
      <c r="R40" s="32">
        <f ca="1">факт_продажи!R40-факт_к_вычету!R40</f>
        <v>0</v>
      </c>
      <c r="S40" s="33">
        <f ca="1">факт_продажи!S40-факт_к_вычету!S40</f>
        <v>0</v>
      </c>
      <c r="T40" s="32">
        <f ca="1">факт_продажи!T40-факт_к_вычету!T40</f>
        <v>0</v>
      </c>
      <c r="U40" s="33">
        <f ca="1">факт_продажи!U40-факт_к_вычету!U40</f>
        <v>0</v>
      </c>
      <c r="V40" s="32">
        <f ca="1">факт_продажи!V40-факт_к_вычету!V40</f>
        <v>0</v>
      </c>
      <c r="W40" s="33">
        <f ca="1">факт_продажи!W40-факт_к_вычету!W40</f>
        <v>0</v>
      </c>
      <c r="X40" s="32">
        <f ca="1">факт_продажи!X40-факт_к_вычету!X40</f>
        <v>0</v>
      </c>
      <c r="Y40" s="33">
        <f ca="1">факт_продажи!Y40-факт_к_вычету!Y40</f>
        <v>0</v>
      </c>
      <c r="Z40" s="32">
        <f ca="1">факт_продажи!Z40-факт_к_вычету!Z40</f>
        <v>0</v>
      </c>
      <c r="AA40" s="33">
        <f ca="1">факт_продажи!AA40-факт_к_вычету!AA40</f>
        <v>0</v>
      </c>
      <c r="AB40" s="24">
        <f t="shared" ca="1" si="0"/>
        <v>0</v>
      </c>
      <c r="AC40" s="36">
        <f t="shared" ca="1" si="2"/>
        <v>0</v>
      </c>
      <c r="AE40" s="37"/>
    </row>
    <row r="41" spans="2:31" x14ac:dyDescent="0.2">
      <c r="B41" s="29">
        <f>факт_продажи!B41</f>
        <v>36</v>
      </c>
      <c r="C41" s="29" t="str">
        <f>факт_продажи!C41</f>
        <v>резерв2</v>
      </c>
      <c r="D41" s="32">
        <f ca="1">факт_продажи!D41-факт_к_вычету!D41</f>
        <v>0</v>
      </c>
      <c r="E41" s="33">
        <f ca="1">факт_продажи!E41-факт_к_вычету!E41</f>
        <v>0</v>
      </c>
      <c r="F41" s="32">
        <f ca="1">факт_продажи!F41-факт_к_вычету!F41</f>
        <v>0</v>
      </c>
      <c r="G41" s="33">
        <f ca="1">факт_продажи!G41-факт_к_вычету!G41</f>
        <v>0</v>
      </c>
      <c r="H41" s="32">
        <f ca="1">факт_продажи!H41-факт_к_вычету!H41</f>
        <v>0</v>
      </c>
      <c r="I41" s="33">
        <f ca="1">факт_продажи!I41-факт_к_вычету!I41</f>
        <v>0</v>
      </c>
      <c r="J41" s="32">
        <f ca="1">факт_продажи!J41-факт_к_вычету!J41</f>
        <v>0</v>
      </c>
      <c r="K41" s="33">
        <f ca="1">факт_продажи!K41-факт_к_вычету!K41</f>
        <v>0</v>
      </c>
      <c r="L41" s="32">
        <f ca="1">факт_продажи!L41-факт_к_вычету!L41</f>
        <v>0</v>
      </c>
      <c r="M41" s="33">
        <f ca="1">факт_продажи!M41-факт_к_вычету!M41</f>
        <v>0</v>
      </c>
      <c r="N41" s="32">
        <f ca="1">факт_продажи!N41-факт_к_вычету!N41</f>
        <v>0</v>
      </c>
      <c r="O41" s="33">
        <f ca="1">факт_продажи!O41-факт_к_вычету!O41</f>
        <v>0</v>
      </c>
      <c r="P41" s="32">
        <f ca="1">факт_продажи!P41-факт_к_вычету!P41</f>
        <v>0</v>
      </c>
      <c r="Q41" s="33">
        <f ca="1">факт_продажи!Q41-факт_к_вычету!Q41</f>
        <v>0</v>
      </c>
      <c r="R41" s="32">
        <f ca="1">факт_продажи!R41-факт_к_вычету!R41</f>
        <v>0</v>
      </c>
      <c r="S41" s="33">
        <f ca="1">факт_продажи!S41-факт_к_вычету!S41</f>
        <v>0</v>
      </c>
      <c r="T41" s="32">
        <f ca="1">факт_продажи!T41-факт_к_вычету!T41</f>
        <v>0</v>
      </c>
      <c r="U41" s="33">
        <f ca="1">факт_продажи!U41-факт_к_вычету!U41</f>
        <v>0</v>
      </c>
      <c r="V41" s="32">
        <f ca="1">факт_продажи!V41-факт_к_вычету!V41</f>
        <v>0</v>
      </c>
      <c r="W41" s="33">
        <f ca="1">факт_продажи!W41-факт_к_вычету!W41</f>
        <v>0</v>
      </c>
      <c r="X41" s="32">
        <f ca="1">факт_продажи!X41-факт_к_вычету!X41</f>
        <v>0</v>
      </c>
      <c r="Y41" s="33">
        <f ca="1">факт_продажи!Y41-факт_к_вычету!Y41</f>
        <v>0</v>
      </c>
      <c r="Z41" s="32">
        <f ca="1">факт_продажи!Z41-факт_к_вычету!Z41</f>
        <v>0</v>
      </c>
      <c r="AA41" s="33">
        <f ca="1">факт_продажи!AA41-факт_к_вычету!AA41</f>
        <v>0</v>
      </c>
      <c r="AB41" s="24">
        <f t="shared" ca="1" si="0"/>
        <v>0</v>
      </c>
      <c r="AC41" s="36">
        <f t="shared" ca="1" si="2"/>
        <v>0</v>
      </c>
      <c r="AE41" s="37"/>
    </row>
    <row r="42" spans="2:31" s="24" customFormat="1" x14ac:dyDescent="0.2">
      <c r="C42" s="24" t="str">
        <f>факт_продажи!C42</f>
        <v>итого газ</v>
      </c>
      <c r="D42" s="24">
        <f t="shared" ref="D42:AC42" ca="1" si="3">SUM(D6:D41)</f>
        <v>768</v>
      </c>
      <c r="E42" s="36">
        <f t="shared" ca="1" si="3"/>
        <v>8187130</v>
      </c>
      <c r="F42" s="24">
        <f t="shared" ca="1" si="3"/>
        <v>229</v>
      </c>
      <c r="G42" s="36">
        <f t="shared" ca="1" si="3"/>
        <v>2354166</v>
      </c>
      <c r="H42" s="24">
        <f t="shared" ca="1" si="3"/>
        <v>337</v>
      </c>
      <c r="I42" s="36">
        <f t="shared" ca="1" si="3"/>
        <v>3487567</v>
      </c>
      <c r="J42" s="24">
        <f t="shared" ca="1" si="3"/>
        <v>634</v>
      </c>
      <c r="K42" s="36">
        <f t="shared" ca="1" si="3"/>
        <v>6039781</v>
      </c>
      <c r="L42" s="24">
        <f t="shared" ca="1" si="3"/>
        <v>511</v>
      </c>
      <c r="M42" s="36">
        <f t="shared" ca="1" si="3"/>
        <v>4758405</v>
      </c>
      <c r="N42" s="24">
        <f t="shared" ca="1" si="3"/>
        <v>453</v>
      </c>
      <c r="O42" s="36">
        <f t="shared" ca="1" si="3"/>
        <v>4613841</v>
      </c>
      <c r="P42" s="24">
        <f t="shared" ca="1" si="3"/>
        <v>751</v>
      </c>
      <c r="Q42" s="36">
        <f t="shared" ca="1" si="3"/>
        <v>8659129</v>
      </c>
      <c r="R42" s="24">
        <f t="shared" ca="1" si="3"/>
        <v>260</v>
      </c>
      <c r="S42" s="36">
        <f t="shared" ca="1" si="3"/>
        <v>3068592</v>
      </c>
      <c r="T42" s="24">
        <f t="shared" ca="1" si="3"/>
        <v>895</v>
      </c>
      <c r="U42" s="36">
        <f t="shared" ca="1" si="3"/>
        <v>9580183</v>
      </c>
      <c r="V42" s="24">
        <f t="shared" ca="1" si="3"/>
        <v>233</v>
      </c>
      <c r="W42" s="36">
        <f t="shared" ca="1" si="3"/>
        <v>2211102</v>
      </c>
      <c r="X42" s="24">
        <f t="shared" ca="1" si="3"/>
        <v>501</v>
      </c>
      <c r="Y42" s="36">
        <f t="shared" ca="1" si="3"/>
        <v>4313994</v>
      </c>
      <c r="Z42" s="24">
        <f t="shared" ca="1" si="3"/>
        <v>0</v>
      </c>
      <c r="AA42" s="36">
        <f t="shared" ca="1" si="3"/>
        <v>0</v>
      </c>
      <c r="AB42" s="24">
        <f t="shared" ca="1" si="3"/>
        <v>5572</v>
      </c>
      <c r="AC42" s="36">
        <f t="shared" ca="1" si="3"/>
        <v>57273890</v>
      </c>
      <c r="AD42" s="36"/>
      <c r="AE42" s="37"/>
    </row>
    <row r="43" spans="2:31" x14ac:dyDescent="0.2">
      <c r="D43" s="32"/>
      <c r="E43" s="33"/>
      <c r="F43" s="32"/>
      <c r="G43" s="33"/>
      <c r="H43" s="32"/>
      <c r="I43" s="33"/>
      <c r="J43" s="32"/>
      <c r="K43" s="33"/>
      <c r="L43" s="32"/>
      <c r="M43" s="33"/>
      <c r="N43" s="32"/>
      <c r="O43" s="33"/>
      <c r="P43" s="32"/>
      <c r="Q43" s="33"/>
      <c r="R43" s="32"/>
      <c r="S43" s="33"/>
      <c r="T43" s="32"/>
      <c r="U43" s="33"/>
      <c r="V43" s="32"/>
      <c r="W43" s="33"/>
      <c r="X43" s="32"/>
      <c r="Y43" s="33"/>
      <c r="Z43" s="32"/>
      <c r="AA43" s="33"/>
      <c r="AC43" s="36"/>
      <c r="AE43" s="37"/>
    </row>
    <row r="44" spans="2:31" x14ac:dyDescent="0.2"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AE44" s="37"/>
    </row>
    <row r="45" spans="2:31" s="34" customFormat="1" x14ac:dyDescent="0.2">
      <c r="B45" s="34">
        <f>факт_продажи!B45</f>
        <v>1</v>
      </c>
      <c r="C45" s="29" t="str">
        <f>факт_продажи!C45</f>
        <v>ДРБП_03</v>
      </c>
      <c r="D45" s="32">
        <f ca="1">факт_продажи!D45-факт_к_вычету!D45</f>
        <v>19</v>
      </c>
      <c r="E45" s="33">
        <f ca="1">факт_продажи!E45-факт_к_вычету!E45</f>
        <v>2592847</v>
      </c>
      <c r="F45" s="32">
        <f ca="1">факт_продажи!F45-факт_к_вычету!F45</f>
        <v>11</v>
      </c>
      <c r="G45" s="33">
        <f ca="1">факт_продажи!G45-факт_к_вычету!G45</f>
        <v>1533322</v>
      </c>
      <c r="H45" s="32">
        <f ca="1">факт_продажи!H45-факт_к_вычету!H45</f>
        <v>8</v>
      </c>
      <c r="I45" s="33">
        <f ca="1">факт_продажи!I45-факт_к_вычету!I45</f>
        <v>1068982</v>
      </c>
      <c r="J45" s="32">
        <f ca="1">факт_продажи!J45-факт_к_вычету!J45</f>
        <v>7</v>
      </c>
      <c r="K45" s="33">
        <f ca="1">факт_продажи!K45-факт_к_вычету!K45</f>
        <v>879296</v>
      </c>
      <c r="L45" s="32">
        <f ca="1">факт_продажи!L45-факт_к_вычету!L45</f>
        <v>0</v>
      </c>
      <c r="M45" s="33">
        <f ca="1">факт_продажи!M45-факт_к_вычету!M45</f>
        <v>0</v>
      </c>
      <c r="N45" s="32">
        <f ca="1">факт_продажи!N45-факт_к_вычету!N45</f>
        <v>5</v>
      </c>
      <c r="O45" s="33">
        <f ca="1">факт_продажи!O45-факт_к_вычету!O45</f>
        <v>702163</v>
      </c>
      <c r="P45" s="32">
        <f ca="1">факт_продажи!P45-факт_к_вычету!P45</f>
        <v>3</v>
      </c>
      <c r="Q45" s="33">
        <f ca="1">факт_продажи!Q45-факт_к_вычету!Q45</f>
        <v>401720</v>
      </c>
      <c r="R45" s="32">
        <f ca="1">факт_продажи!R45-факт_к_вычету!R45</f>
        <v>6</v>
      </c>
      <c r="S45" s="33">
        <f ca="1">факт_продажи!S45-факт_к_вычету!S45</f>
        <v>787813</v>
      </c>
      <c r="T45" s="32">
        <f ca="1">факт_продажи!T45-факт_к_вычету!T45</f>
        <v>7</v>
      </c>
      <c r="U45" s="33">
        <f ca="1">факт_продажи!U45-факт_к_вычету!U45</f>
        <v>794029</v>
      </c>
      <c r="V45" s="32">
        <f ca="1">факт_продажи!V45-факт_к_вычету!V45</f>
        <v>8</v>
      </c>
      <c r="W45" s="33">
        <f ca="1">факт_продажи!W45-факт_к_вычету!W45</f>
        <v>1018867</v>
      </c>
      <c r="X45" s="32">
        <f ca="1">факт_продажи!X45-факт_к_вычету!X45</f>
        <v>6</v>
      </c>
      <c r="Y45" s="33">
        <f ca="1">факт_продажи!Y45-факт_к_вычету!Y45</f>
        <v>876848</v>
      </c>
      <c r="Z45" s="32">
        <f ca="1">факт_продажи!Z45-факт_к_вычету!Z45</f>
        <v>0</v>
      </c>
      <c r="AA45" s="33">
        <f ca="1">факт_продажи!AA45-факт_к_вычету!AA45</f>
        <v>0</v>
      </c>
      <c r="AB45" s="24">
        <f t="shared" ref="AB45:AB59" ca="1" si="4">D45+F45+H45+J45+L45+N45+P45+R45+T45+V45+X45+Z45</f>
        <v>80</v>
      </c>
      <c r="AC45" s="36">
        <f t="shared" ref="AC45:AC59" ca="1" si="5">E45+G45+I45+K45+M45+O45+Q45+S45+U45+W45+Y45+AA45</f>
        <v>10655887</v>
      </c>
      <c r="AD45" s="45"/>
      <c r="AE45" s="37"/>
    </row>
    <row r="46" spans="2:31" x14ac:dyDescent="0.2">
      <c r="B46" s="29">
        <f>факт_продажи!B46</f>
        <v>2</v>
      </c>
      <c r="C46" s="29" t="str">
        <f>факт_продажи!C46</f>
        <v>ДКГ_07БС</v>
      </c>
      <c r="D46" s="32">
        <f ca="1">факт_продажи!D46-факт_к_вычету!D46</f>
        <v>0</v>
      </c>
      <c r="E46" s="33">
        <f ca="1">факт_продажи!E46-факт_к_вычету!E46</f>
        <v>0</v>
      </c>
      <c r="F46" s="32">
        <f ca="1">факт_продажи!F46-факт_к_вычету!F46</f>
        <v>0</v>
      </c>
      <c r="G46" s="33">
        <f ca="1">факт_продажи!G46-факт_к_вычету!G46</f>
        <v>0</v>
      </c>
      <c r="H46" s="32">
        <f ca="1">факт_продажи!H46-факт_к_вычету!H46</f>
        <v>1</v>
      </c>
      <c r="I46" s="33">
        <f ca="1">факт_продажи!I46-факт_к_вычету!I46</f>
        <v>189438</v>
      </c>
      <c r="J46" s="32">
        <f ca="1">факт_продажи!J46-факт_к_вычету!J46</f>
        <v>0</v>
      </c>
      <c r="K46" s="33">
        <f ca="1">факт_продажи!K46-факт_к_вычету!K46</f>
        <v>0</v>
      </c>
      <c r="L46" s="32">
        <f ca="1">факт_продажи!L46-факт_к_вычету!L46</f>
        <v>0</v>
      </c>
      <c r="M46" s="33">
        <f ca="1">факт_продажи!M46-факт_к_вычету!M46</f>
        <v>0</v>
      </c>
      <c r="N46" s="32">
        <f ca="1">факт_продажи!N46-факт_к_вычету!N46</f>
        <v>0</v>
      </c>
      <c r="O46" s="33">
        <f ca="1">факт_продажи!O46-факт_к_вычету!O46</f>
        <v>0</v>
      </c>
      <c r="P46" s="32">
        <f ca="1">факт_продажи!P46-факт_к_вычету!P46</f>
        <v>9</v>
      </c>
      <c r="Q46" s="33">
        <f ca="1">факт_продажи!Q46-факт_к_вычету!Q46</f>
        <v>1704946</v>
      </c>
      <c r="R46" s="32">
        <f ca="1">факт_продажи!R46-факт_к_вычету!R46</f>
        <v>0</v>
      </c>
      <c r="S46" s="33">
        <f ca="1">факт_продажи!S46-факт_к_вычету!S46</f>
        <v>0</v>
      </c>
      <c r="T46" s="32">
        <f ca="1">факт_продажи!T46-факт_к_вычету!T46</f>
        <v>9</v>
      </c>
      <c r="U46" s="33">
        <f ca="1">факт_продажи!U46-факт_к_вычету!U46</f>
        <v>1216357</v>
      </c>
      <c r="V46" s="32">
        <f ca="1">факт_продажи!V46-факт_к_вычету!V46</f>
        <v>0</v>
      </c>
      <c r="W46" s="33">
        <f ca="1">факт_продажи!W46-факт_к_вычету!W46</f>
        <v>0</v>
      </c>
      <c r="X46" s="32">
        <f ca="1">факт_продажи!X46-факт_к_вычету!X46</f>
        <v>0</v>
      </c>
      <c r="Y46" s="33">
        <f ca="1">факт_продажи!Y46-факт_к_вычету!Y46</f>
        <v>0</v>
      </c>
      <c r="Z46" s="32">
        <f ca="1">факт_продажи!Z46-факт_к_вычету!Z46</f>
        <v>0</v>
      </c>
      <c r="AA46" s="33">
        <f ca="1">факт_продажи!AA46-факт_к_вычету!AA46</f>
        <v>0</v>
      </c>
      <c r="AB46" s="24">
        <f t="shared" ca="1" si="4"/>
        <v>19</v>
      </c>
      <c r="AC46" s="36">
        <f t="shared" ca="1" si="5"/>
        <v>3110741</v>
      </c>
      <c r="AE46" s="37"/>
    </row>
    <row r="47" spans="2:31" x14ac:dyDescent="0.2">
      <c r="B47" s="29">
        <f>факт_продажи!B47</f>
        <v>3</v>
      </c>
      <c r="C47" s="29" t="str">
        <f>факт_продажи!C47</f>
        <v>МКС_07Н</v>
      </c>
      <c r="D47" s="32">
        <f ca="1">факт_продажи!D47-факт_к_вычету!D47</f>
        <v>3</v>
      </c>
      <c r="E47" s="33">
        <f ca="1">факт_продажи!E47-факт_к_вычету!E47</f>
        <v>929098</v>
      </c>
      <c r="F47" s="32">
        <f ca="1">факт_продажи!F47-факт_к_вычету!F47</f>
        <v>0</v>
      </c>
      <c r="G47" s="33">
        <f ca="1">факт_продажи!G47-факт_к_вычету!G47</f>
        <v>0</v>
      </c>
      <c r="H47" s="32">
        <f ca="1">факт_продажи!H47-факт_к_вычету!H47</f>
        <v>1</v>
      </c>
      <c r="I47" s="33">
        <f ca="1">факт_продажи!I47-факт_к_вычету!I47</f>
        <v>176299</v>
      </c>
      <c r="J47" s="32">
        <f ca="1">факт_продажи!J47-факт_к_вычету!J47</f>
        <v>2</v>
      </c>
      <c r="K47" s="33">
        <f ca="1">факт_продажи!K47-факт_к_вычету!K47</f>
        <v>505392</v>
      </c>
      <c r="L47" s="32">
        <f ca="1">факт_продажи!L47-факт_к_вычету!L47</f>
        <v>0</v>
      </c>
      <c r="M47" s="33">
        <f ca="1">факт_продажи!M47-факт_к_вычету!M47</f>
        <v>0</v>
      </c>
      <c r="N47" s="32">
        <f ca="1">факт_продажи!N47-факт_к_вычету!N47</f>
        <v>0</v>
      </c>
      <c r="O47" s="33">
        <f ca="1">факт_продажи!O47-факт_к_вычету!O47</f>
        <v>0</v>
      </c>
      <c r="P47" s="32">
        <f ca="1">факт_продажи!P47-факт_к_вычету!P47</f>
        <v>6</v>
      </c>
      <c r="Q47" s="33">
        <f ca="1">факт_продажи!Q47-факт_к_вычету!Q47</f>
        <v>1591011</v>
      </c>
      <c r="R47" s="32">
        <f ca="1">факт_продажи!R47-факт_к_вычету!R47</f>
        <v>0</v>
      </c>
      <c r="S47" s="33">
        <f ca="1">факт_продажи!S47-факт_к_вычету!S47</f>
        <v>0</v>
      </c>
      <c r="T47" s="32">
        <f ca="1">факт_продажи!T47-факт_к_вычету!T47</f>
        <v>22</v>
      </c>
      <c r="U47" s="33">
        <f ca="1">факт_продажи!U47-факт_к_вычету!U47</f>
        <v>3954714</v>
      </c>
      <c r="V47" s="32">
        <f ca="1">факт_продажи!V47-факт_к_вычету!V47</f>
        <v>0</v>
      </c>
      <c r="W47" s="33">
        <f ca="1">факт_продажи!W47-факт_к_вычету!W47</f>
        <v>0</v>
      </c>
      <c r="X47" s="32">
        <f ca="1">факт_продажи!X47-факт_к_вычету!X47</f>
        <v>0</v>
      </c>
      <c r="Y47" s="33">
        <f ca="1">факт_продажи!Y47-факт_к_вычету!Y47</f>
        <v>0</v>
      </c>
      <c r="Z47" s="32">
        <f ca="1">факт_продажи!Z47-факт_к_вычету!Z47</f>
        <v>0</v>
      </c>
      <c r="AA47" s="33">
        <f ca="1">факт_продажи!AA47-факт_к_вычету!AA47</f>
        <v>0</v>
      </c>
      <c r="AB47" s="24">
        <f t="shared" ca="1" si="4"/>
        <v>34</v>
      </c>
      <c r="AC47" s="36">
        <f t="shared" ca="1" si="5"/>
        <v>7156514</v>
      </c>
      <c r="AE47" s="37"/>
    </row>
    <row r="48" spans="2:31" x14ac:dyDescent="0.2">
      <c r="B48" s="29">
        <f>факт_продажи!B48</f>
        <v>4</v>
      </c>
      <c r="C48" s="29" t="str">
        <f>факт_продажи!C48</f>
        <v>Внешние_блоки_для_МКС_07Н_и_ДКГ_07БС_и_ИМД_07</v>
      </c>
      <c r="D48" s="32">
        <f ca="1">факт_продажи!D48-факт_к_вычету!D48</f>
        <v>4</v>
      </c>
      <c r="E48" s="33">
        <f ca="1">факт_продажи!E48-факт_к_вычету!E48</f>
        <v>235067</v>
      </c>
      <c r="F48" s="32">
        <f ca="1">факт_продажи!F48-факт_к_вычету!F48</f>
        <v>0</v>
      </c>
      <c r="G48" s="33">
        <f ca="1">факт_продажи!G48-факт_к_вычету!G48</f>
        <v>0</v>
      </c>
      <c r="H48" s="32">
        <f ca="1">факт_продажи!H48-факт_к_вычету!H48</f>
        <v>1</v>
      </c>
      <c r="I48" s="33">
        <f ca="1">факт_продажи!I48-факт_к_вычету!I48</f>
        <v>58766</v>
      </c>
      <c r="J48" s="32">
        <f ca="1">факт_продажи!J48-факт_к_вычету!J48</f>
        <v>0</v>
      </c>
      <c r="K48" s="33">
        <f ca="1">факт_продажи!K48-факт_к_вычету!K48</f>
        <v>0</v>
      </c>
      <c r="L48" s="32">
        <f ca="1">факт_продажи!L48-факт_к_вычету!L48</f>
        <v>0</v>
      </c>
      <c r="M48" s="33">
        <f ca="1">факт_продажи!M48-факт_к_вычету!M48</f>
        <v>0</v>
      </c>
      <c r="N48" s="32">
        <f ca="1">факт_продажи!N48-факт_к_вычету!N48</f>
        <v>0</v>
      </c>
      <c r="O48" s="33">
        <f ca="1">факт_продажи!O48-факт_к_вычету!O48</f>
        <v>0</v>
      </c>
      <c r="P48" s="32">
        <f ca="1">факт_продажи!P48-факт_к_вычету!P48</f>
        <v>0</v>
      </c>
      <c r="Q48" s="33">
        <f ca="1">факт_продажи!Q48-факт_к_вычету!Q48</f>
        <v>0</v>
      </c>
      <c r="R48" s="32">
        <f ca="1">факт_продажи!R48-факт_к_вычету!R48</f>
        <v>0</v>
      </c>
      <c r="S48" s="33">
        <f ca="1">факт_продажи!S48-факт_к_вычету!S48</f>
        <v>0</v>
      </c>
      <c r="T48" s="32">
        <f ca="1">факт_продажи!T48-факт_к_вычету!T48</f>
        <v>2</v>
      </c>
      <c r="U48" s="33">
        <f ca="1">факт_продажи!U48-факт_к_вычету!U48</f>
        <v>96096</v>
      </c>
      <c r="V48" s="32">
        <f ca="1">факт_продажи!V48-факт_к_вычету!V48</f>
        <v>0</v>
      </c>
      <c r="W48" s="33">
        <f ca="1">факт_продажи!W48-факт_к_вычету!W48</f>
        <v>0</v>
      </c>
      <c r="X48" s="32">
        <f ca="1">факт_продажи!X48-факт_к_вычету!X48</f>
        <v>0</v>
      </c>
      <c r="Y48" s="33">
        <f ca="1">факт_продажи!Y48-факт_к_вычету!Y48</f>
        <v>0</v>
      </c>
      <c r="Z48" s="32">
        <f ca="1">факт_продажи!Z48-факт_к_вычету!Z48</f>
        <v>0</v>
      </c>
      <c r="AA48" s="33">
        <f ca="1">факт_продажи!AA48-факт_к_вычету!AA48</f>
        <v>0</v>
      </c>
      <c r="AB48" s="24">
        <f t="shared" ca="1" si="4"/>
        <v>7</v>
      </c>
      <c r="AC48" s="36">
        <f t="shared" ca="1" si="5"/>
        <v>389929</v>
      </c>
      <c r="AE48" s="37"/>
    </row>
    <row r="49" spans="2:31" x14ac:dyDescent="0.2">
      <c r="B49" s="29">
        <f>факт_продажи!B49</f>
        <v>5</v>
      </c>
      <c r="C49" s="29" t="str">
        <f>факт_продажи!C49</f>
        <v>РЗБ</v>
      </c>
      <c r="D49" s="32">
        <f ca="1">факт_продажи!D49-факт_к_вычету!D49</f>
        <v>0</v>
      </c>
      <c r="E49" s="33">
        <f ca="1">факт_продажи!E49-факт_к_вычету!E49</f>
        <v>0</v>
      </c>
      <c r="F49" s="32">
        <f ca="1">факт_продажи!F49-факт_к_вычету!F49</f>
        <v>0</v>
      </c>
      <c r="G49" s="33">
        <f ca="1">факт_продажи!G49-факт_к_вычету!G49</f>
        <v>0</v>
      </c>
      <c r="H49" s="32">
        <f ca="1">факт_продажи!H49-факт_к_вычету!H49</f>
        <v>0</v>
      </c>
      <c r="I49" s="33">
        <f ca="1">факт_продажи!I49-факт_к_вычету!I49</f>
        <v>0</v>
      </c>
      <c r="J49" s="32">
        <f ca="1">факт_продажи!J49-факт_к_вычету!J49</f>
        <v>0</v>
      </c>
      <c r="K49" s="33">
        <f ca="1">факт_продажи!K49-факт_к_вычету!K49</f>
        <v>0</v>
      </c>
      <c r="L49" s="32">
        <f ca="1">факт_продажи!L49-факт_к_вычету!L49</f>
        <v>0</v>
      </c>
      <c r="M49" s="33">
        <f ca="1">факт_продажи!M49-факт_к_вычету!M49</f>
        <v>0</v>
      </c>
      <c r="N49" s="32">
        <f ca="1">факт_продажи!N49-факт_к_вычету!N49</f>
        <v>0</v>
      </c>
      <c r="O49" s="33">
        <f ca="1">факт_продажи!O49-факт_к_вычету!O49</f>
        <v>0</v>
      </c>
      <c r="P49" s="32">
        <f ca="1">факт_продажи!P49-факт_к_вычету!P49</f>
        <v>0</v>
      </c>
      <c r="Q49" s="33">
        <f ca="1">факт_продажи!Q49-факт_к_вычету!Q49</f>
        <v>0</v>
      </c>
      <c r="R49" s="32">
        <f ca="1">факт_продажи!R49-факт_к_вычету!R49</f>
        <v>0</v>
      </c>
      <c r="S49" s="33">
        <f ca="1">факт_продажи!S49-факт_к_вычету!S49</f>
        <v>0</v>
      </c>
      <c r="T49" s="32">
        <f ca="1">факт_продажи!T49-факт_к_вычету!T49</f>
        <v>0</v>
      </c>
      <c r="U49" s="33">
        <f ca="1">факт_продажи!U49-факт_к_вычету!U49</f>
        <v>0</v>
      </c>
      <c r="V49" s="32">
        <f ca="1">факт_продажи!V49-факт_к_вычету!V49</f>
        <v>0</v>
      </c>
      <c r="W49" s="33">
        <f ca="1">факт_продажи!W49-факт_к_вычету!W49</f>
        <v>0</v>
      </c>
      <c r="X49" s="32">
        <f ca="1">факт_продажи!X49-факт_к_вычету!X49</f>
        <v>0</v>
      </c>
      <c r="Y49" s="33">
        <f ca="1">факт_продажи!Y49-факт_к_вычету!Y49</f>
        <v>0</v>
      </c>
      <c r="Z49" s="32">
        <f ca="1">факт_продажи!Z49-факт_к_вычету!Z49</f>
        <v>0</v>
      </c>
      <c r="AA49" s="33">
        <f ca="1">факт_продажи!AA49-факт_к_вычету!AA49</f>
        <v>0</v>
      </c>
      <c r="AB49" s="24">
        <f t="shared" ca="1" si="4"/>
        <v>0</v>
      </c>
      <c r="AC49" s="36">
        <f t="shared" ca="1" si="5"/>
        <v>0</v>
      </c>
      <c r="AE49" s="37"/>
    </row>
    <row r="50" spans="2:31" x14ac:dyDescent="0.2">
      <c r="B50" s="29">
        <f>факт_продажи!B50</f>
        <v>6</v>
      </c>
      <c r="C50" s="29" t="str">
        <f>факт_продажи!C50</f>
        <v>РЗА</v>
      </c>
      <c r="D50" s="32">
        <f ca="1">факт_продажи!D50-факт_к_вычету!D50</f>
        <v>0</v>
      </c>
      <c r="E50" s="33">
        <f ca="1">факт_продажи!E50-факт_к_вычету!E50</f>
        <v>0</v>
      </c>
      <c r="F50" s="32">
        <f ca="1">факт_продажи!F50-факт_к_вычету!F50</f>
        <v>0</v>
      </c>
      <c r="G50" s="33">
        <f ca="1">факт_продажи!G50-факт_к_вычету!G50</f>
        <v>0</v>
      </c>
      <c r="H50" s="32">
        <f ca="1">факт_продажи!H50-факт_к_вычету!H50</f>
        <v>0</v>
      </c>
      <c r="I50" s="33">
        <f ca="1">факт_продажи!I50-факт_к_вычету!I50</f>
        <v>0</v>
      </c>
      <c r="J50" s="32">
        <f ca="1">факт_продажи!J50-факт_к_вычету!J50</f>
        <v>0</v>
      </c>
      <c r="K50" s="33">
        <f ca="1">факт_продажи!K50-факт_к_вычету!K50</f>
        <v>0</v>
      </c>
      <c r="L50" s="32">
        <f ca="1">факт_продажи!L50-факт_к_вычету!L50</f>
        <v>0</v>
      </c>
      <c r="M50" s="33">
        <f ca="1">факт_продажи!M50-факт_к_вычету!M50</f>
        <v>0</v>
      </c>
      <c r="N50" s="32">
        <f ca="1">факт_продажи!N50-факт_к_вычету!N50</f>
        <v>0</v>
      </c>
      <c r="O50" s="33">
        <f ca="1">факт_продажи!O50-факт_к_вычету!O50</f>
        <v>0</v>
      </c>
      <c r="P50" s="32">
        <f ca="1">факт_продажи!P50-факт_к_вычету!P50</f>
        <v>0</v>
      </c>
      <c r="Q50" s="33">
        <f ca="1">факт_продажи!Q50-факт_к_вычету!Q50</f>
        <v>0</v>
      </c>
      <c r="R50" s="32">
        <f ca="1">факт_продажи!R50-факт_к_вычету!R50</f>
        <v>0</v>
      </c>
      <c r="S50" s="33">
        <f ca="1">факт_продажи!S50-факт_к_вычету!S50</f>
        <v>0</v>
      </c>
      <c r="T50" s="32">
        <f ca="1">факт_продажи!T50-факт_к_вычету!T50</f>
        <v>0</v>
      </c>
      <c r="U50" s="33">
        <f ca="1">факт_продажи!U50-факт_к_вычету!U50</f>
        <v>0</v>
      </c>
      <c r="V50" s="32">
        <f ca="1">факт_продажи!V50-факт_к_вычету!V50</f>
        <v>0</v>
      </c>
      <c r="W50" s="33">
        <f ca="1">факт_продажи!W50-факт_к_вычету!W50</f>
        <v>0</v>
      </c>
      <c r="X50" s="32">
        <f ca="1">факт_продажи!X50-факт_к_вычету!X50</f>
        <v>0</v>
      </c>
      <c r="Y50" s="33">
        <f ca="1">факт_продажи!Y50-факт_к_вычету!Y50</f>
        <v>0</v>
      </c>
      <c r="Z50" s="32">
        <f ca="1">факт_продажи!Z50-факт_к_вычету!Z50</f>
        <v>0</v>
      </c>
      <c r="AA50" s="33">
        <f ca="1">факт_продажи!AA50-факт_к_вычету!AA50</f>
        <v>0</v>
      </c>
      <c r="AB50" s="24">
        <f t="shared" ca="1" si="4"/>
        <v>0</v>
      </c>
      <c r="AC50" s="36">
        <f t="shared" ca="1" si="5"/>
        <v>0</v>
      </c>
      <c r="AE50" s="37"/>
    </row>
    <row r="51" spans="2:31" x14ac:dyDescent="0.2">
      <c r="B51" s="29">
        <f>факт_продажи!B51</f>
        <v>7</v>
      </c>
      <c r="C51" s="29" t="str">
        <f>факт_продажи!C51</f>
        <v>ДКС_101_пульты</v>
      </c>
      <c r="D51" s="32">
        <f ca="1">факт_продажи!D51-факт_к_вычету!D51</f>
        <v>0</v>
      </c>
      <c r="E51" s="33">
        <f ca="1">факт_продажи!E51-факт_к_вычету!E51</f>
        <v>0</v>
      </c>
      <c r="F51" s="32">
        <f ca="1">факт_продажи!F51-факт_к_вычету!F51</f>
        <v>0</v>
      </c>
      <c r="G51" s="33">
        <f ca="1">факт_продажи!G51-факт_к_вычету!G51</f>
        <v>0</v>
      </c>
      <c r="H51" s="32">
        <f ca="1">факт_продажи!H51-факт_к_вычету!H51</f>
        <v>0</v>
      </c>
      <c r="I51" s="33">
        <f ca="1">факт_продажи!I51-факт_к_вычету!I51</f>
        <v>0</v>
      </c>
      <c r="J51" s="32">
        <f ca="1">факт_продажи!J51-факт_к_вычету!J51</f>
        <v>0</v>
      </c>
      <c r="K51" s="33">
        <f ca="1">факт_продажи!K51-факт_к_вычету!K51</f>
        <v>0</v>
      </c>
      <c r="L51" s="32">
        <f ca="1">факт_продажи!L51-факт_к_вычету!L51</f>
        <v>0</v>
      </c>
      <c r="M51" s="33">
        <f ca="1">факт_продажи!M51-факт_к_вычету!M51</f>
        <v>0</v>
      </c>
      <c r="N51" s="32">
        <f ca="1">факт_продажи!N51-факт_к_вычету!N51</f>
        <v>1</v>
      </c>
      <c r="O51" s="33">
        <f ca="1">факт_продажи!O51-факт_к_вычету!O51</f>
        <v>352598</v>
      </c>
      <c r="P51" s="32">
        <f ca="1">факт_продажи!P51-факт_к_вычету!P51</f>
        <v>0</v>
      </c>
      <c r="Q51" s="33">
        <f ca="1">факт_продажи!Q51-факт_к_вычету!Q51</f>
        <v>0</v>
      </c>
      <c r="R51" s="32">
        <f ca="1">факт_продажи!R51-факт_к_вычету!R51</f>
        <v>0</v>
      </c>
      <c r="S51" s="33">
        <f ca="1">факт_продажи!S51-факт_к_вычету!S51</f>
        <v>0</v>
      </c>
      <c r="T51" s="32">
        <f ca="1">факт_продажи!T51-факт_к_вычету!T51</f>
        <v>0</v>
      </c>
      <c r="U51" s="33">
        <f ca="1">факт_продажи!U51-факт_к_вычету!U51</f>
        <v>0</v>
      </c>
      <c r="V51" s="32">
        <f ca="1">факт_продажи!V51-факт_к_вычету!V51</f>
        <v>0</v>
      </c>
      <c r="W51" s="33">
        <f ca="1">факт_продажи!W51-факт_к_вычету!W51</f>
        <v>0</v>
      </c>
      <c r="X51" s="32">
        <f ca="1">факт_продажи!X51-факт_к_вычету!X51</f>
        <v>0</v>
      </c>
      <c r="Y51" s="33">
        <f ca="1">факт_продажи!Y51-факт_к_вычету!Y51</f>
        <v>0</v>
      </c>
      <c r="Z51" s="32">
        <f ca="1">факт_продажи!Z51-факт_к_вычету!Z51</f>
        <v>0</v>
      </c>
      <c r="AA51" s="33">
        <f ca="1">факт_продажи!AA51-факт_к_вычету!AA51</f>
        <v>0</v>
      </c>
      <c r="AB51" s="24">
        <f t="shared" ca="1" si="4"/>
        <v>1</v>
      </c>
      <c r="AC51" s="36">
        <f t="shared" ca="1" si="5"/>
        <v>352598</v>
      </c>
      <c r="AE51" s="37"/>
    </row>
    <row r="52" spans="2:31" x14ac:dyDescent="0.2">
      <c r="B52" s="29">
        <f>факт_продажи!B52</f>
        <v>8</v>
      </c>
      <c r="C52" s="29" t="str">
        <f>факт_продажи!C52</f>
        <v>ДКС_101_камеры</v>
      </c>
      <c r="D52" s="32">
        <f ca="1">факт_продажи!D52-факт_к_вычету!D52</f>
        <v>0</v>
      </c>
      <c r="E52" s="33">
        <f ca="1">факт_продажи!E52-факт_к_вычету!E52</f>
        <v>0</v>
      </c>
      <c r="F52" s="32">
        <f ca="1">факт_продажи!F52-факт_к_вычету!F52</f>
        <v>0</v>
      </c>
      <c r="G52" s="33">
        <f ca="1">факт_продажи!G52-факт_к_вычету!G52</f>
        <v>0</v>
      </c>
      <c r="H52" s="32">
        <f ca="1">факт_продажи!H52-факт_к_вычету!H52</f>
        <v>0</v>
      </c>
      <c r="I52" s="33">
        <f ca="1">факт_продажи!I52-факт_к_вычету!I52</f>
        <v>0</v>
      </c>
      <c r="J52" s="32">
        <f ca="1">факт_продажи!J52-факт_к_вычету!J52</f>
        <v>0</v>
      </c>
      <c r="K52" s="33">
        <f ca="1">факт_продажи!K52-факт_к_вычету!K52</f>
        <v>0</v>
      </c>
      <c r="L52" s="32">
        <f ca="1">факт_продажи!L52-факт_к_вычету!L52</f>
        <v>0</v>
      </c>
      <c r="M52" s="33">
        <f ca="1">факт_продажи!M52-факт_к_вычету!M52</f>
        <v>0</v>
      </c>
      <c r="N52" s="32">
        <f ca="1">факт_продажи!N52-факт_к_вычету!N52</f>
        <v>1</v>
      </c>
      <c r="O52" s="33">
        <f ca="1">факт_продажи!O52-факт_к_вычету!O52</f>
        <v>94026</v>
      </c>
      <c r="P52" s="32">
        <f ca="1">факт_продажи!P52-факт_к_вычету!P52</f>
        <v>2</v>
      </c>
      <c r="Q52" s="33">
        <f ca="1">факт_продажи!Q52-факт_к_вычету!Q52</f>
        <v>190928</v>
      </c>
      <c r="R52" s="32">
        <f ca="1">факт_продажи!R52-факт_к_вычету!R52</f>
        <v>0</v>
      </c>
      <c r="S52" s="33">
        <f ca="1">факт_продажи!S52-факт_к_вычету!S52</f>
        <v>0</v>
      </c>
      <c r="T52" s="32">
        <f ca="1">факт_продажи!T52-факт_к_вычету!T52</f>
        <v>0</v>
      </c>
      <c r="U52" s="33">
        <f ca="1">факт_продажи!U52-факт_к_вычету!U52</f>
        <v>0</v>
      </c>
      <c r="V52" s="32">
        <f ca="1">факт_продажи!V52-факт_к_вычету!V52</f>
        <v>0</v>
      </c>
      <c r="W52" s="33">
        <f ca="1">факт_продажи!W52-факт_к_вычету!W52</f>
        <v>0</v>
      </c>
      <c r="X52" s="32">
        <f ca="1">факт_продажи!X52-факт_к_вычету!X52</f>
        <v>0</v>
      </c>
      <c r="Y52" s="33">
        <f ca="1">факт_продажи!Y52-факт_к_вычету!Y52</f>
        <v>0</v>
      </c>
      <c r="Z52" s="32">
        <f ca="1">факт_продажи!Z52-факт_к_вычету!Z52</f>
        <v>0</v>
      </c>
      <c r="AA52" s="33">
        <f ca="1">факт_продажи!AA52-факт_к_вычету!AA52</f>
        <v>0</v>
      </c>
      <c r="AB52" s="24">
        <f t="shared" ca="1" si="4"/>
        <v>3</v>
      </c>
      <c r="AC52" s="36">
        <f t="shared" ca="1" si="5"/>
        <v>284954</v>
      </c>
      <c r="AE52" s="37"/>
    </row>
    <row r="53" spans="2:31" x14ac:dyDescent="0.2">
      <c r="B53" s="29">
        <f>факт_продажи!B53</f>
        <v>9</v>
      </c>
      <c r="C53" s="29" t="str">
        <f>факт_продажи!C53</f>
        <v>Моноблок_Гамма</v>
      </c>
      <c r="D53" s="32">
        <f ca="1">факт_продажи!D53-факт_к_вычету!D53</f>
        <v>0</v>
      </c>
      <c r="E53" s="33">
        <f ca="1">факт_продажи!E53-факт_к_вычету!E53</f>
        <v>0</v>
      </c>
      <c r="F53" s="32">
        <f ca="1">факт_продажи!F53-факт_к_вычету!F53</f>
        <v>0</v>
      </c>
      <c r="G53" s="33">
        <f ca="1">факт_продажи!G53-факт_к_вычету!G53</f>
        <v>0</v>
      </c>
      <c r="H53" s="32">
        <f ca="1">факт_продажи!H53-факт_к_вычету!H53</f>
        <v>0</v>
      </c>
      <c r="I53" s="33">
        <f ca="1">факт_продажи!I53-факт_к_вычету!I53</f>
        <v>0</v>
      </c>
      <c r="J53" s="32">
        <f ca="1">факт_продажи!J53-факт_к_вычету!J53</f>
        <v>0</v>
      </c>
      <c r="K53" s="33">
        <f ca="1">факт_продажи!K53-факт_к_вычету!K53</f>
        <v>0</v>
      </c>
      <c r="L53" s="32">
        <f ca="1">факт_продажи!L53-факт_к_вычету!L53</f>
        <v>0</v>
      </c>
      <c r="M53" s="33">
        <f ca="1">факт_продажи!M53-факт_к_вычету!M53</f>
        <v>0</v>
      </c>
      <c r="N53" s="32">
        <f ca="1">факт_продажи!N53-факт_к_вычету!N53</f>
        <v>50</v>
      </c>
      <c r="O53" s="33">
        <f ca="1">факт_продажи!O53-факт_к_вычету!O53</f>
        <v>1054832</v>
      </c>
      <c r="P53" s="32">
        <f ca="1">факт_продажи!P53-факт_к_вычету!P53</f>
        <v>0</v>
      </c>
      <c r="Q53" s="33">
        <f ca="1">факт_продажи!Q53-факт_к_вычету!Q53</f>
        <v>0</v>
      </c>
      <c r="R53" s="32">
        <f ca="1">факт_продажи!R53-факт_к_вычету!R53</f>
        <v>0</v>
      </c>
      <c r="S53" s="33">
        <f ca="1">факт_продажи!S53-факт_к_вычету!S53</f>
        <v>0</v>
      </c>
      <c r="T53" s="32">
        <f ca="1">факт_продажи!T53-факт_к_вычету!T53</f>
        <v>0</v>
      </c>
      <c r="U53" s="33">
        <f ca="1">факт_продажи!U53-факт_к_вычету!U53</f>
        <v>0</v>
      </c>
      <c r="V53" s="32">
        <f ca="1">факт_продажи!V53-факт_к_вычету!V53</f>
        <v>0</v>
      </c>
      <c r="W53" s="33">
        <f ca="1">факт_продажи!W53-факт_к_вычету!W53</f>
        <v>0</v>
      </c>
      <c r="X53" s="32">
        <f ca="1">факт_продажи!X53-факт_к_вычету!X53</f>
        <v>0</v>
      </c>
      <c r="Y53" s="33">
        <f ca="1">факт_продажи!Y53-факт_к_вычету!Y53</f>
        <v>0</v>
      </c>
      <c r="Z53" s="32">
        <f ca="1">факт_продажи!Z53-факт_к_вычету!Z53</f>
        <v>0</v>
      </c>
      <c r="AA53" s="33">
        <f ca="1">факт_продажи!AA53-факт_к_вычету!AA53</f>
        <v>0</v>
      </c>
      <c r="AB53" s="24">
        <f t="shared" ca="1" si="4"/>
        <v>50</v>
      </c>
      <c r="AC53" s="36">
        <f t="shared" ca="1" si="5"/>
        <v>1054832</v>
      </c>
      <c r="AE53" s="37"/>
    </row>
    <row r="54" spans="2:31" x14ac:dyDescent="0.2">
      <c r="B54" s="29">
        <f>факт_продажи!B54</f>
        <v>10</v>
      </c>
      <c r="C54" s="29" t="str">
        <f>факт_продажи!C54</f>
        <v>Моноблок_Гамма_1_1</v>
      </c>
      <c r="D54" s="32">
        <f ca="1">факт_продажи!D54-факт_к_вычету!D54</f>
        <v>0</v>
      </c>
      <c r="E54" s="33">
        <f ca="1">факт_продажи!E54-факт_к_вычету!E54</f>
        <v>0</v>
      </c>
      <c r="F54" s="32">
        <f ca="1">факт_продажи!F54-факт_к_вычету!F54</f>
        <v>0</v>
      </c>
      <c r="G54" s="33">
        <f ca="1">факт_продажи!G54-факт_к_вычету!G54</f>
        <v>0</v>
      </c>
      <c r="H54" s="32">
        <f ca="1">факт_продажи!H54-факт_к_вычету!H54</f>
        <v>0</v>
      </c>
      <c r="I54" s="33">
        <f ca="1">факт_продажи!I54-факт_к_вычету!I54</f>
        <v>0</v>
      </c>
      <c r="J54" s="32">
        <f ca="1">факт_продажи!J54-факт_к_вычету!J54</f>
        <v>0</v>
      </c>
      <c r="K54" s="33">
        <f ca="1">факт_продажи!K54-факт_к_вычету!K54</f>
        <v>0</v>
      </c>
      <c r="L54" s="32">
        <f ca="1">факт_продажи!L54-факт_к_вычету!L54</f>
        <v>0</v>
      </c>
      <c r="M54" s="33">
        <f ca="1">факт_продажи!M54-факт_к_вычету!M54</f>
        <v>0</v>
      </c>
      <c r="N54" s="32">
        <f ca="1">факт_продажи!N54-факт_к_вычету!N54</f>
        <v>0</v>
      </c>
      <c r="O54" s="33">
        <f ca="1">факт_продажи!O54-факт_к_вычету!O54</f>
        <v>0</v>
      </c>
      <c r="P54" s="32">
        <f ca="1">факт_продажи!P54-факт_к_вычету!P54</f>
        <v>0</v>
      </c>
      <c r="Q54" s="33">
        <f ca="1">факт_продажи!Q54-факт_к_вычету!Q54</f>
        <v>0</v>
      </c>
      <c r="R54" s="32">
        <f ca="1">факт_продажи!R54-факт_к_вычету!R54</f>
        <v>0</v>
      </c>
      <c r="S54" s="33">
        <f ca="1">факт_продажи!S54-факт_к_вычету!S54</f>
        <v>0</v>
      </c>
      <c r="T54" s="32">
        <f ca="1">факт_продажи!T54-факт_к_вычету!T54</f>
        <v>0</v>
      </c>
      <c r="U54" s="33">
        <f ca="1">факт_продажи!U54-факт_к_вычету!U54</f>
        <v>0</v>
      </c>
      <c r="V54" s="32">
        <f ca="1">факт_продажи!V54-факт_к_вычету!V54</f>
        <v>0</v>
      </c>
      <c r="W54" s="33">
        <f ca="1">факт_продажи!W54-факт_к_вычету!W54</f>
        <v>0</v>
      </c>
      <c r="X54" s="32">
        <f ca="1">факт_продажи!X54-факт_к_вычету!X54</f>
        <v>0</v>
      </c>
      <c r="Y54" s="33">
        <f ca="1">факт_продажи!Y54-факт_к_вычету!Y54</f>
        <v>0</v>
      </c>
      <c r="Z54" s="32">
        <f ca="1">факт_продажи!Z54-факт_к_вычету!Z54</f>
        <v>0</v>
      </c>
      <c r="AA54" s="33">
        <f ca="1">факт_продажи!AA54-факт_к_вычету!AA54</f>
        <v>0</v>
      </c>
      <c r="AB54" s="24">
        <f t="shared" ca="1" si="4"/>
        <v>0</v>
      </c>
      <c r="AC54" s="36">
        <f t="shared" ca="1" si="5"/>
        <v>0</v>
      </c>
      <c r="AE54" s="37"/>
    </row>
    <row r="55" spans="2:31" x14ac:dyDescent="0.2">
      <c r="B55" s="29">
        <f>факт_продажи!B55</f>
        <v>11</v>
      </c>
      <c r="C55" s="29" t="str">
        <f>факт_продажи!C55</f>
        <v>Моноблок_Гамма_2_1</v>
      </c>
      <c r="D55" s="32">
        <f ca="1">факт_продажи!D55-факт_к_вычету!D55</f>
        <v>0</v>
      </c>
      <c r="E55" s="33">
        <f ca="1">факт_продажи!E55-факт_к_вычету!E55</f>
        <v>0</v>
      </c>
      <c r="F55" s="32">
        <f ca="1">факт_продажи!F55-факт_к_вычету!F55</f>
        <v>0</v>
      </c>
      <c r="G55" s="33">
        <f ca="1">факт_продажи!G55-факт_к_вычету!G55</f>
        <v>0</v>
      </c>
      <c r="H55" s="32">
        <f ca="1">факт_продажи!H55-факт_к_вычету!H55</f>
        <v>0</v>
      </c>
      <c r="I55" s="33">
        <f ca="1">факт_продажи!I55-факт_к_вычету!I55</f>
        <v>0</v>
      </c>
      <c r="J55" s="32">
        <f ca="1">факт_продажи!J55-факт_к_вычету!J55</f>
        <v>0</v>
      </c>
      <c r="K55" s="33">
        <f ca="1">факт_продажи!K55-факт_к_вычету!K55</f>
        <v>0</v>
      </c>
      <c r="L55" s="32">
        <f ca="1">факт_продажи!L55-факт_к_вычету!L55</f>
        <v>0</v>
      </c>
      <c r="M55" s="33">
        <f ca="1">факт_продажи!M55-факт_к_вычету!M55</f>
        <v>0</v>
      </c>
      <c r="N55" s="32">
        <f ca="1">факт_продажи!N55-факт_к_вычету!N55</f>
        <v>0</v>
      </c>
      <c r="O55" s="33">
        <f ca="1">факт_продажи!O55-факт_к_вычету!O55</f>
        <v>0</v>
      </c>
      <c r="P55" s="32">
        <f ca="1">факт_продажи!P55-факт_к_вычету!P55</f>
        <v>0</v>
      </c>
      <c r="Q55" s="33">
        <f ca="1">факт_продажи!Q55-факт_к_вычету!Q55</f>
        <v>0</v>
      </c>
      <c r="R55" s="32">
        <f ca="1">факт_продажи!R55-факт_к_вычету!R55</f>
        <v>0</v>
      </c>
      <c r="S55" s="33">
        <f ca="1">факт_продажи!S55-факт_к_вычету!S55</f>
        <v>0</v>
      </c>
      <c r="T55" s="32">
        <f ca="1">факт_продажи!T55-факт_к_вычету!T55</f>
        <v>0</v>
      </c>
      <c r="U55" s="33">
        <f ca="1">факт_продажи!U55-факт_к_вычету!U55</f>
        <v>0</v>
      </c>
      <c r="V55" s="32">
        <f ca="1">факт_продажи!V55-факт_к_вычету!V55</f>
        <v>0</v>
      </c>
      <c r="W55" s="33">
        <f ca="1">факт_продажи!W55-факт_к_вычету!W55</f>
        <v>0</v>
      </c>
      <c r="X55" s="32">
        <f ca="1">факт_продажи!X55-факт_к_вычету!X55</f>
        <v>0</v>
      </c>
      <c r="Y55" s="33">
        <f ca="1">факт_продажи!Y55-факт_к_вычету!Y55</f>
        <v>0</v>
      </c>
      <c r="Z55" s="32">
        <f ca="1">факт_продажи!Z55-факт_к_вычету!Z55</f>
        <v>0</v>
      </c>
      <c r="AA55" s="33">
        <f ca="1">факт_продажи!AA55-факт_к_вычету!AA55</f>
        <v>0</v>
      </c>
      <c r="AB55" s="24">
        <f t="shared" ca="1" si="4"/>
        <v>0</v>
      </c>
      <c r="AC55" s="36">
        <f t="shared" ca="1" si="5"/>
        <v>0</v>
      </c>
      <c r="AE55" s="37"/>
    </row>
    <row r="56" spans="2:31" x14ac:dyDescent="0.2">
      <c r="B56" s="29">
        <f>факт_продажи!B56</f>
        <v>12</v>
      </c>
      <c r="C56" s="29" t="str">
        <f>факт_продажи!C56</f>
        <v>ЭП_14</v>
      </c>
      <c r="D56" s="32">
        <f ca="1">факт_продажи!D56-факт_к_вычету!D56</f>
        <v>0</v>
      </c>
      <c r="E56" s="33">
        <f ca="1">факт_продажи!E56-факт_к_вычету!E56</f>
        <v>0</v>
      </c>
      <c r="F56" s="32">
        <f ca="1">факт_продажи!F56-факт_к_вычету!F56</f>
        <v>0</v>
      </c>
      <c r="G56" s="33">
        <f ca="1">факт_продажи!G56-факт_к_вычету!G56</f>
        <v>0</v>
      </c>
      <c r="H56" s="32">
        <f ca="1">факт_продажи!H56-факт_к_вычету!H56</f>
        <v>0</v>
      </c>
      <c r="I56" s="33">
        <f ca="1">факт_продажи!I56-факт_к_вычету!I56</f>
        <v>0</v>
      </c>
      <c r="J56" s="32">
        <f ca="1">факт_продажи!J56-факт_к_вычету!J56</f>
        <v>0</v>
      </c>
      <c r="K56" s="33">
        <f ca="1">факт_продажи!K56-факт_к_вычету!K56</f>
        <v>0</v>
      </c>
      <c r="L56" s="32">
        <f ca="1">факт_продажи!L56-факт_к_вычету!L56</f>
        <v>0</v>
      </c>
      <c r="M56" s="33">
        <f ca="1">факт_продажи!M56-факт_к_вычету!M56</f>
        <v>0</v>
      </c>
      <c r="N56" s="32">
        <f ca="1">факт_продажи!N56-факт_к_вычету!N56</f>
        <v>0</v>
      </c>
      <c r="O56" s="33">
        <f ca="1">факт_продажи!O56-факт_к_вычету!O56</f>
        <v>0</v>
      </c>
      <c r="P56" s="32">
        <f ca="1">факт_продажи!P56-факт_к_вычету!P56</f>
        <v>0</v>
      </c>
      <c r="Q56" s="33">
        <f ca="1">факт_продажи!Q56-факт_к_вычету!Q56</f>
        <v>0</v>
      </c>
      <c r="R56" s="32">
        <f ca="1">факт_продажи!R56-факт_к_вычету!R56</f>
        <v>0</v>
      </c>
      <c r="S56" s="33">
        <f ca="1">факт_продажи!S56-факт_к_вычету!S56</f>
        <v>0</v>
      </c>
      <c r="T56" s="32">
        <f ca="1">факт_продажи!T56-факт_к_вычету!T56</f>
        <v>0</v>
      </c>
      <c r="U56" s="33">
        <f ca="1">факт_продажи!U56-факт_к_вычету!U56</f>
        <v>0</v>
      </c>
      <c r="V56" s="32">
        <f ca="1">факт_продажи!V56-факт_к_вычету!V56</f>
        <v>0</v>
      </c>
      <c r="W56" s="33">
        <f ca="1">факт_продажи!W56-факт_к_вычету!W56</f>
        <v>0</v>
      </c>
      <c r="X56" s="32">
        <f ca="1">факт_продажи!X56-факт_к_вычету!X56</f>
        <v>0</v>
      </c>
      <c r="Y56" s="33">
        <f ca="1">факт_продажи!Y56-факт_к_вычету!Y56</f>
        <v>0</v>
      </c>
      <c r="Z56" s="32">
        <f ca="1">факт_продажи!Z56-факт_к_вычету!Z56</f>
        <v>0</v>
      </c>
      <c r="AA56" s="33">
        <f ca="1">факт_продажи!AA56-факт_к_вычету!AA56</f>
        <v>0</v>
      </c>
      <c r="AB56" s="24">
        <f t="shared" ca="1" si="4"/>
        <v>0</v>
      </c>
      <c r="AC56" s="36">
        <f t="shared" ca="1" si="5"/>
        <v>0</v>
      </c>
      <c r="AE56" s="37"/>
    </row>
    <row r="57" spans="2:31" x14ac:dyDescent="0.2">
      <c r="B57" s="29">
        <f>факт_продажи!B57</f>
        <v>13</v>
      </c>
      <c r="C57" s="29" t="str">
        <f>факт_продажи!C57</f>
        <v>ИМД_7</v>
      </c>
      <c r="D57" s="32">
        <f ca="1">факт_продажи!D57-факт_к_вычету!D57</f>
        <v>10</v>
      </c>
      <c r="E57" s="33">
        <f ca="1">факт_продажи!E57-факт_к_вычету!E57</f>
        <v>2163396</v>
      </c>
      <c r="F57" s="32">
        <f ca="1">факт_продажи!F57-факт_к_вычету!F57</f>
        <v>0</v>
      </c>
      <c r="G57" s="33">
        <f ca="1">факт_продажи!G57-факт_к_вычету!G57</f>
        <v>0</v>
      </c>
      <c r="H57" s="32">
        <f ca="1">факт_продажи!H57-факт_к_вычету!H57</f>
        <v>0</v>
      </c>
      <c r="I57" s="33">
        <f ca="1">факт_продажи!I57-факт_к_вычету!I57</f>
        <v>0</v>
      </c>
      <c r="J57" s="32">
        <f ca="1">факт_продажи!J57-факт_к_вычету!J57</f>
        <v>0</v>
      </c>
      <c r="K57" s="33">
        <f ca="1">факт_продажи!K57-факт_к_вычету!K57</f>
        <v>0</v>
      </c>
      <c r="L57" s="32">
        <f ca="1">факт_продажи!L57-факт_к_вычету!L57</f>
        <v>0</v>
      </c>
      <c r="M57" s="33">
        <f ca="1">факт_продажи!M57-факт_к_вычету!M57</f>
        <v>0</v>
      </c>
      <c r="N57" s="32">
        <f ca="1">факт_продажи!N57-факт_к_вычету!N57</f>
        <v>0</v>
      </c>
      <c r="O57" s="33">
        <f ca="1">факт_продажи!O57-факт_к_вычету!O57</f>
        <v>0</v>
      </c>
      <c r="P57" s="32">
        <f ca="1">факт_продажи!P57-факт_к_вычету!P57</f>
        <v>0</v>
      </c>
      <c r="Q57" s="33">
        <f ca="1">факт_продажи!Q57-факт_к_вычету!Q57</f>
        <v>0</v>
      </c>
      <c r="R57" s="32">
        <f ca="1">факт_продажи!R57-факт_к_вычету!R57</f>
        <v>24</v>
      </c>
      <c r="S57" s="33">
        <f ca="1">факт_продажи!S57-факт_к_вычету!S57</f>
        <v>6845088</v>
      </c>
      <c r="T57" s="32">
        <f ca="1">факт_продажи!T57-факт_к_вычету!T57</f>
        <v>0</v>
      </c>
      <c r="U57" s="33">
        <f ca="1">факт_продажи!U57-факт_к_вычету!U57</f>
        <v>0</v>
      </c>
      <c r="V57" s="32">
        <f ca="1">факт_продажи!V57-факт_к_вычету!V57</f>
        <v>0</v>
      </c>
      <c r="W57" s="33">
        <f ca="1">факт_продажи!W57-факт_к_вычету!W57</f>
        <v>0</v>
      </c>
      <c r="X57" s="32">
        <f ca="1">факт_продажи!X57-факт_к_вычету!X57</f>
        <v>0</v>
      </c>
      <c r="Y57" s="33">
        <f ca="1">факт_продажи!Y57-факт_к_вычету!Y57</f>
        <v>0</v>
      </c>
      <c r="Z57" s="32">
        <f ca="1">факт_продажи!Z57-факт_к_вычету!Z57</f>
        <v>-35</v>
      </c>
      <c r="AA57" s="33">
        <f ca="1">факт_продажи!AA57-факт_к_вычету!AA57</f>
        <v>-2664354</v>
      </c>
      <c r="AB57" s="24">
        <f t="shared" ca="1" si="4"/>
        <v>-1</v>
      </c>
      <c r="AC57" s="36">
        <f t="shared" ca="1" si="5"/>
        <v>6344130</v>
      </c>
      <c r="AE57" s="37"/>
    </row>
    <row r="58" spans="2:31" x14ac:dyDescent="0.2">
      <c r="B58" s="29">
        <f>факт_продажи!B58</f>
        <v>14</v>
      </c>
      <c r="C58" s="29" t="str">
        <f>факт_продажи!C58</f>
        <v>Сторонние_производители</v>
      </c>
      <c r="D58" s="32">
        <f ca="1">факт_продажи!D58-факт_к_вычету!D58</f>
        <v>0</v>
      </c>
      <c r="E58" s="33">
        <f ca="1">факт_продажи!E58-факт_к_вычету!E58</f>
        <v>0</v>
      </c>
      <c r="F58" s="32">
        <f ca="1">факт_продажи!F58-факт_к_вычету!F58</f>
        <v>1</v>
      </c>
      <c r="G58" s="33">
        <f ca="1">факт_продажи!G58-факт_к_вычету!G58</f>
        <v>30000</v>
      </c>
      <c r="H58" s="32">
        <f ca="1">факт_продажи!H58-факт_к_вычету!H58</f>
        <v>0</v>
      </c>
      <c r="I58" s="33">
        <f ca="1">факт_продажи!I58-факт_к_вычету!I58</f>
        <v>0</v>
      </c>
      <c r="J58" s="32">
        <f ca="1">факт_продажи!J58-факт_к_вычету!J58</f>
        <v>7</v>
      </c>
      <c r="K58" s="33">
        <f ca="1">факт_продажи!K58-факт_к_вычету!K58</f>
        <v>283850</v>
      </c>
      <c r="L58" s="32">
        <f ca="1">факт_продажи!L58-факт_к_вычету!L58</f>
        <v>0</v>
      </c>
      <c r="M58" s="33">
        <f ca="1">факт_продажи!M58-факт_к_вычету!M58</f>
        <v>0</v>
      </c>
      <c r="N58" s="32">
        <f ca="1">факт_продажи!N58-факт_к_вычету!N58</f>
        <v>90</v>
      </c>
      <c r="O58" s="33">
        <f ca="1">факт_продажи!O58-факт_к_вычету!O58</f>
        <v>3729688</v>
      </c>
      <c r="P58" s="32">
        <f ca="1">факт_продажи!P58-факт_к_вычету!P58</f>
        <v>0</v>
      </c>
      <c r="Q58" s="33">
        <f ca="1">факт_продажи!Q58-факт_к_вычету!Q58</f>
        <v>0</v>
      </c>
      <c r="R58" s="32">
        <f ca="1">факт_продажи!R58-факт_к_вычету!R58</f>
        <v>0</v>
      </c>
      <c r="S58" s="33">
        <f ca="1">факт_продажи!S58-факт_к_вычету!S58</f>
        <v>0</v>
      </c>
      <c r="T58" s="32">
        <f ca="1">факт_продажи!T58-факт_к_вычету!T58</f>
        <v>6</v>
      </c>
      <c r="U58" s="33">
        <f ca="1">факт_продажи!U58-факт_к_вычету!U58</f>
        <v>299524</v>
      </c>
      <c r="V58" s="32">
        <f ca="1">факт_продажи!V58-факт_к_вычету!V58</f>
        <v>0</v>
      </c>
      <c r="W58" s="33">
        <f ca="1">факт_продажи!W58-факт_к_вычету!W58</f>
        <v>0</v>
      </c>
      <c r="X58" s="32">
        <f ca="1">факт_продажи!X58-факт_к_вычету!X58</f>
        <v>0</v>
      </c>
      <c r="Y58" s="33">
        <f ca="1">факт_продажи!Y58-факт_к_вычету!Y58</f>
        <v>0</v>
      </c>
      <c r="Z58" s="32">
        <f ca="1">факт_продажи!Z58-факт_к_вычету!Z58</f>
        <v>0</v>
      </c>
      <c r="AA58" s="33">
        <f ca="1">факт_продажи!AA58-факт_к_вычету!AA58</f>
        <v>0</v>
      </c>
      <c r="AB58" s="24">
        <f t="shared" ca="1" si="4"/>
        <v>104</v>
      </c>
      <c r="AC58" s="36">
        <f t="shared" ca="1" si="5"/>
        <v>4343062</v>
      </c>
      <c r="AE58" s="37"/>
    </row>
    <row r="59" spans="2:31" x14ac:dyDescent="0.2">
      <c r="B59" s="29">
        <f>факт_продажи!B59</f>
        <v>15</v>
      </c>
      <c r="C59" s="29" t="str">
        <f>факт_продажи!C59</f>
        <v>СОРТ</v>
      </c>
      <c r="D59" s="32">
        <f ca="1">факт_продажи!D59-факт_к_вычету!D59</f>
        <v>0</v>
      </c>
      <c r="E59" s="33">
        <f ca="1">факт_продажи!E59-факт_к_вычету!E59</f>
        <v>0</v>
      </c>
      <c r="F59" s="32">
        <f ca="1">факт_продажи!F59-факт_к_вычету!F59</f>
        <v>0</v>
      </c>
      <c r="G59" s="33">
        <f ca="1">факт_продажи!G59-факт_к_вычету!G59</f>
        <v>0</v>
      </c>
      <c r="H59" s="32">
        <f ca="1">факт_продажи!H59-факт_к_вычету!H59</f>
        <v>0</v>
      </c>
      <c r="I59" s="33">
        <f ca="1">факт_продажи!I59-факт_к_вычету!I59</f>
        <v>0</v>
      </c>
      <c r="J59" s="32">
        <f ca="1">факт_продажи!J59-факт_к_вычету!J59</f>
        <v>0</v>
      </c>
      <c r="K59" s="33">
        <f ca="1">факт_продажи!K59-факт_к_вычету!K59</f>
        <v>0</v>
      </c>
      <c r="L59" s="32">
        <f ca="1">факт_продажи!L59-факт_к_вычету!L59</f>
        <v>0</v>
      </c>
      <c r="M59" s="33">
        <f ca="1">факт_продажи!M59-факт_к_вычету!M59</f>
        <v>0</v>
      </c>
      <c r="N59" s="32">
        <f ca="1">факт_продажи!N59-факт_к_вычету!N59</f>
        <v>0</v>
      </c>
      <c r="O59" s="33">
        <f ca="1">факт_продажи!O59-факт_к_вычету!O59</f>
        <v>0</v>
      </c>
      <c r="P59" s="32">
        <f ca="1">факт_продажи!P59-факт_к_вычету!P59</f>
        <v>0</v>
      </c>
      <c r="Q59" s="33">
        <f ca="1">факт_продажи!Q59-факт_к_вычету!Q59</f>
        <v>0</v>
      </c>
      <c r="R59" s="32">
        <f ca="1">факт_продажи!R59-факт_к_вычету!R59</f>
        <v>0</v>
      </c>
      <c r="S59" s="33">
        <f ca="1">факт_продажи!S59-факт_к_вычету!S59</f>
        <v>0</v>
      </c>
      <c r="T59" s="32">
        <f ca="1">факт_продажи!T59-факт_к_вычету!T59</f>
        <v>0</v>
      </c>
      <c r="U59" s="33">
        <f ca="1">факт_продажи!U59-факт_к_вычету!U59</f>
        <v>0</v>
      </c>
      <c r="V59" s="32">
        <f ca="1">факт_продажи!V59-факт_к_вычету!V59</f>
        <v>0</v>
      </c>
      <c r="W59" s="33">
        <f ca="1">факт_продажи!W59-факт_к_вычету!W59</f>
        <v>0</v>
      </c>
      <c r="X59" s="32">
        <f ca="1">факт_продажи!X59-факт_к_вычету!X59</f>
        <v>0</v>
      </c>
      <c r="Y59" s="33">
        <f ca="1">факт_продажи!Y59-факт_к_вычету!Y59</f>
        <v>0</v>
      </c>
      <c r="Z59" s="32">
        <f ca="1">факт_продажи!Z59-факт_к_вычету!Z59</f>
        <v>0</v>
      </c>
      <c r="AA59" s="33">
        <f ca="1">факт_продажи!AA59-факт_к_вычету!AA59</f>
        <v>0</v>
      </c>
      <c r="AB59" s="24">
        <f t="shared" ca="1" si="4"/>
        <v>0</v>
      </c>
      <c r="AC59" s="36">
        <f t="shared" ca="1" si="5"/>
        <v>0</v>
      </c>
      <c r="AE59" s="37"/>
    </row>
    <row r="60" spans="2:31" s="24" customFormat="1" x14ac:dyDescent="0.2">
      <c r="B60" s="29">
        <f>факт_продажи!B60</f>
        <v>16</v>
      </c>
      <c r="C60" s="29" t="str">
        <f>факт_продажи!C60</f>
        <v>БДМГ</v>
      </c>
      <c r="D60" s="32">
        <f ca="1">факт_продажи!D60-факт_к_вычету!D60</f>
        <v>0</v>
      </c>
      <c r="E60" s="33">
        <f ca="1">факт_продажи!E60-факт_к_вычету!E60</f>
        <v>0</v>
      </c>
      <c r="F60" s="32">
        <f ca="1">факт_продажи!F60-факт_к_вычету!F60</f>
        <v>0</v>
      </c>
      <c r="G60" s="33">
        <f ca="1">факт_продажи!G60-факт_к_вычету!G60</f>
        <v>0</v>
      </c>
      <c r="H60" s="32">
        <f ca="1">факт_продажи!H60-факт_к_вычету!H60</f>
        <v>0</v>
      </c>
      <c r="I60" s="33">
        <f ca="1">факт_продажи!I60-факт_к_вычету!I60</f>
        <v>0</v>
      </c>
      <c r="J60" s="32">
        <f ca="1">факт_продажи!J60-факт_к_вычету!J60</f>
        <v>0</v>
      </c>
      <c r="K60" s="33">
        <f ca="1">факт_продажи!K60-факт_к_вычету!K60</f>
        <v>0</v>
      </c>
      <c r="L60" s="32">
        <f ca="1">факт_продажи!L60-факт_к_вычету!L60</f>
        <v>0</v>
      </c>
      <c r="M60" s="33">
        <f ca="1">факт_продажи!M60-факт_к_вычету!M60</f>
        <v>0</v>
      </c>
      <c r="N60" s="32">
        <f ca="1">факт_продажи!N60-факт_к_вычету!N60</f>
        <v>0</v>
      </c>
      <c r="O60" s="33">
        <f ca="1">факт_продажи!O60-факт_к_вычету!O60</f>
        <v>0</v>
      </c>
      <c r="P60" s="32">
        <f ca="1">факт_продажи!P60-факт_к_вычету!P60</f>
        <v>0</v>
      </c>
      <c r="Q60" s="33">
        <f ca="1">факт_продажи!Q60-факт_к_вычету!Q60</f>
        <v>0</v>
      </c>
      <c r="R60" s="32">
        <f ca="1">факт_продажи!R60-факт_к_вычету!R60</f>
        <v>0</v>
      </c>
      <c r="S60" s="33">
        <f ca="1">факт_продажи!S60-факт_к_вычету!S60</f>
        <v>0</v>
      </c>
      <c r="T60" s="32">
        <f ca="1">факт_продажи!T60-факт_к_вычету!T60</f>
        <v>0</v>
      </c>
      <c r="U60" s="33">
        <f ca="1">факт_продажи!U60-факт_к_вычету!U60</f>
        <v>0</v>
      </c>
      <c r="V60" s="32">
        <f ca="1">факт_продажи!V60-факт_к_вычету!V60</f>
        <v>0</v>
      </c>
      <c r="W60" s="33">
        <f ca="1">факт_продажи!W60-факт_к_вычету!W60</f>
        <v>0</v>
      </c>
      <c r="X60" s="32">
        <f ca="1">факт_продажи!X60-факт_к_вычету!X60</f>
        <v>0</v>
      </c>
      <c r="Y60" s="33">
        <f ca="1">факт_продажи!Y60-факт_к_вычету!Y60</f>
        <v>0</v>
      </c>
      <c r="Z60" s="32">
        <f ca="1">факт_продажи!Z60-факт_к_вычету!Z60</f>
        <v>0</v>
      </c>
      <c r="AA60" s="33">
        <f ca="1">факт_продажи!AA60-факт_к_вычету!AA60</f>
        <v>0</v>
      </c>
      <c r="AB60" s="24">
        <f t="shared" ref="AB60:AC63" ca="1" si="6">D60+F60+H60+J60+L60+N60+P60+R60+T60+V60+X60+Z60</f>
        <v>0</v>
      </c>
      <c r="AC60" s="36">
        <f t="shared" ca="1" si="6"/>
        <v>0</v>
      </c>
      <c r="AD60" s="45"/>
      <c r="AE60" s="37"/>
    </row>
    <row r="61" spans="2:31" x14ac:dyDescent="0.2">
      <c r="B61" s="29">
        <f>факт_продажи!B61</f>
        <v>17</v>
      </c>
      <c r="C61" s="29" t="str">
        <f>факт_продажи!C61</f>
        <v>Прочее</v>
      </c>
      <c r="D61" s="32">
        <f ca="1">факт_продажи!D61-факт_к_вычету!D61</f>
        <v>70</v>
      </c>
      <c r="E61" s="33">
        <f ca="1">факт_продажи!E61-факт_к_вычету!E61</f>
        <v>82513</v>
      </c>
      <c r="F61" s="32">
        <f ca="1">факт_продажи!F61-факт_к_вычету!F61</f>
        <v>6</v>
      </c>
      <c r="G61" s="33">
        <f ca="1">факт_продажи!G61-факт_к_вычету!G61</f>
        <v>720</v>
      </c>
      <c r="H61" s="32">
        <f ca="1">факт_продажи!H61-факт_к_вычету!H61</f>
        <v>16</v>
      </c>
      <c r="I61" s="33">
        <f ca="1">факт_продажи!I61-факт_к_вычету!I61</f>
        <v>39746</v>
      </c>
      <c r="J61" s="32">
        <f ca="1">факт_продажи!J61-факт_к_вычету!J61</f>
        <v>3</v>
      </c>
      <c r="K61" s="33">
        <f ca="1">факт_продажи!K61-факт_к_вычету!K61</f>
        <v>6480</v>
      </c>
      <c r="L61" s="32">
        <f ca="1">факт_продажи!L61-факт_к_вычету!L61</f>
        <v>20</v>
      </c>
      <c r="M61" s="33">
        <f ca="1">факт_продажи!M61-факт_к_вычету!M61</f>
        <v>6120</v>
      </c>
      <c r="N61" s="32">
        <f ca="1">факт_продажи!N61-факт_к_вычету!N61</f>
        <v>23</v>
      </c>
      <c r="O61" s="33">
        <f ca="1">факт_продажи!O61-факт_к_вычету!O61</f>
        <v>37254</v>
      </c>
      <c r="P61" s="32">
        <f ca="1">факт_продажи!P61-факт_к_вычету!P61</f>
        <v>20</v>
      </c>
      <c r="Q61" s="33">
        <f ca="1">факт_продажи!Q61-факт_к_вычету!Q61</f>
        <v>192976</v>
      </c>
      <c r="R61" s="32">
        <f ca="1">факт_продажи!R61-факт_к_вычету!R61</f>
        <v>5</v>
      </c>
      <c r="S61" s="33">
        <f ca="1">факт_продажи!S61-факт_к_вычету!S61</f>
        <v>12840</v>
      </c>
      <c r="T61" s="32">
        <f ca="1">факт_продажи!T61-факт_к_вычету!T61</f>
        <v>17</v>
      </c>
      <c r="U61" s="33">
        <f ca="1">факт_продажи!U61-факт_к_вычету!U61</f>
        <v>28221</v>
      </c>
      <c r="V61" s="32">
        <f ca="1">факт_продажи!V61-факт_к_вычету!V61</f>
        <v>1</v>
      </c>
      <c r="W61" s="33">
        <f ca="1">факт_продажи!W61-факт_к_вычету!W61</f>
        <v>528</v>
      </c>
      <c r="X61" s="32">
        <f ca="1">факт_продажи!X61-факт_к_вычету!X61</f>
        <v>113</v>
      </c>
      <c r="Y61" s="33">
        <f ca="1">факт_продажи!Y61-факт_к_вычету!Y61</f>
        <v>21996</v>
      </c>
      <c r="Z61" s="32">
        <f ca="1">факт_продажи!Z61-факт_к_вычету!Z61</f>
        <v>0</v>
      </c>
      <c r="AA61" s="33">
        <f ca="1">факт_продажи!AA61-факт_к_вычету!AA61</f>
        <v>0</v>
      </c>
      <c r="AB61" s="24">
        <f t="shared" ca="1" si="6"/>
        <v>294</v>
      </c>
      <c r="AC61" s="36">
        <f t="shared" ca="1" si="6"/>
        <v>429394</v>
      </c>
      <c r="AE61" s="37"/>
    </row>
    <row r="62" spans="2:31" x14ac:dyDescent="0.2">
      <c r="B62" s="29">
        <f>факт_продажи!B62</f>
        <v>18</v>
      </c>
      <c r="C62" s="29" t="str">
        <f>факт_продажи!C62</f>
        <v>ремонт_прочие_услуги</v>
      </c>
      <c r="D62" s="32">
        <f ca="1">факт_продажи!D62-факт_к_вычету!D62</f>
        <v>3</v>
      </c>
      <c r="E62" s="33">
        <f ca="1">факт_продажи!E62-факт_к_вычету!E62</f>
        <v>105312</v>
      </c>
      <c r="F62" s="32">
        <f ca="1">факт_продажи!F62-факт_к_вычету!F62</f>
        <v>1</v>
      </c>
      <c r="G62" s="33">
        <f ca="1">факт_продажи!G62-факт_к_вычету!G62</f>
        <v>3312</v>
      </c>
      <c r="H62" s="32">
        <f ca="1">факт_продажи!H62-факт_к_вычету!H62</f>
        <v>1</v>
      </c>
      <c r="I62" s="33">
        <f ca="1">факт_продажи!I62-факт_к_вычету!I62</f>
        <v>6960</v>
      </c>
      <c r="J62" s="32">
        <f ca="1">факт_продажи!J62-факт_к_вычету!J62</f>
        <v>1</v>
      </c>
      <c r="K62" s="33">
        <f ca="1">факт_продажи!K62-факт_к_вычету!K62</f>
        <v>19446</v>
      </c>
      <c r="L62" s="32">
        <f ca="1">факт_продажи!L62-факт_к_вычету!L62</f>
        <v>0</v>
      </c>
      <c r="M62" s="33">
        <f ca="1">факт_продажи!M62-факт_к_вычету!M62</f>
        <v>0</v>
      </c>
      <c r="N62" s="32">
        <f ca="1">факт_продажи!N62-факт_к_вычету!N62</f>
        <v>0</v>
      </c>
      <c r="O62" s="33">
        <f ca="1">факт_продажи!O62-факт_к_вычету!O62</f>
        <v>0</v>
      </c>
      <c r="P62" s="32">
        <f ca="1">факт_продажи!P62-факт_к_вычету!P62</f>
        <v>3</v>
      </c>
      <c r="Q62" s="33">
        <f ca="1">факт_продажи!Q62-факт_к_вычету!Q62</f>
        <v>55800</v>
      </c>
      <c r="R62" s="32">
        <f ca="1">факт_продажи!R62-факт_к_вычету!R62</f>
        <v>3</v>
      </c>
      <c r="S62" s="33">
        <f ca="1">факт_продажи!S62-факт_к_вычету!S62</f>
        <v>73920</v>
      </c>
      <c r="T62" s="32">
        <f ca="1">факт_продажи!T62-факт_к_вычету!T62</f>
        <v>2</v>
      </c>
      <c r="U62" s="33">
        <f ca="1">факт_продажи!U62-факт_к_вычету!U62</f>
        <v>21360</v>
      </c>
      <c r="V62" s="32">
        <f ca="1">факт_продажи!V62-факт_к_вычету!V62</f>
        <v>0</v>
      </c>
      <c r="W62" s="33">
        <f ca="1">факт_продажи!W62-факт_к_вычету!W62</f>
        <v>0</v>
      </c>
      <c r="X62" s="32">
        <f ca="1">факт_продажи!X62-факт_к_вычету!X62</f>
        <v>0</v>
      </c>
      <c r="Y62" s="33">
        <f ca="1">факт_продажи!Y62-факт_к_вычету!Y62</f>
        <v>26040</v>
      </c>
      <c r="Z62" s="32">
        <f ca="1">факт_продажи!Z62-факт_к_вычету!Z62</f>
        <v>-1</v>
      </c>
      <c r="AA62" s="33">
        <f ca="1">факт_продажи!AA62-факт_к_вычету!AA62</f>
        <v>-7800</v>
      </c>
      <c r="AB62" s="24">
        <f t="shared" ca="1" si="6"/>
        <v>13</v>
      </c>
      <c r="AC62" s="36">
        <f t="shared" ca="1" si="6"/>
        <v>304350</v>
      </c>
      <c r="AE62" s="37"/>
    </row>
    <row r="63" spans="2:31" x14ac:dyDescent="0.2">
      <c r="B63" s="29">
        <f>факт_продажи!B63</f>
        <v>19</v>
      </c>
      <c r="C63" s="29" t="str">
        <f>факт_продажи!C63</f>
        <v>Светофор</v>
      </c>
      <c r="D63" s="32">
        <f ca="1">факт_продажи!D63-факт_к_вычету!D63</f>
        <v>0</v>
      </c>
      <c r="E63" s="33">
        <f ca="1">факт_продажи!E63-факт_к_вычету!E63</f>
        <v>0</v>
      </c>
      <c r="F63" s="32">
        <f ca="1">факт_продажи!F63-факт_к_вычету!F63</f>
        <v>0</v>
      </c>
      <c r="G63" s="33">
        <f ca="1">факт_продажи!G63-факт_к_вычету!G63</f>
        <v>0</v>
      </c>
      <c r="H63" s="32">
        <f ca="1">факт_продажи!H63-факт_к_вычету!H63</f>
        <v>0</v>
      </c>
      <c r="I63" s="33">
        <f ca="1">факт_продажи!I63-факт_к_вычету!I63</f>
        <v>0</v>
      </c>
      <c r="J63" s="32">
        <f ca="1">факт_продажи!J63-факт_к_вычету!J63</f>
        <v>0</v>
      </c>
      <c r="K63" s="33">
        <f ca="1">факт_продажи!K63-факт_к_вычету!K63</f>
        <v>0</v>
      </c>
      <c r="L63" s="32">
        <f ca="1">факт_продажи!L63-факт_к_вычету!L63</f>
        <v>0</v>
      </c>
      <c r="M63" s="33">
        <f ca="1">факт_продажи!M63-факт_к_вычету!M63</f>
        <v>0</v>
      </c>
      <c r="N63" s="32">
        <f ca="1">факт_продажи!N63-факт_к_вычету!N63</f>
        <v>0</v>
      </c>
      <c r="O63" s="33">
        <f ca="1">факт_продажи!O63-факт_к_вычету!O63</f>
        <v>0</v>
      </c>
      <c r="P63" s="32">
        <f ca="1">факт_продажи!P63-факт_к_вычету!P63</f>
        <v>0</v>
      </c>
      <c r="Q63" s="33">
        <f ca="1">факт_продажи!Q63-факт_к_вычету!Q63</f>
        <v>0</v>
      </c>
      <c r="R63" s="32">
        <f ca="1">факт_продажи!R63-факт_к_вычету!R63</f>
        <v>0</v>
      </c>
      <c r="S63" s="33">
        <f ca="1">факт_продажи!S63-факт_к_вычету!S63</f>
        <v>0</v>
      </c>
      <c r="T63" s="32">
        <f ca="1">факт_продажи!T63-факт_к_вычету!T63</f>
        <v>0</v>
      </c>
      <c r="U63" s="33">
        <f ca="1">факт_продажи!U63-факт_к_вычету!U63</f>
        <v>0</v>
      </c>
      <c r="V63" s="32">
        <f ca="1">факт_продажи!V63-факт_к_вычету!V63</f>
        <v>0</v>
      </c>
      <c r="W63" s="33">
        <f ca="1">факт_продажи!W63-факт_к_вычету!W63</f>
        <v>0</v>
      </c>
      <c r="X63" s="32">
        <f ca="1">факт_продажи!X63-факт_к_вычету!X63</f>
        <v>0</v>
      </c>
      <c r="Y63" s="33">
        <f ca="1">факт_продажи!Y63-факт_к_вычету!Y63</f>
        <v>0</v>
      </c>
      <c r="Z63" s="32">
        <f ca="1">факт_продажи!Z63-факт_к_вычету!Z63</f>
        <v>0</v>
      </c>
      <c r="AA63" s="33">
        <f ca="1">факт_продажи!AA63-факт_к_вычету!AA63</f>
        <v>0</v>
      </c>
      <c r="AB63" s="24">
        <f t="shared" ca="1" si="6"/>
        <v>0</v>
      </c>
      <c r="AC63" s="36">
        <f t="shared" ca="1" si="6"/>
        <v>0</v>
      </c>
      <c r="AE63" s="37"/>
    </row>
    <row r="64" spans="2:31" x14ac:dyDescent="0.2">
      <c r="B64" s="29">
        <f>факт_продажи!B64</f>
        <v>20</v>
      </c>
      <c r="C64" s="29" t="str">
        <f>факт_продажи!C64</f>
        <v>Валдай</v>
      </c>
      <c r="D64" s="32">
        <f ca="1">факт_продажи!D64-факт_к_вычету!D64</f>
        <v>0</v>
      </c>
      <c r="E64" s="33">
        <f ca="1">факт_продажи!E64-факт_к_вычету!E64</f>
        <v>0</v>
      </c>
      <c r="F64" s="32">
        <f ca="1">факт_продажи!F64-факт_к_вычету!F64</f>
        <v>0</v>
      </c>
      <c r="G64" s="33">
        <f ca="1">факт_продажи!G64-факт_к_вычету!G64</f>
        <v>0</v>
      </c>
      <c r="H64" s="32">
        <f ca="1">факт_продажи!H64-факт_к_вычету!H64</f>
        <v>0</v>
      </c>
      <c r="I64" s="33">
        <f ca="1">факт_продажи!I64-факт_к_вычету!I64</f>
        <v>0</v>
      </c>
      <c r="J64" s="32">
        <f ca="1">факт_продажи!J64-факт_к_вычету!J64</f>
        <v>0</v>
      </c>
      <c r="K64" s="33">
        <f ca="1">факт_продажи!K64-факт_к_вычету!K64</f>
        <v>0</v>
      </c>
      <c r="L64" s="32">
        <f ca="1">факт_продажи!L64-факт_к_вычету!L64</f>
        <v>0</v>
      </c>
      <c r="M64" s="33">
        <f ca="1">факт_продажи!M64-факт_к_вычету!M64</f>
        <v>0</v>
      </c>
      <c r="N64" s="32">
        <f ca="1">факт_продажи!N64-факт_к_вычету!N64</f>
        <v>0</v>
      </c>
      <c r="O64" s="33">
        <f ca="1">факт_продажи!O64-факт_к_вычету!O64</f>
        <v>0</v>
      </c>
      <c r="P64" s="32">
        <f ca="1">факт_продажи!P64-факт_к_вычету!P64</f>
        <v>0</v>
      </c>
      <c r="Q64" s="33">
        <f ca="1">факт_продажи!Q64-факт_к_вычету!Q64</f>
        <v>0</v>
      </c>
      <c r="R64" s="32">
        <f ca="1">факт_продажи!R64-факт_к_вычету!R64</f>
        <v>0</v>
      </c>
      <c r="S64" s="33">
        <f ca="1">факт_продажи!S64-факт_к_вычету!S64</f>
        <v>0</v>
      </c>
      <c r="T64" s="32">
        <f ca="1">факт_продажи!T64-факт_к_вычету!T64</f>
        <v>0</v>
      </c>
      <c r="U64" s="33">
        <f ca="1">факт_продажи!U64-факт_к_вычету!U64</f>
        <v>0</v>
      </c>
      <c r="V64" s="32">
        <f ca="1">факт_продажи!V64-факт_к_вычету!V64</f>
        <v>0</v>
      </c>
      <c r="W64" s="33">
        <f ca="1">факт_продажи!W64-факт_к_вычету!W64</f>
        <v>0</v>
      </c>
      <c r="X64" s="32">
        <f ca="1">факт_продажи!X64-факт_к_вычету!X64</f>
        <v>0</v>
      </c>
      <c r="Y64" s="33">
        <f ca="1">факт_продажи!Y64-факт_к_вычету!Y64</f>
        <v>0</v>
      </c>
      <c r="Z64" s="32">
        <f ca="1">факт_продажи!Z64-факт_к_вычету!Z64</f>
        <v>0</v>
      </c>
      <c r="AA64" s="33">
        <f ca="1">факт_продажи!AA64-факт_к_вычету!AA64</f>
        <v>0</v>
      </c>
      <c r="AB64" s="24">
        <f t="shared" ref="AB64:AB70" ca="1" si="7">D64+F64+H64+J64+L64+N64+P64+R64+T64+V64+X64+Z64</f>
        <v>0</v>
      </c>
      <c r="AC64" s="36">
        <f t="shared" ref="AC64:AC70" ca="1" si="8">E64+G64+I64+K64+M64+O64+Q64+S64+U64+W64+Y64+AA64</f>
        <v>0</v>
      </c>
      <c r="AE64" s="37"/>
    </row>
    <row r="65" spans="2:31" x14ac:dyDescent="0.2">
      <c r="B65" s="29">
        <f>факт_продажи!B65</f>
        <v>21</v>
      </c>
      <c r="C65" s="29" t="str">
        <f>факт_продажи!C65</f>
        <v>Торопа</v>
      </c>
      <c r="D65" s="32">
        <f ca="1">факт_продажи!D65-факт_к_вычету!D65</f>
        <v>0</v>
      </c>
      <c r="E65" s="33">
        <f ca="1">факт_продажи!E65-факт_к_вычету!E65</f>
        <v>0</v>
      </c>
      <c r="F65" s="32">
        <f ca="1">факт_продажи!F65-факт_к_вычету!F65</f>
        <v>0</v>
      </c>
      <c r="G65" s="33">
        <f ca="1">факт_продажи!G65-факт_к_вычету!G65</f>
        <v>0</v>
      </c>
      <c r="H65" s="32">
        <f ca="1">факт_продажи!H65-факт_к_вычету!H65</f>
        <v>0</v>
      </c>
      <c r="I65" s="33">
        <f ca="1">факт_продажи!I65-факт_к_вычету!I65</f>
        <v>0</v>
      </c>
      <c r="J65" s="32">
        <f ca="1">факт_продажи!J65-факт_к_вычету!J65</f>
        <v>0</v>
      </c>
      <c r="K65" s="33">
        <f ca="1">факт_продажи!K65-факт_к_вычету!K65</f>
        <v>0</v>
      </c>
      <c r="L65" s="32">
        <f ca="1">факт_продажи!L65-факт_к_вычету!L65</f>
        <v>0</v>
      </c>
      <c r="M65" s="33">
        <f ca="1">факт_продажи!M65-факт_к_вычету!M65</f>
        <v>0</v>
      </c>
      <c r="N65" s="32">
        <f ca="1">факт_продажи!N65-факт_к_вычету!N65</f>
        <v>0</v>
      </c>
      <c r="O65" s="33">
        <f ca="1">факт_продажи!O65-факт_к_вычету!O65</f>
        <v>0</v>
      </c>
      <c r="P65" s="32">
        <f ca="1">факт_продажи!P65-факт_к_вычету!P65</f>
        <v>0</v>
      </c>
      <c r="Q65" s="33">
        <f ca="1">факт_продажи!Q65-факт_к_вычету!Q65</f>
        <v>0</v>
      </c>
      <c r="R65" s="32">
        <f ca="1">факт_продажи!R65-факт_к_вычету!R65</f>
        <v>0</v>
      </c>
      <c r="S65" s="33">
        <f ca="1">факт_продажи!S65-факт_к_вычету!S65</f>
        <v>0</v>
      </c>
      <c r="T65" s="32">
        <f ca="1">факт_продажи!T65-факт_к_вычету!T65</f>
        <v>0</v>
      </c>
      <c r="U65" s="33">
        <f ca="1">факт_продажи!U65-факт_к_вычету!U65</f>
        <v>0</v>
      </c>
      <c r="V65" s="32">
        <f ca="1">факт_продажи!V65-факт_к_вычету!V65</f>
        <v>0</v>
      </c>
      <c r="W65" s="33">
        <f ca="1">факт_продажи!W65-факт_к_вычету!W65</f>
        <v>0</v>
      </c>
      <c r="X65" s="32">
        <f ca="1">факт_продажи!X65-факт_к_вычету!X65</f>
        <v>0</v>
      </c>
      <c r="Y65" s="33">
        <f ca="1">факт_продажи!Y65-факт_к_вычету!Y65</f>
        <v>0</v>
      </c>
      <c r="Z65" s="32">
        <f ca="1">факт_продажи!Z65-факт_к_вычету!Z65</f>
        <v>0</v>
      </c>
      <c r="AA65" s="33">
        <f ca="1">факт_продажи!AA65-факт_к_вычету!AA65</f>
        <v>0</v>
      </c>
      <c r="AB65" s="24">
        <f t="shared" ca="1" si="7"/>
        <v>0</v>
      </c>
      <c r="AC65" s="36">
        <f t="shared" ca="1" si="8"/>
        <v>0</v>
      </c>
      <c r="AE65" s="37"/>
    </row>
    <row r="66" spans="2:31" x14ac:dyDescent="0.2">
      <c r="B66" s="29">
        <f>факт_продажи!B66</f>
        <v>22</v>
      </c>
      <c r="C66" s="29" t="str">
        <f>факт_продажи!C66</f>
        <v>РЗБ5ДМ</v>
      </c>
      <c r="D66" s="32">
        <f ca="1">факт_продажи!D66-факт_к_вычету!D66</f>
        <v>0</v>
      </c>
      <c r="E66" s="33">
        <f ca="1">факт_продажи!E66-факт_к_вычету!E66</f>
        <v>0</v>
      </c>
      <c r="F66" s="32">
        <f ca="1">факт_продажи!F66-факт_к_вычету!F66</f>
        <v>0</v>
      </c>
      <c r="G66" s="33">
        <f ca="1">факт_продажи!G66-факт_к_вычету!G66</f>
        <v>0</v>
      </c>
      <c r="H66" s="32">
        <f ca="1">факт_продажи!H66-факт_к_вычету!H66</f>
        <v>0</v>
      </c>
      <c r="I66" s="33">
        <f ca="1">факт_продажи!I66-факт_к_вычету!I66</f>
        <v>0</v>
      </c>
      <c r="J66" s="32">
        <f ca="1">факт_продажи!J66-факт_к_вычету!J66</f>
        <v>0</v>
      </c>
      <c r="K66" s="33">
        <f ca="1">факт_продажи!K66-факт_к_вычету!K66</f>
        <v>0</v>
      </c>
      <c r="L66" s="32">
        <f ca="1">факт_продажи!L66-факт_к_вычету!L66</f>
        <v>0</v>
      </c>
      <c r="M66" s="33">
        <f ca="1">факт_продажи!M66-факт_к_вычету!M66</f>
        <v>0</v>
      </c>
      <c r="N66" s="32">
        <f ca="1">факт_продажи!N66-факт_к_вычету!N66</f>
        <v>0</v>
      </c>
      <c r="O66" s="33">
        <f ca="1">факт_продажи!O66-факт_к_вычету!O66</f>
        <v>0</v>
      </c>
      <c r="P66" s="32">
        <f ca="1">факт_продажи!P66-факт_к_вычету!P66</f>
        <v>0</v>
      </c>
      <c r="Q66" s="33">
        <f ca="1">факт_продажи!Q66-факт_к_вычету!Q66</f>
        <v>0</v>
      </c>
      <c r="R66" s="32">
        <f ca="1">факт_продажи!R66-факт_к_вычету!R66</f>
        <v>0</v>
      </c>
      <c r="S66" s="33">
        <f ca="1">факт_продажи!S66-факт_к_вычету!S66</f>
        <v>0</v>
      </c>
      <c r="T66" s="32">
        <f ca="1">факт_продажи!T66-факт_к_вычету!T66</f>
        <v>0</v>
      </c>
      <c r="U66" s="33">
        <f ca="1">факт_продажи!U66-факт_к_вычету!U66</f>
        <v>0</v>
      </c>
      <c r="V66" s="32">
        <f ca="1">факт_продажи!V66-факт_к_вычету!V66</f>
        <v>0</v>
      </c>
      <c r="W66" s="33">
        <f ca="1">факт_продажи!W66-факт_к_вычету!W66</f>
        <v>0</v>
      </c>
      <c r="X66" s="32">
        <f ca="1">факт_продажи!X66-факт_к_вычету!X66</f>
        <v>0</v>
      </c>
      <c r="Y66" s="33">
        <f ca="1">факт_продажи!Y66-факт_к_вычету!Y66</f>
        <v>0</v>
      </c>
      <c r="Z66" s="32">
        <f ca="1">факт_продажи!Z66-факт_к_вычету!Z66</f>
        <v>0</v>
      </c>
      <c r="AA66" s="33">
        <f ca="1">факт_продажи!AA66-факт_к_вычету!AA66</f>
        <v>0</v>
      </c>
      <c r="AB66" s="24">
        <f t="shared" ca="1" si="7"/>
        <v>0</v>
      </c>
      <c r="AC66" s="36">
        <f t="shared" ca="1" si="8"/>
        <v>0</v>
      </c>
      <c r="AE66" s="37"/>
    </row>
    <row r="67" spans="2:31" x14ac:dyDescent="0.2">
      <c r="B67" s="29">
        <f>факт_продажи!B67</f>
        <v>23</v>
      </c>
      <c r="C67" s="29" t="str">
        <f>факт_продажи!C67</f>
        <v>РЗБ6</v>
      </c>
      <c r="D67" s="32">
        <f ca="1">факт_продажи!D67-факт_к_вычету!D67</f>
        <v>0</v>
      </c>
      <c r="E67" s="33">
        <f ca="1">факт_продажи!E67-факт_к_вычету!E67</f>
        <v>0</v>
      </c>
      <c r="F67" s="32">
        <f ca="1">факт_продажи!F67-факт_к_вычету!F67</f>
        <v>0</v>
      </c>
      <c r="G67" s="33">
        <f ca="1">факт_продажи!G67-факт_к_вычету!G67</f>
        <v>0</v>
      </c>
      <c r="H67" s="32">
        <f ca="1">факт_продажи!H67-факт_к_вычету!H67</f>
        <v>0</v>
      </c>
      <c r="I67" s="33">
        <f ca="1">факт_продажи!I67-факт_к_вычету!I67</f>
        <v>0</v>
      </c>
      <c r="J67" s="32">
        <f ca="1">факт_продажи!J67-факт_к_вычету!J67</f>
        <v>0</v>
      </c>
      <c r="K67" s="33">
        <f ca="1">факт_продажи!K67-факт_к_вычету!K67</f>
        <v>0</v>
      </c>
      <c r="L67" s="32">
        <f ca="1">факт_продажи!L67-факт_к_вычету!L67</f>
        <v>0</v>
      </c>
      <c r="M67" s="33">
        <f ca="1">факт_продажи!M67-факт_к_вычету!M67</f>
        <v>0</v>
      </c>
      <c r="N67" s="32">
        <f ca="1">факт_продажи!N67-факт_к_вычету!N67</f>
        <v>0</v>
      </c>
      <c r="O67" s="33">
        <f ca="1">факт_продажи!O67-факт_к_вычету!O67</f>
        <v>0</v>
      </c>
      <c r="P67" s="32">
        <f ca="1">факт_продажи!P67-факт_к_вычету!P67</f>
        <v>0</v>
      </c>
      <c r="Q67" s="33">
        <f ca="1">факт_продажи!Q67-факт_к_вычету!Q67</f>
        <v>0</v>
      </c>
      <c r="R67" s="32">
        <f ca="1">факт_продажи!R67-факт_к_вычету!R67</f>
        <v>0</v>
      </c>
      <c r="S67" s="33">
        <f ca="1">факт_продажи!S67-факт_к_вычету!S67</f>
        <v>0</v>
      </c>
      <c r="T67" s="32">
        <f ca="1">факт_продажи!T67-факт_к_вычету!T67</f>
        <v>0</v>
      </c>
      <c r="U67" s="33">
        <f ca="1">факт_продажи!U67-факт_к_вычету!U67</f>
        <v>0</v>
      </c>
      <c r="V67" s="32">
        <f ca="1">факт_продажи!V67-факт_к_вычету!V67</f>
        <v>0</v>
      </c>
      <c r="W67" s="33">
        <f ca="1">факт_продажи!W67-факт_к_вычету!W67</f>
        <v>0</v>
      </c>
      <c r="X67" s="32">
        <f ca="1">факт_продажи!X67-факт_к_вычету!X67</f>
        <v>0</v>
      </c>
      <c r="Y67" s="33">
        <f ca="1">факт_продажи!Y67-факт_к_вычету!Y67</f>
        <v>0</v>
      </c>
      <c r="Z67" s="32">
        <f ca="1">факт_продажи!Z67-факт_к_вычету!Z67</f>
        <v>0</v>
      </c>
      <c r="AA67" s="33">
        <f ca="1">факт_продажи!AA67-факт_к_вычету!AA67</f>
        <v>0</v>
      </c>
      <c r="AB67" s="24">
        <f t="shared" ca="1" si="7"/>
        <v>0</v>
      </c>
      <c r="AC67" s="36">
        <f t="shared" ca="1" si="8"/>
        <v>0</v>
      </c>
      <c r="AE67" s="37"/>
    </row>
    <row r="68" spans="2:31" x14ac:dyDescent="0.2">
      <c r="B68" s="29">
        <f>факт_продажи!B68</f>
        <v>24</v>
      </c>
      <c r="C68" s="29" t="str">
        <f>факт_продажи!C68</f>
        <v>ДРБП_03М</v>
      </c>
      <c r="D68" s="32">
        <f ca="1">факт_продажи!D68-факт_к_вычету!D68</f>
        <v>0</v>
      </c>
      <c r="E68" s="33">
        <f ca="1">факт_продажи!E68-факт_к_вычету!E68</f>
        <v>0</v>
      </c>
      <c r="F68" s="32">
        <f ca="1">факт_продажи!F68-факт_к_вычету!F68</f>
        <v>0</v>
      </c>
      <c r="G68" s="33">
        <f ca="1">факт_продажи!G68-факт_к_вычету!G68</f>
        <v>0</v>
      </c>
      <c r="H68" s="32">
        <f ca="1">факт_продажи!H68-факт_к_вычету!H68</f>
        <v>0</v>
      </c>
      <c r="I68" s="33">
        <f ca="1">факт_продажи!I68-факт_к_вычету!I68</f>
        <v>0</v>
      </c>
      <c r="J68" s="32">
        <f ca="1">факт_продажи!J68-факт_к_вычету!J68</f>
        <v>0</v>
      </c>
      <c r="K68" s="33">
        <f ca="1">факт_продажи!K68-факт_к_вычету!K68</f>
        <v>0</v>
      </c>
      <c r="L68" s="32">
        <f ca="1">факт_продажи!L68-факт_к_вычету!L68</f>
        <v>0</v>
      </c>
      <c r="M68" s="33">
        <f ca="1">факт_продажи!M68-факт_к_вычету!M68</f>
        <v>0</v>
      </c>
      <c r="N68" s="32">
        <f ca="1">факт_продажи!N68-факт_к_вычету!N68</f>
        <v>0</v>
      </c>
      <c r="O68" s="33">
        <f ca="1">факт_продажи!O68-факт_к_вычету!O68</f>
        <v>0</v>
      </c>
      <c r="P68" s="32">
        <f ca="1">факт_продажи!P68-факт_к_вычету!P68</f>
        <v>0</v>
      </c>
      <c r="Q68" s="33">
        <f ca="1">факт_продажи!Q68-факт_к_вычету!Q68</f>
        <v>0</v>
      </c>
      <c r="R68" s="32">
        <f ca="1">факт_продажи!R68-факт_к_вычету!R68</f>
        <v>0</v>
      </c>
      <c r="S68" s="33">
        <f ca="1">факт_продажи!S68-факт_к_вычету!S68</f>
        <v>0</v>
      </c>
      <c r="T68" s="32">
        <f ca="1">факт_продажи!T68-факт_к_вычету!T68</f>
        <v>0</v>
      </c>
      <c r="U68" s="33">
        <f ca="1">факт_продажи!U68-факт_к_вычету!U68</f>
        <v>0</v>
      </c>
      <c r="V68" s="32">
        <f ca="1">факт_продажи!V68-факт_к_вычету!V68</f>
        <v>0</v>
      </c>
      <c r="W68" s="33">
        <f ca="1">факт_продажи!W68-факт_к_вычету!W68</f>
        <v>0</v>
      </c>
      <c r="X68" s="32">
        <f ca="1">факт_продажи!X68-факт_к_вычету!X68</f>
        <v>0</v>
      </c>
      <c r="Y68" s="33">
        <f ca="1">факт_продажи!Y68-факт_к_вычету!Y68</f>
        <v>0</v>
      </c>
      <c r="Z68" s="32">
        <f ca="1">факт_продажи!Z68-факт_к_вычету!Z68</f>
        <v>0</v>
      </c>
      <c r="AA68" s="33">
        <f ca="1">факт_продажи!AA68-факт_к_вычету!AA68</f>
        <v>0</v>
      </c>
      <c r="AB68" s="24">
        <f t="shared" ca="1" si="7"/>
        <v>0</v>
      </c>
      <c r="AC68" s="36">
        <f t="shared" ca="1" si="8"/>
        <v>0</v>
      </c>
      <c r="AE68" s="37"/>
    </row>
    <row r="69" spans="2:31" x14ac:dyDescent="0.2">
      <c r="B69" s="29">
        <f>факт_продажи!B69</f>
        <v>25</v>
      </c>
      <c r="C69" s="29" t="str">
        <f>факт_продажи!C69</f>
        <v>мини_дозиметр</v>
      </c>
      <c r="D69" s="32">
        <f ca="1">факт_продажи!D69-факт_к_вычету!D69</f>
        <v>0</v>
      </c>
      <c r="E69" s="33">
        <f ca="1">факт_продажи!E69-факт_к_вычету!E69</f>
        <v>0</v>
      </c>
      <c r="F69" s="32">
        <f ca="1">факт_продажи!F69-факт_к_вычету!F69</f>
        <v>0</v>
      </c>
      <c r="G69" s="33">
        <f ca="1">факт_продажи!G69-факт_к_вычету!G69</f>
        <v>0</v>
      </c>
      <c r="H69" s="32">
        <f ca="1">факт_продажи!H69-факт_к_вычету!H69</f>
        <v>0</v>
      </c>
      <c r="I69" s="33">
        <f ca="1">факт_продажи!I69-факт_к_вычету!I69</f>
        <v>0</v>
      </c>
      <c r="J69" s="32">
        <f ca="1">факт_продажи!J69-факт_к_вычету!J69</f>
        <v>0</v>
      </c>
      <c r="K69" s="33">
        <f ca="1">факт_продажи!K69-факт_к_вычету!K69</f>
        <v>0</v>
      </c>
      <c r="L69" s="32">
        <f ca="1">факт_продажи!L69-факт_к_вычету!L69</f>
        <v>0</v>
      </c>
      <c r="M69" s="33">
        <f ca="1">факт_продажи!M69-факт_к_вычету!M69</f>
        <v>0</v>
      </c>
      <c r="N69" s="32">
        <f ca="1">факт_продажи!N69-факт_к_вычету!N69</f>
        <v>0</v>
      </c>
      <c r="O69" s="33">
        <f ca="1">факт_продажи!O69-факт_к_вычету!O69</f>
        <v>0</v>
      </c>
      <c r="P69" s="32">
        <f ca="1">факт_продажи!P69-факт_к_вычету!P69</f>
        <v>0</v>
      </c>
      <c r="Q69" s="33">
        <f ca="1">факт_продажи!Q69-факт_к_вычету!Q69</f>
        <v>0</v>
      </c>
      <c r="R69" s="32">
        <f ca="1">факт_продажи!R69-факт_к_вычету!R69</f>
        <v>0</v>
      </c>
      <c r="S69" s="33">
        <f ca="1">факт_продажи!S69-факт_к_вычету!S69</f>
        <v>0</v>
      </c>
      <c r="T69" s="32">
        <f ca="1">факт_продажи!T69-факт_к_вычету!T69</f>
        <v>0</v>
      </c>
      <c r="U69" s="33">
        <f ca="1">факт_продажи!U69-факт_к_вычету!U69</f>
        <v>0</v>
      </c>
      <c r="V69" s="32">
        <f ca="1">факт_продажи!V69-факт_к_вычету!V69</f>
        <v>0</v>
      </c>
      <c r="W69" s="33">
        <f ca="1">факт_продажи!W69-факт_к_вычету!W69</f>
        <v>0</v>
      </c>
      <c r="X69" s="32">
        <f ca="1">факт_продажи!X69-факт_к_вычету!X69</f>
        <v>0</v>
      </c>
      <c r="Y69" s="33">
        <f ca="1">факт_продажи!Y69-факт_к_вычету!Y69</f>
        <v>0</v>
      </c>
      <c r="Z69" s="32">
        <f ca="1">факт_продажи!Z69-факт_к_вычету!Z69</f>
        <v>0</v>
      </c>
      <c r="AA69" s="33">
        <f ca="1">факт_продажи!AA69-факт_к_вычету!AA69</f>
        <v>0</v>
      </c>
      <c r="AB69" s="24">
        <f t="shared" ca="1" si="7"/>
        <v>0</v>
      </c>
      <c r="AC69" s="36">
        <f t="shared" ca="1" si="8"/>
        <v>0</v>
      </c>
      <c r="AE69" s="37"/>
    </row>
    <row r="70" spans="2:31" x14ac:dyDescent="0.2">
      <c r="B70" s="29">
        <f>факт_продажи!B70</f>
        <v>26</v>
      </c>
      <c r="C70" s="29" t="str">
        <f>факт_продажи!C70</f>
        <v>поверка_лаборатория</v>
      </c>
      <c r="D70" s="32">
        <f ca="1">факт_продажи!D70-факт_к_вычету!D70</f>
        <v>0</v>
      </c>
      <c r="E70" s="33">
        <f ca="1">факт_продажи!E70-факт_к_вычету!E70</f>
        <v>0</v>
      </c>
      <c r="F70" s="32">
        <f ca="1">факт_продажи!F70-факт_к_вычету!F70</f>
        <v>0</v>
      </c>
      <c r="G70" s="33">
        <f ca="1">факт_продажи!G70-факт_к_вычету!G70</f>
        <v>0</v>
      </c>
      <c r="H70" s="32">
        <f ca="1">факт_продажи!H70-факт_к_вычету!H70</f>
        <v>0</v>
      </c>
      <c r="I70" s="33">
        <f ca="1">факт_продажи!I70-факт_к_вычету!I70</f>
        <v>0</v>
      </c>
      <c r="J70" s="32">
        <f ca="1">факт_продажи!J70-факт_к_вычету!J70</f>
        <v>0</v>
      </c>
      <c r="K70" s="33">
        <f ca="1">факт_продажи!K70-факт_к_вычету!K70</f>
        <v>0</v>
      </c>
      <c r="L70" s="32">
        <f ca="1">факт_продажи!L70-факт_к_вычету!L70</f>
        <v>0</v>
      </c>
      <c r="M70" s="33">
        <f ca="1">факт_продажи!M70-факт_к_вычету!M70</f>
        <v>0</v>
      </c>
      <c r="N70" s="32">
        <f ca="1">факт_продажи!N70-факт_к_вычету!N70</f>
        <v>0</v>
      </c>
      <c r="O70" s="33">
        <f ca="1">факт_продажи!O70-факт_к_вычету!O70</f>
        <v>0</v>
      </c>
      <c r="P70" s="32">
        <f ca="1">факт_продажи!P70-факт_к_вычету!P70</f>
        <v>0</v>
      </c>
      <c r="Q70" s="33">
        <f ca="1">факт_продажи!Q70-факт_к_вычету!Q70</f>
        <v>0</v>
      </c>
      <c r="R70" s="32">
        <f ca="1">факт_продажи!R70-факт_к_вычету!R70</f>
        <v>0</v>
      </c>
      <c r="S70" s="33">
        <f ca="1">факт_продажи!S70-факт_к_вычету!S70</f>
        <v>0</v>
      </c>
      <c r="T70" s="32">
        <f ca="1">факт_продажи!T70-факт_к_вычету!T70</f>
        <v>0</v>
      </c>
      <c r="U70" s="33">
        <f ca="1">факт_продажи!U70-факт_к_вычету!U70</f>
        <v>0</v>
      </c>
      <c r="V70" s="32">
        <f ca="1">факт_продажи!V70-факт_к_вычету!V70</f>
        <v>0</v>
      </c>
      <c r="W70" s="33">
        <f ca="1">факт_продажи!W70-факт_к_вычету!W70</f>
        <v>0</v>
      </c>
      <c r="X70" s="32">
        <f ca="1">факт_продажи!X70-факт_к_вычету!X70</f>
        <v>0</v>
      </c>
      <c r="Y70" s="33">
        <f ca="1">факт_продажи!Y70-факт_к_вычету!Y70</f>
        <v>0</v>
      </c>
      <c r="Z70" s="32">
        <f ca="1">факт_продажи!Z70-факт_к_вычету!Z70</f>
        <v>0</v>
      </c>
      <c r="AA70" s="33">
        <f ca="1">факт_продажи!AA70-факт_к_вычету!AA70</f>
        <v>0</v>
      </c>
      <c r="AB70" s="24">
        <f t="shared" ca="1" si="7"/>
        <v>0</v>
      </c>
      <c r="AC70" s="36">
        <f t="shared" ca="1" si="8"/>
        <v>0</v>
      </c>
      <c r="AE70" s="37"/>
    </row>
    <row r="71" spans="2:31" s="24" customFormat="1" x14ac:dyDescent="0.2">
      <c r="C71" s="24" t="s">
        <v>1047</v>
      </c>
      <c r="D71" s="24">
        <f t="shared" ref="D71:AC71" ca="1" si="9">SUM(D45:D70)</f>
        <v>109</v>
      </c>
      <c r="E71" s="36">
        <f t="shared" ca="1" si="9"/>
        <v>6108233</v>
      </c>
      <c r="F71" s="24">
        <f t="shared" ca="1" si="9"/>
        <v>19</v>
      </c>
      <c r="G71" s="36">
        <f t="shared" ca="1" si="9"/>
        <v>1567354</v>
      </c>
      <c r="H71" s="24">
        <f t="shared" ca="1" si="9"/>
        <v>28</v>
      </c>
      <c r="I71" s="36">
        <f t="shared" ca="1" si="9"/>
        <v>1540191</v>
      </c>
      <c r="J71" s="24">
        <f t="shared" ca="1" si="9"/>
        <v>20</v>
      </c>
      <c r="K71" s="36">
        <f t="shared" ca="1" si="9"/>
        <v>1694464</v>
      </c>
      <c r="L71" s="24">
        <f t="shared" ca="1" si="9"/>
        <v>20</v>
      </c>
      <c r="M71" s="36">
        <f t="shared" ca="1" si="9"/>
        <v>6120</v>
      </c>
      <c r="N71" s="24">
        <f t="shared" ca="1" si="9"/>
        <v>170</v>
      </c>
      <c r="O71" s="36">
        <f t="shared" ca="1" si="9"/>
        <v>5970561</v>
      </c>
      <c r="P71" s="24">
        <f t="shared" ca="1" si="9"/>
        <v>43</v>
      </c>
      <c r="Q71" s="36">
        <f t="shared" ca="1" si="9"/>
        <v>4137381</v>
      </c>
      <c r="R71" s="24">
        <f t="shared" ca="1" si="9"/>
        <v>38</v>
      </c>
      <c r="S71" s="36">
        <f t="shared" ca="1" si="9"/>
        <v>7719661</v>
      </c>
      <c r="T71" s="24">
        <f t="shared" ca="1" si="9"/>
        <v>65</v>
      </c>
      <c r="U71" s="36">
        <f t="shared" ca="1" si="9"/>
        <v>6410301</v>
      </c>
      <c r="V71" s="24">
        <f t="shared" ca="1" si="9"/>
        <v>9</v>
      </c>
      <c r="W71" s="36">
        <f t="shared" ca="1" si="9"/>
        <v>1019395</v>
      </c>
      <c r="X71" s="24">
        <f t="shared" ca="1" si="9"/>
        <v>119</v>
      </c>
      <c r="Y71" s="36">
        <f t="shared" ca="1" si="9"/>
        <v>924884</v>
      </c>
      <c r="Z71" s="24">
        <f t="shared" ca="1" si="9"/>
        <v>-36</v>
      </c>
      <c r="AA71" s="36">
        <f t="shared" ca="1" si="9"/>
        <v>-2672154</v>
      </c>
      <c r="AB71" s="24">
        <f t="shared" ca="1" si="9"/>
        <v>604</v>
      </c>
      <c r="AC71" s="36">
        <f t="shared" ca="1" si="9"/>
        <v>34426391</v>
      </c>
      <c r="AD71" s="36"/>
      <c r="AE71" s="37"/>
    </row>
    <row r="72" spans="2:31" x14ac:dyDescent="0.2"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</row>
    <row r="73" spans="2:31" x14ac:dyDescent="0.2">
      <c r="D73" s="33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</row>
    <row r="74" spans="2:31" x14ac:dyDescent="0.2">
      <c r="D74" s="33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</row>
    <row r="75" spans="2:31" x14ac:dyDescent="0.2"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</row>
    <row r="76" spans="2:31" x14ac:dyDescent="0.2"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</row>
    <row r="77" spans="2:31" x14ac:dyDescent="0.2"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</row>
    <row r="78" spans="2:31" x14ac:dyDescent="0.2">
      <c r="D78" s="33"/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</row>
    <row r="79" spans="2:31" x14ac:dyDescent="0.2"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</row>
    <row r="80" spans="2:31" x14ac:dyDescent="0.2"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</row>
    <row r="81" spans="4:19" x14ac:dyDescent="0.2"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</row>
    <row r="82" spans="4:19" x14ac:dyDescent="0.2"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</row>
    <row r="83" spans="4:19" x14ac:dyDescent="0.2"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</row>
    <row r="84" spans="4:19" x14ac:dyDescent="0.2"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</row>
    <row r="85" spans="4:19" x14ac:dyDescent="0.2">
      <c r="D85" s="33"/>
      <c r="E85" s="33"/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</row>
    <row r="86" spans="4:19" x14ac:dyDescent="0.2"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</row>
    <row r="87" spans="4:19" x14ac:dyDescent="0.2">
      <c r="D87" s="33"/>
      <c r="E87" s="33"/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</row>
    <row r="88" spans="4:19" x14ac:dyDescent="0.2"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</row>
  </sheetData>
  <dataValidations count="2">
    <dataValidation type="list" allowBlank="1" showInputMessage="1" showErrorMessage="1" sqref="C2">
      <formula1>"периоды"</formula1>
    </dataValidation>
    <dataValidation type="list" allowBlank="1" showInputMessage="1" showErrorMessage="1" sqref="D2 D4 T4 V4 F4 H4 J4 L4 N4 P4 R4 X4 Z4">
      <formula1>период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H194"/>
  <sheetViews>
    <sheetView workbookViewId="0">
      <selection activeCell="F15" sqref="F15:F19"/>
    </sheetView>
  </sheetViews>
  <sheetFormatPr defaultRowHeight="11.25" x14ac:dyDescent="0.2"/>
  <cols>
    <col min="1" max="1" width="22.1640625" style="1" customWidth="1"/>
    <col min="2" max="4" width="59.5" style="1" customWidth="1"/>
    <col min="5" max="5" width="19.83203125" style="1" customWidth="1"/>
    <col min="6" max="6" width="17.5" style="1" customWidth="1"/>
    <col min="7" max="7" width="17.5" style="145" customWidth="1"/>
    <col min="8" max="16384" width="9.33203125" style="1"/>
  </cols>
  <sheetData>
    <row r="1" spans="1:8" x14ac:dyDescent="0.2">
      <c r="A1" s="96" t="s">
        <v>2551</v>
      </c>
      <c r="B1" s="96" t="s">
        <v>2552</v>
      </c>
      <c r="C1" s="96" t="s">
        <v>549</v>
      </c>
      <c r="D1" s="96" t="s">
        <v>0</v>
      </c>
      <c r="E1" s="96" t="s">
        <v>1310</v>
      </c>
      <c r="F1" s="97" t="s">
        <v>2686</v>
      </c>
      <c r="G1" s="144" t="s">
        <v>2385</v>
      </c>
      <c r="H1" s="142" t="s">
        <v>223</v>
      </c>
    </row>
    <row r="2" spans="1:8" hidden="1" x14ac:dyDescent="0.2">
      <c r="A2" s="19" t="s">
        <v>2553</v>
      </c>
      <c r="B2" s="19" t="s">
        <v>2554</v>
      </c>
      <c r="C2" s="19" t="s">
        <v>654</v>
      </c>
      <c r="D2" s="19" t="s">
        <v>512</v>
      </c>
      <c r="E2" s="19" t="s">
        <v>1311</v>
      </c>
      <c r="F2" s="147">
        <v>3</v>
      </c>
      <c r="G2" s="143">
        <f t="shared" ref="G2:G33" si="0">DATEVALUE(LEFT(A2,10))</f>
        <v>43979</v>
      </c>
      <c r="H2" s="1" t="str">
        <f t="shared" ref="H2:H8" ca="1" si="1">IF(COUNTIF(INDIRECT(INDEX(моделиперечень,1)),D2),INDEX(моделиперечень,1),
IF(COUNTIF(INDIRECT(INDEX(моделиперечень,2)),D2),INDEX(моделиперечень,2),
IF(COUNTIF(INDIRECT(INDEX(моделиперечень,3)),D2),INDEX(моделиперечень,3),
IF(COUNTIF(INDIRECT(INDEX(моделиперечень,4)),D2),INDEX(моделиперечень,4),
IF(COUNTIF(INDIRECT(INDEX(моделиперечень,5)),D2),INDEX(моделиперечень,5),
IF(COUNTIF(INDIRECT(INDEX(моделиперечень,6)),D2),INDEX(моделиперечень,6),
IF(COUNTIF(INDIRECT(INDEX(моделиперечень,7)),D2),INDEX(моделиперечень,7),
IF(COUNTIF(INDIRECT(INDEX(моделиперечень,8)),D2),INDEX(моделиперечень,8),
IF(COUNTIF(INDIRECT(INDEX(моделиперечень,9)),D2),INDEX(моделиперечень,9),
IF(COUNTIF(INDIRECT(INDEX(моделиперечень,10)),D2),INDEX(моделиперечень,10),
IF(COUNTIF(INDIRECT(INDEX(моделиперечень,11)),D2),INDEX(моделиперечень,11),
IF(COUNTIF(INDIRECT(INDEX(моделиперечень,12)),D2),INDEX(моделиперечень,12),
IF(COUNTIF(INDIRECT(INDEX(моделиперечень,13)),D2),INDEX(моделиперечень,13),
IF(COUNTIF(INDIRECT(INDEX(моделиперечень,14)),D2),INDEX(моделиперечень,14),
IF(COUNTIF(INDIRECT(INDEX(моделиперечень,15)),D2),INDEX(моделиперечень,15),
IF(COUNTIF(INDIRECT(INDEX(моделиперечень,16)),D2),INDEX(моделиперечень,16),
IF(COUNTIF(INDIRECT(INDEX(моделиперечень,17)),D2),INDEX(моделиперечень,17),
IF(COUNTIF(INDIRECT(INDEX(моделиперечень,18)),D2),INDEX(моделиперечень,18),
IF(COUNTIF(INDIRECT(INDEX(моделиперечень,19)),D2),INDEX(моделиперечень,19),
IF(COUNTIF(INDIRECT(INDEX(моделиперечень,20)),D2),INDEX(моделиперечень,20),
IF(COUNTIF(INDIRECT(INDEX(моделиперечень,21)),D2),INDEX(моделиперечень,21),
IF(COUNTIF(INDIRECT(INDEX(моделиперечень,22)),D2),INDEX(моделиперечень,22),
IF(COUNTIF(INDIRECT(INDEX(моделиперечень,23)),D2),INDEX(моделиперечень,23),
IF(COUNTIF(INDIRECT(INDEX(моделиперечень,24)),D2),INDEX(моделиперечень,24),
IF(COUNTIF(INDIRECT(INDEX(моделиперечень,25)),D2),INDEX(моделиперечень,25),
IF(COUNTIF(INDIRECT(INDEX(моделиперечень,26)),D2),INDEX(моделиперечень,26),
IF(COUNTIF(INDIRECT(INDEX(моделиперечень_газ,1)),D2),INDEX(моделиперечень_газ,1),
IF(COUNTIF(INDIRECT(INDEX(моделиперечень_газ,2)),D2),INDEX(моделиперечень_газ,2),
IF(COUNTIF(INDIRECT(INDEX(моделиперечень_газ,3)),D2),INDEX(моделиперечень_газ,3),
IF(COUNTIF(INDIRECT(INDEX(моделиперечень_газ,4)),D2),INDEX(моделиперечень_газ,4),
IF(COUNTIF(INDIRECT(INDEX(моделиперечень_газ,5)),D2),INDEX(моделиперечень_газ,5),
IF(COUNTIF(INDIRECT(INDEX(моделиперечень_газ,6)),D2),INDEX(моделиперечень_газ,6),
IF(COUNTIF(INDIRECT(INDEX(моделиперечень_газ,7)),D2),INDEX(моделиперечень_газ,7),
IF(COUNTIF(INDIRECT(INDEX(моделиперечень_газ,8)),D2),INDEX(моделиперечень_газ,8),
IF(COUNTIF(INDIRECT(INDEX(моделиперечень_газ,9)),D2),INDEX(моделиперечень_газ,9),
IF(COUNTIF(INDIRECT(INDEX(моделиперечень_газ,10)),D2),INDEX(моделиперечень_газ,10),
IF(COUNTIF(INDIRECT(INDEX(моделиперечень_газ,11)),D2),INDEX(моделиперечень_газ,11),
IF(COUNTIF(INDIRECT(INDEX(моделиперечень_газ,12)),D2),INDEX(моделиперечень_газ,12),
IF(COUNTIF(INDIRECT(INDEX(моделиперечень_газ,13)),D2),INDEX(моделиперечень_газ,13),
IF(COUNTIF(INDIRECT(INDEX(моделиперечень_газ,14)),D2),INDEX(моделиперечень_газ,14),
IF(COUNTIF(INDIRECT(INDEX(моделиперечень_газ,15)),D2),INDEX(моделиперечень_газ,15),
IF(COUNTIF(INDIRECT(INDEX(моделиперечень_газ,16)),D2),INDEX(моделиперечень_газ,16),
IF(COUNTIF(INDIRECT(INDEX(моделиперечень_газ,17)),D2),INDEX(моделиперечень_газ,17),
IF(COUNTIF(INDIRECT(INDEX(моделиперечень_газ,18)),D2),INDEX(моделиперечень_газ,18),
IF(COUNTIF(INDIRECT(INDEX(моделиперечень_газ,19)),D2),INDEX(моделиперечень_газ,19),
IF(COUNTIF(INDIRECT(INDEX(моделиперечень_газ,20)),D2),INDEX(моделиперечень_газ,20),
IF(COUNTIF(INDIRECT(INDEX(моделиперечень_газ,21)),D2),INDEX(моделиперечень_газ,21),
IF(COUNTIF(INDIRECT(INDEX(моделиперечень_газ,22)),D2),INDEX(моделиперечень_газ,22),
IF(COUNTIF(INDIRECT(INDEX(моделиперечень_газ,23)),D2),INDEX(моделиперечень_газ,23),
IF(COUNTIF(INDIRECT(INDEX(моделиперечень_газ,24)),D2),INDEX(моделиперечень_газ,24),
IF(COUNTIF(INDIRECT(INDEX(моделиперечень_газ,25)),D2),INDEX(моделиперечень_газ,25),
IF(COUNTIF(INDIRECT(INDEX(моделиперечень_газ,26)),D2),INDEX(моделиперечень_газ,26),
IF(COUNTIF(INDIRECT(INDEX(моделиперечень_газ,27)),D2),INDEX(моделиперечень_газ,27),
IF(COUNTIF(INDIRECT(INDEX(моделиперечень_газ,28)),D2),INDEX(моделиперечень_газ,28),
IF(COUNTIF(INDIRECT(INDEX(моделиперечень_газ,29)),D2),INDEX(моделиперечень_газ,29),
IF(COUNTIF(INDIRECT(INDEX(моделиперечень_газ,30)),D2),INDEX(моделиперечень_газ,30),
IF(COUNTIF(INDIRECT(INDEX(моделиперечень_газ,31)),D2),INDEX(моделиперечень_газ,31),
IF(COUNTIF(INDIRECT(INDEX(моделиперечень_газ,32)),D2),INDEX(моделиперечень_газ,32),
IF(COUNTIF(INDIRECT(INDEX(моделиперечень_газ,33)),D2),INDEX(моделиперечень_газ,33),
IF(COUNTIF(INDIRECT(INDEX(моделиперечень_газ,34)),D2),INDEX(моделиперечень_газ,34),
IF(COUNTIF(INDIRECT(INDEX(моделиперечень_газ,35)),D2),INDEX(моделиперечень_газ,35),
IF(COUNTIF(INDIRECT(INDEX(моделиперечень_газ,36)),D2),INDEX(моделиперечень_газ,36),
"нет модели"))))))))))))))))))))))))))))))))))))))))))))))))))))))))))))))</f>
        <v>РЗБ</v>
      </c>
    </row>
    <row r="3" spans="1:8" hidden="1" x14ac:dyDescent="0.2">
      <c r="A3" s="19" t="s">
        <v>2555</v>
      </c>
      <c r="B3" s="19" t="s">
        <v>2556</v>
      </c>
      <c r="C3" s="19" t="s">
        <v>654</v>
      </c>
      <c r="D3" s="19" t="s">
        <v>512</v>
      </c>
      <c r="E3" s="19" t="s">
        <v>1311</v>
      </c>
      <c r="F3" s="147">
        <v>3</v>
      </c>
      <c r="G3" s="143">
        <f t="shared" si="0"/>
        <v>44012</v>
      </c>
      <c r="H3" s="1" t="str">
        <f t="shared" ca="1" si="1"/>
        <v>РЗБ</v>
      </c>
    </row>
    <row r="4" spans="1:8" hidden="1" x14ac:dyDescent="0.2">
      <c r="A4" s="19" t="s">
        <v>2557</v>
      </c>
      <c r="B4" s="19" t="s">
        <v>2558</v>
      </c>
      <c r="C4" s="19" t="s">
        <v>654</v>
      </c>
      <c r="D4" s="19" t="s">
        <v>512</v>
      </c>
      <c r="E4" s="19" t="s">
        <v>1311</v>
      </c>
      <c r="F4" s="147">
        <v>3</v>
      </c>
      <c r="G4" s="143">
        <f t="shared" si="0"/>
        <v>44034</v>
      </c>
      <c r="H4" s="1" t="str">
        <f t="shared" ca="1" si="1"/>
        <v>РЗБ</v>
      </c>
    </row>
    <row r="5" spans="1:8" hidden="1" x14ac:dyDescent="0.2">
      <c r="A5" s="19" t="s">
        <v>2559</v>
      </c>
      <c r="B5" s="19" t="s">
        <v>2560</v>
      </c>
      <c r="C5" s="19" t="s">
        <v>654</v>
      </c>
      <c r="D5" s="19" t="s">
        <v>512</v>
      </c>
      <c r="E5" s="19" t="s">
        <v>1311</v>
      </c>
      <c r="F5" s="147">
        <v>3</v>
      </c>
      <c r="G5" s="143">
        <f t="shared" si="0"/>
        <v>44125</v>
      </c>
      <c r="H5" s="1" t="str">
        <f t="shared" ca="1" si="1"/>
        <v>РЗБ</v>
      </c>
    </row>
    <row r="6" spans="1:8" hidden="1" x14ac:dyDescent="0.2">
      <c r="A6" s="19" t="s">
        <v>2561</v>
      </c>
      <c r="B6" s="19" t="s">
        <v>2562</v>
      </c>
      <c r="C6" s="19" t="s">
        <v>654</v>
      </c>
      <c r="D6" s="19" t="s">
        <v>512</v>
      </c>
      <c r="E6" s="19" t="s">
        <v>1311</v>
      </c>
      <c r="F6" s="147">
        <v>3</v>
      </c>
      <c r="G6" s="143">
        <f t="shared" si="0"/>
        <v>44063</v>
      </c>
      <c r="H6" s="1" t="str">
        <f t="shared" ca="1" si="1"/>
        <v>РЗБ</v>
      </c>
    </row>
    <row r="7" spans="1:8" hidden="1" x14ac:dyDescent="0.2">
      <c r="A7" s="19" t="s">
        <v>2563</v>
      </c>
      <c r="B7" s="19" t="s">
        <v>2564</v>
      </c>
      <c r="C7" s="19" t="s">
        <v>654</v>
      </c>
      <c r="D7" s="19" t="s">
        <v>512</v>
      </c>
      <c r="E7" s="19" t="s">
        <v>1311</v>
      </c>
      <c r="F7" s="147">
        <v>3</v>
      </c>
      <c r="G7" s="143">
        <f t="shared" si="0"/>
        <v>44154</v>
      </c>
      <c r="H7" s="1" t="str">
        <f t="shared" ca="1" si="1"/>
        <v>РЗБ</v>
      </c>
    </row>
    <row r="8" spans="1:8" hidden="1" x14ac:dyDescent="0.2">
      <c r="A8" s="19" t="s">
        <v>2565</v>
      </c>
      <c r="B8" s="19" t="s">
        <v>2566</v>
      </c>
      <c r="C8" s="19" t="s">
        <v>654</v>
      </c>
      <c r="D8" s="19" t="s">
        <v>512</v>
      </c>
      <c r="E8" s="19" t="s">
        <v>1311</v>
      </c>
      <c r="F8" s="147">
        <v>3</v>
      </c>
      <c r="G8" s="143">
        <f t="shared" si="0"/>
        <v>44091</v>
      </c>
      <c r="H8" s="1" t="str">
        <f t="shared" ca="1" si="1"/>
        <v>РЗБ</v>
      </c>
    </row>
    <row r="9" spans="1:8" hidden="1" x14ac:dyDescent="0.2">
      <c r="A9" s="19" t="s">
        <v>2567</v>
      </c>
      <c r="B9" s="19" t="s">
        <v>2568</v>
      </c>
      <c r="C9" s="19" t="s">
        <v>654</v>
      </c>
      <c r="D9" s="19" t="s">
        <v>512</v>
      </c>
      <c r="E9" s="19" t="s">
        <v>1311</v>
      </c>
      <c r="F9" s="147">
        <v>3</v>
      </c>
      <c r="G9" s="143">
        <f t="shared" si="0"/>
        <v>44188</v>
      </c>
      <c r="H9" s="1" t="s">
        <v>396</v>
      </c>
    </row>
    <row r="10" spans="1:8" hidden="1" x14ac:dyDescent="0.2">
      <c r="A10" s="19" t="s">
        <v>2569</v>
      </c>
      <c r="B10" s="19" t="s">
        <v>2570</v>
      </c>
      <c r="C10" s="19" t="s">
        <v>654</v>
      </c>
      <c r="D10" s="19" t="s">
        <v>512</v>
      </c>
      <c r="E10" s="19" t="s">
        <v>1311</v>
      </c>
      <c r="F10" s="147">
        <v>3</v>
      </c>
      <c r="G10" s="143">
        <f t="shared" si="0"/>
        <v>44189</v>
      </c>
      <c r="H10" s="1" t="str">
        <f t="shared" ref="H10:H41" ca="1" si="2">IF(COUNTIF(INDIRECT(INDEX(моделиперечень,1)),D10),INDEX(моделиперечень,1),
IF(COUNTIF(INDIRECT(INDEX(моделиперечень,2)),D10),INDEX(моделиперечень,2),
IF(COUNTIF(INDIRECT(INDEX(моделиперечень,3)),D10),INDEX(моделиперечень,3),
IF(COUNTIF(INDIRECT(INDEX(моделиперечень,4)),D10),INDEX(моделиперечень,4),
IF(COUNTIF(INDIRECT(INDEX(моделиперечень,5)),D10),INDEX(моделиперечень,5),
IF(COUNTIF(INDIRECT(INDEX(моделиперечень,6)),D10),INDEX(моделиперечень,6),
IF(COUNTIF(INDIRECT(INDEX(моделиперечень,7)),D10),INDEX(моделиперечень,7),
IF(COUNTIF(INDIRECT(INDEX(моделиперечень,8)),D10),INDEX(моделиперечень,8),
IF(COUNTIF(INDIRECT(INDEX(моделиперечень,9)),D10),INDEX(моделиперечень,9),
IF(COUNTIF(INDIRECT(INDEX(моделиперечень,10)),D10),INDEX(моделиперечень,10),
IF(COUNTIF(INDIRECT(INDEX(моделиперечень,11)),D10),INDEX(моделиперечень,11),
IF(COUNTIF(INDIRECT(INDEX(моделиперечень,12)),D10),INDEX(моделиперечень,12),
IF(COUNTIF(INDIRECT(INDEX(моделиперечень,13)),D10),INDEX(моделиперечень,13),
IF(COUNTIF(INDIRECT(INDEX(моделиперечень,14)),D10),INDEX(моделиперечень,14),
IF(COUNTIF(INDIRECT(INDEX(моделиперечень,15)),D10),INDEX(моделиперечень,15),
IF(COUNTIF(INDIRECT(INDEX(моделиперечень,16)),D10),INDEX(моделиперечень,16),
IF(COUNTIF(INDIRECT(INDEX(моделиперечень,17)),D10),INDEX(моделиперечень,17),
IF(COUNTIF(INDIRECT(INDEX(моделиперечень,18)),D10),INDEX(моделиперечень,18),
IF(COUNTIF(INDIRECT(INDEX(моделиперечень,19)),D10),INDEX(моделиперечень,19),
IF(COUNTIF(INDIRECT(INDEX(моделиперечень,20)),D10),INDEX(моделиперечень,20),
IF(COUNTIF(INDIRECT(INDEX(моделиперечень,21)),D10),INDEX(моделиперечень,21),
IF(COUNTIF(INDIRECT(INDEX(моделиперечень,22)),D10),INDEX(моделиперечень,22),
IF(COUNTIF(INDIRECT(INDEX(моделиперечень,23)),D10),INDEX(моделиперечень,23),
IF(COUNTIF(INDIRECT(INDEX(моделиперечень,24)),D10),INDEX(моделиперечень,24),
IF(COUNTIF(INDIRECT(INDEX(моделиперечень,25)),D10),INDEX(моделиперечень,25),
IF(COUNTIF(INDIRECT(INDEX(моделиперечень,26)),D10),INDEX(моделиперечень,26),
IF(COUNTIF(INDIRECT(INDEX(моделиперечень_газ,1)),D10),INDEX(моделиперечень_газ,1),
IF(COUNTIF(INDIRECT(INDEX(моделиперечень_газ,2)),D10),INDEX(моделиперечень_газ,2),
IF(COUNTIF(INDIRECT(INDEX(моделиперечень_газ,3)),D10),INDEX(моделиперечень_газ,3),
IF(COUNTIF(INDIRECT(INDEX(моделиперечень_газ,4)),D10),INDEX(моделиперечень_газ,4),
IF(COUNTIF(INDIRECT(INDEX(моделиперечень_газ,5)),D10),INDEX(моделиперечень_газ,5),
IF(COUNTIF(INDIRECT(INDEX(моделиперечень_газ,6)),D10),INDEX(моделиперечень_газ,6),
IF(COUNTIF(INDIRECT(INDEX(моделиперечень_газ,7)),D10),INDEX(моделиперечень_газ,7),
IF(COUNTIF(INDIRECT(INDEX(моделиперечень_газ,8)),D10),INDEX(моделиперечень_газ,8),
IF(COUNTIF(INDIRECT(INDEX(моделиперечень_газ,9)),D10),INDEX(моделиперечень_газ,9),
IF(COUNTIF(INDIRECT(INDEX(моделиперечень_газ,10)),D10),INDEX(моделиперечень_газ,10),
IF(COUNTIF(INDIRECT(INDEX(моделиперечень_газ,11)),D10),INDEX(моделиперечень_газ,11),
IF(COUNTIF(INDIRECT(INDEX(моделиперечень_газ,12)),D10),INDEX(моделиперечень_газ,12),
IF(COUNTIF(INDIRECT(INDEX(моделиперечень_газ,13)),D10),INDEX(моделиперечень_газ,13),
IF(COUNTIF(INDIRECT(INDEX(моделиперечень_газ,14)),D10),INDEX(моделиперечень_газ,14),
IF(COUNTIF(INDIRECT(INDEX(моделиперечень_газ,15)),D10),INDEX(моделиперечень_газ,15),
IF(COUNTIF(INDIRECT(INDEX(моделиперечень_газ,16)),D10),INDEX(моделиперечень_газ,16),
IF(COUNTIF(INDIRECT(INDEX(моделиперечень_газ,17)),D10),INDEX(моделиперечень_газ,17),
IF(COUNTIF(INDIRECT(INDEX(моделиперечень_газ,18)),D10),INDEX(моделиперечень_газ,18),
IF(COUNTIF(INDIRECT(INDEX(моделиперечень_газ,19)),D10),INDEX(моделиперечень_газ,19),
IF(COUNTIF(INDIRECT(INDEX(моделиперечень_газ,20)),D10),INDEX(моделиперечень_газ,20),
IF(COUNTIF(INDIRECT(INDEX(моделиперечень_газ,21)),D10),INDEX(моделиперечень_газ,21),
IF(COUNTIF(INDIRECT(INDEX(моделиперечень_газ,22)),D10),INDEX(моделиперечень_газ,22),
IF(COUNTIF(INDIRECT(INDEX(моделиперечень_газ,23)),D10),INDEX(моделиперечень_газ,23),
IF(COUNTIF(INDIRECT(INDEX(моделиперечень_газ,24)),D10),INDEX(моделиперечень_газ,24),
IF(COUNTIF(INDIRECT(INDEX(моделиперечень_газ,25)),D10),INDEX(моделиперечень_газ,25),
IF(COUNTIF(INDIRECT(INDEX(моделиперечень_газ,26)),D10),INDEX(моделиперечень_газ,26),
IF(COUNTIF(INDIRECT(INDEX(моделиперечень_газ,27)),D10),INDEX(моделиперечень_газ,27),
IF(COUNTIF(INDIRECT(INDEX(моделиперечень_газ,28)),D10),INDEX(моделиперечень_газ,28),
IF(COUNTIF(INDIRECT(INDEX(моделиперечень_газ,29)),D10),INDEX(моделиперечень_газ,29),
IF(COUNTIF(INDIRECT(INDEX(моделиперечень_газ,30)),D10),INDEX(моделиперечень_газ,30),
IF(COUNTIF(INDIRECT(INDEX(моделиперечень_газ,31)),D10),INDEX(моделиперечень_газ,31),
IF(COUNTIF(INDIRECT(INDEX(моделиперечень_газ,32)),D10),INDEX(моделиперечень_газ,32),
IF(COUNTIF(INDIRECT(INDEX(моделиперечень_газ,33)),D10),INDEX(моделиперечень_газ,33),
IF(COUNTIF(INDIRECT(INDEX(моделиперечень_газ,34)),D10),INDEX(моделиперечень_газ,34),
IF(COUNTIF(INDIRECT(INDEX(моделиперечень_газ,35)),D10),INDEX(моделиперечень_газ,35),
IF(COUNTIF(INDIRECT(INDEX(моделиперечень_газ,36)),D10),INDEX(моделиперечень_газ,36),
"нет модели"))))))))))))))))))))))))))))))))))))))))))))))))))))))))))))))</f>
        <v>РЗБ</v>
      </c>
    </row>
    <row r="11" spans="1:8" hidden="1" x14ac:dyDescent="0.2">
      <c r="A11" s="62" t="s">
        <v>2571</v>
      </c>
      <c r="B11" s="62" t="s">
        <v>2572</v>
      </c>
      <c r="C11" s="62" t="s">
        <v>624</v>
      </c>
      <c r="D11" s="62" t="s">
        <v>242</v>
      </c>
      <c r="E11" s="62" t="s">
        <v>1312</v>
      </c>
      <c r="F11" s="101">
        <v>30</v>
      </c>
      <c r="G11" s="143">
        <f t="shared" si="0"/>
        <v>43945</v>
      </c>
      <c r="H11" s="1" t="str">
        <f t="shared" ca="1" si="2"/>
        <v>сигнал_03_пульт</v>
      </c>
    </row>
    <row r="12" spans="1:8" hidden="1" x14ac:dyDescent="0.2">
      <c r="A12" s="62" t="s">
        <v>2586</v>
      </c>
      <c r="B12" s="62" t="s">
        <v>2687</v>
      </c>
      <c r="C12" s="62" t="s">
        <v>692</v>
      </c>
      <c r="D12" s="62" t="s">
        <v>6</v>
      </c>
      <c r="E12" s="62" t="s">
        <v>1311</v>
      </c>
      <c r="F12" s="101">
        <v>8</v>
      </c>
      <c r="G12" s="143">
        <f t="shared" si="0"/>
        <v>43931</v>
      </c>
      <c r="H12" s="1" t="str">
        <f t="shared" ca="1" si="2"/>
        <v>сигма_ТКС_датчики</v>
      </c>
    </row>
    <row r="13" spans="1:8" hidden="1" x14ac:dyDescent="0.2">
      <c r="A13" s="62" t="s">
        <v>2688</v>
      </c>
      <c r="B13" s="62" t="s">
        <v>2689</v>
      </c>
      <c r="C13" s="62" t="s">
        <v>2690</v>
      </c>
      <c r="D13" s="62" t="s">
        <v>265</v>
      </c>
      <c r="E13" s="62" t="s">
        <v>1311</v>
      </c>
      <c r="F13" s="101">
        <v>15</v>
      </c>
      <c r="G13" s="143">
        <f t="shared" si="0"/>
        <v>43934</v>
      </c>
      <c r="H13" s="1" t="str">
        <f t="shared" ca="1" si="2"/>
        <v>сигма_ТКС_датчики</v>
      </c>
    </row>
    <row r="14" spans="1:8" hidden="1" x14ac:dyDescent="0.2">
      <c r="A14" s="19" t="s">
        <v>2573</v>
      </c>
      <c r="B14" s="19" t="s">
        <v>2574</v>
      </c>
      <c r="C14" s="19" t="s">
        <v>2575</v>
      </c>
      <c r="D14" s="19" t="s">
        <v>14</v>
      </c>
      <c r="E14" s="19" t="s">
        <v>1312</v>
      </c>
      <c r="F14" s="147">
        <v>7</v>
      </c>
      <c r="G14" s="143">
        <f t="shared" si="0"/>
        <v>43980</v>
      </c>
      <c r="H14" s="1" t="str">
        <f t="shared" ca="1" si="2"/>
        <v>сигма_ТКС_датчики</v>
      </c>
    </row>
    <row r="15" spans="1:8" hidden="1" x14ac:dyDescent="0.2">
      <c r="A15" s="62" t="s">
        <v>2576</v>
      </c>
      <c r="B15" s="62" t="s">
        <v>2577</v>
      </c>
      <c r="C15" s="62" t="s">
        <v>1826</v>
      </c>
      <c r="D15" s="62" t="s">
        <v>2578</v>
      </c>
      <c r="E15" s="62" t="s">
        <v>1311</v>
      </c>
      <c r="F15" s="101">
        <v>16</v>
      </c>
      <c r="G15" s="143">
        <f t="shared" si="0"/>
        <v>43930</v>
      </c>
      <c r="H15" s="1" t="str">
        <f t="shared" ca="1" si="2"/>
        <v>сигма_ПП_датчики_фланец</v>
      </c>
    </row>
    <row r="16" spans="1:8" hidden="1" x14ac:dyDescent="0.2">
      <c r="A16" s="62" t="s">
        <v>2579</v>
      </c>
      <c r="B16" s="62" t="s">
        <v>2580</v>
      </c>
      <c r="C16" s="62" t="s">
        <v>2581</v>
      </c>
      <c r="D16" s="62" t="s">
        <v>2367</v>
      </c>
      <c r="E16" s="62" t="s">
        <v>1312</v>
      </c>
      <c r="F16" s="101">
        <v>24</v>
      </c>
      <c r="G16" s="143">
        <f t="shared" si="0"/>
        <v>43936</v>
      </c>
      <c r="H16" s="1" t="str">
        <f t="shared" ca="1" si="2"/>
        <v>сигма_оптический_датчик</v>
      </c>
    </row>
    <row r="17" spans="1:8" hidden="1" x14ac:dyDescent="0.2">
      <c r="A17" s="19" t="s">
        <v>2582</v>
      </c>
      <c r="B17" s="19" t="s">
        <v>2583</v>
      </c>
      <c r="C17" s="19" t="s">
        <v>2419</v>
      </c>
      <c r="D17" s="19" t="s">
        <v>237</v>
      </c>
      <c r="E17" s="19" t="s">
        <v>1312</v>
      </c>
      <c r="F17" s="147">
        <v>59</v>
      </c>
      <c r="G17" s="143">
        <f t="shared" si="0"/>
        <v>44043</v>
      </c>
      <c r="H17" s="1" t="str">
        <f t="shared" ca="1" si="2"/>
        <v>сигма_оптический_датчик</v>
      </c>
    </row>
    <row r="18" spans="1:8" hidden="1" x14ac:dyDescent="0.2">
      <c r="A18" s="19" t="s">
        <v>2582</v>
      </c>
      <c r="B18" s="19" t="s">
        <v>2583</v>
      </c>
      <c r="C18" s="19" t="s">
        <v>2419</v>
      </c>
      <c r="D18" s="19" t="s">
        <v>238</v>
      </c>
      <c r="E18" s="19" t="s">
        <v>1312</v>
      </c>
      <c r="F18" s="147">
        <v>14</v>
      </c>
      <c r="G18" s="143">
        <f t="shared" si="0"/>
        <v>44043</v>
      </c>
      <c r="H18" s="1" t="str">
        <f t="shared" ca="1" si="2"/>
        <v>сигма_оптический_датчик</v>
      </c>
    </row>
    <row r="19" spans="1:8" hidden="1" x14ac:dyDescent="0.2">
      <c r="A19" s="62" t="s">
        <v>2584</v>
      </c>
      <c r="B19" s="62" t="s">
        <v>2585</v>
      </c>
      <c r="C19" s="62" t="s">
        <v>971</v>
      </c>
      <c r="D19" s="62" t="s">
        <v>507</v>
      </c>
      <c r="E19" s="62" t="s">
        <v>1311</v>
      </c>
      <c r="F19" s="101">
        <v>5</v>
      </c>
      <c r="G19" s="143">
        <f t="shared" si="0"/>
        <v>43938</v>
      </c>
      <c r="H19" s="1" t="str">
        <f t="shared" ca="1" si="2"/>
        <v>сигма_ТКС_датчики</v>
      </c>
    </row>
    <row r="20" spans="1:8" hidden="1" x14ac:dyDescent="0.2">
      <c r="A20" s="62" t="s">
        <v>2688</v>
      </c>
      <c r="B20" s="62" t="s">
        <v>2691</v>
      </c>
      <c r="C20" s="62" t="s">
        <v>2692</v>
      </c>
      <c r="D20" s="62" t="s">
        <v>507</v>
      </c>
      <c r="E20" s="62" t="s">
        <v>1318</v>
      </c>
      <c r="F20" s="101">
        <v>5</v>
      </c>
      <c r="G20" s="143">
        <f t="shared" si="0"/>
        <v>43934</v>
      </c>
      <c r="H20" s="1" t="str">
        <f t="shared" ca="1" si="2"/>
        <v>сигма_ТКС_датчики</v>
      </c>
    </row>
    <row r="21" spans="1:8" hidden="1" x14ac:dyDescent="0.2">
      <c r="A21" s="62" t="s">
        <v>2576</v>
      </c>
      <c r="B21" s="62" t="s">
        <v>2693</v>
      </c>
      <c r="C21" s="62" t="s">
        <v>2694</v>
      </c>
      <c r="D21" s="62" t="s">
        <v>91</v>
      </c>
      <c r="E21" s="62" t="s">
        <v>1311</v>
      </c>
      <c r="F21" s="101">
        <v>9</v>
      </c>
      <c r="G21" s="143">
        <f t="shared" si="0"/>
        <v>43930</v>
      </c>
      <c r="H21" s="1" t="str">
        <f t="shared" ca="1" si="2"/>
        <v>Газтест_датчики</v>
      </c>
    </row>
    <row r="22" spans="1:8" hidden="1" x14ac:dyDescent="0.2">
      <c r="A22" s="62" t="s">
        <v>2586</v>
      </c>
      <c r="B22" s="62" t="s">
        <v>2589</v>
      </c>
      <c r="C22" s="62" t="s">
        <v>2588</v>
      </c>
      <c r="D22" s="62" t="s">
        <v>263</v>
      </c>
      <c r="E22" s="62" t="s">
        <v>1311</v>
      </c>
      <c r="F22" s="101">
        <v>4</v>
      </c>
      <c r="G22" s="143">
        <f t="shared" si="0"/>
        <v>43931</v>
      </c>
      <c r="H22" s="1" t="str">
        <f t="shared" ca="1" si="2"/>
        <v>Газтест_датчики</v>
      </c>
    </row>
    <row r="23" spans="1:8" hidden="1" x14ac:dyDescent="0.2">
      <c r="A23" s="62" t="s">
        <v>2586</v>
      </c>
      <c r="B23" s="62" t="s">
        <v>2590</v>
      </c>
      <c r="C23" s="62" t="s">
        <v>2588</v>
      </c>
      <c r="D23" s="62" t="s">
        <v>263</v>
      </c>
      <c r="E23" s="62" t="s">
        <v>1311</v>
      </c>
      <c r="F23" s="101">
        <v>4</v>
      </c>
      <c r="G23" s="143">
        <f t="shared" si="0"/>
        <v>43931</v>
      </c>
      <c r="H23" s="1" t="str">
        <f t="shared" ca="1" si="2"/>
        <v>Газтест_датчики</v>
      </c>
    </row>
    <row r="24" spans="1:8" hidden="1" x14ac:dyDescent="0.2">
      <c r="A24" s="62" t="s">
        <v>2586</v>
      </c>
      <c r="B24" s="62" t="s">
        <v>2591</v>
      </c>
      <c r="C24" s="62" t="s">
        <v>2588</v>
      </c>
      <c r="D24" s="62" t="s">
        <v>263</v>
      </c>
      <c r="E24" s="62" t="s">
        <v>1311</v>
      </c>
      <c r="F24" s="101">
        <v>4</v>
      </c>
      <c r="G24" s="143">
        <f t="shared" si="0"/>
        <v>43931</v>
      </c>
      <c r="H24" s="1" t="str">
        <f t="shared" ca="1" si="2"/>
        <v>Газтест_датчики</v>
      </c>
    </row>
    <row r="25" spans="1:8" hidden="1" x14ac:dyDescent="0.2">
      <c r="A25" s="62" t="s">
        <v>2586</v>
      </c>
      <c r="B25" s="62" t="s">
        <v>2587</v>
      </c>
      <c r="C25" s="62" t="s">
        <v>2588</v>
      </c>
      <c r="D25" s="62" t="s">
        <v>263</v>
      </c>
      <c r="E25" s="62" t="s">
        <v>1311</v>
      </c>
      <c r="F25" s="101">
        <v>3</v>
      </c>
      <c r="G25" s="143">
        <f t="shared" si="0"/>
        <v>43931</v>
      </c>
      <c r="H25" s="1" t="str">
        <f t="shared" ca="1" si="2"/>
        <v>Газтест_датчики</v>
      </c>
    </row>
    <row r="26" spans="1:8" hidden="1" x14ac:dyDescent="0.2">
      <c r="A26" s="19" t="s">
        <v>2582</v>
      </c>
      <c r="B26" s="19" t="s">
        <v>2583</v>
      </c>
      <c r="C26" s="19" t="s">
        <v>2419</v>
      </c>
      <c r="D26" s="19" t="s">
        <v>1119</v>
      </c>
      <c r="E26" s="19" t="s">
        <v>1312</v>
      </c>
      <c r="F26" s="147">
        <v>24</v>
      </c>
      <c r="G26" s="143">
        <f t="shared" si="0"/>
        <v>44043</v>
      </c>
      <c r="H26" s="1" t="str">
        <f t="shared" ca="1" si="2"/>
        <v>сигнал_03_оптика</v>
      </c>
    </row>
    <row r="27" spans="1:8" hidden="1" x14ac:dyDescent="0.2">
      <c r="A27" s="19" t="s">
        <v>2582</v>
      </c>
      <c r="B27" s="19" t="s">
        <v>2583</v>
      </c>
      <c r="C27" s="19" t="s">
        <v>2419</v>
      </c>
      <c r="D27" s="19" t="s">
        <v>1120</v>
      </c>
      <c r="E27" s="19" t="s">
        <v>1312</v>
      </c>
      <c r="F27" s="147">
        <v>3</v>
      </c>
      <c r="G27" s="143">
        <f t="shared" si="0"/>
        <v>44043</v>
      </c>
      <c r="H27" s="1" t="str">
        <f t="shared" ca="1" si="2"/>
        <v>сигнал_03_оптика</v>
      </c>
    </row>
    <row r="28" spans="1:8" hidden="1" x14ac:dyDescent="0.2">
      <c r="A28" s="19" t="s">
        <v>2573</v>
      </c>
      <c r="B28" s="19" t="s">
        <v>2592</v>
      </c>
      <c r="C28" s="19" t="s">
        <v>2420</v>
      </c>
      <c r="D28" s="19" t="s">
        <v>10</v>
      </c>
      <c r="E28" s="19" t="s">
        <v>1312</v>
      </c>
      <c r="F28" s="147">
        <v>4</v>
      </c>
      <c r="G28" s="143">
        <f t="shared" si="0"/>
        <v>43980</v>
      </c>
      <c r="H28" s="1" t="str">
        <f t="shared" ca="1" si="2"/>
        <v>сигнал_03_электрохимия</v>
      </c>
    </row>
    <row r="29" spans="1:8" hidden="1" x14ac:dyDescent="0.2">
      <c r="A29" s="62" t="s">
        <v>2695</v>
      </c>
      <c r="B29" s="62" t="s">
        <v>2696</v>
      </c>
      <c r="C29" s="62" t="s">
        <v>2697</v>
      </c>
      <c r="D29" s="62" t="s">
        <v>423</v>
      </c>
      <c r="E29" s="62" t="s">
        <v>1312</v>
      </c>
      <c r="F29" s="101">
        <v>3</v>
      </c>
      <c r="G29" s="143">
        <f t="shared" si="0"/>
        <v>43935</v>
      </c>
      <c r="H29" s="1" t="str">
        <f t="shared" ca="1" si="2"/>
        <v>сигнал_03_ТКС</v>
      </c>
    </row>
    <row r="30" spans="1:8" hidden="1" x14ac:dyDescent="0.2">
      <c r="A30" s="62" t="s">
        <v>2586</v>
      </c>
      <c r="B30" s="62" t="s">
        <v>2698</v>
      </c>
      <c r="C30" s="62" t="s">
        <v>2699</v>
      </c>
      <c r="D30" s="62" t="s">
        <v>27</v>
      </c>
      <c r="E30" s="62" t="s">
        <v>1318</v>
      </c>
      <c r="F30" s="101">
        <v>4</v>
      </c>
      <c r="G30" s="143">
        <f t="shared" si="0"/>
        <v>43931</v>
      </c>
      <c r="H30" s="1" t="str">
        <f t="shared" ca="1" si="2"/>
        <v>сигнал_03_ТКС</v>
      </c>
    </row>
    <row r="31" spans="1:8" hidden="1" x14ac:dyDescent="0.2">
      <c r="A31" s="62" t="s">
        <v>2576</v>
      </c>
      <c r="B31" s="62" t="s">
        <v>2593</v>
      </c>
      <c r="C31" s="62" t="s">
        <v>909</v>
      </c>
      <c r="D31" s="62" t="s">
        <v>2594</v>
      </c>
      <c r="E31" s="62" t="s">
        <v>1311</v>
      </c>
      <c r="F31" s="101">
        <v>4</v>
      </c>
      <c r="G31" s="143">
        <f t="shared" si="0"/>
        <v>43930</v>
      </c>
      <c r="H31" s="1" t="str">
        <f t="shared" ca="1" si="2"/>
        <v>сигнал_03_ТКС</v>
      </c>
    </row>
    <row r="32" spans="1:8" hidden="1" x14ac:dyDescent="0.2">
      <c r="A32" s="62" t="s">
        <v>2688</v>
      </c>
      <c r="B32" s="62" t="s">
        <v>2689</v>
      </c>
      <c r="C32" s="62" t="s">
        <v>2690</v>
      </c>
      <c r="D32" s="62" t="s">
        <v>2700</v>
      </c>
      <c r="E32" s="62" t="s">
        <v>1311</v>
      </c>
      <c r="F32" s="101">
        <v>14</v>
      </c>
      <c r="G32" s="143">
        <f t="shared" si="0"/>
        <v>43934</v>
      </c>
      <c r="H32" s="1" t="str">
        <f t="shared" ca="1" si="2"/>
        <v>сигнал_03_ТКС</v>
      </c>
    </row>
    <row r="33" spans="1:8" hidden="1" x14ac:dyDescent="0.2">
      <c r="A33" s="62" t="s">
        <v>2579</v>
      </c>
      <c r="B33" s="62" t="s">
        <v>2701</v>
      </c>
      <c r="C33" s="62" t="s">
        <v>2702</v>
      </c>
      <c r="D33" s="62" t="s">
        <v>2703</v>
      </c>
      <c r="E33" s="62" t="s">
        <v>1318</v>
      </c>
      <c r="F33" s="101">
        <v>2</v>
      </c>
      <c r="G33" s="143">
        <f t="shared" si="0"/>
        <v>43936</v>
      </c>
      <c r="H33" s="1" t="str">
        <f t="shared" ca="1" si="2"/>
        <v>сигнал_03_ТКС</v>
      </c>
    </row>
    <row r="34" spans="1:8" hidden="1" x14ac:dyDescent="0.2">
      <c r="A34" s="62" t="s">
        <v>2706</v>
      </c>
      <c r="B34" s="62" t="s">
        <v>2707</v>
      </c>
      <c r="C34" s="62" t="s">
        <v>563</v>
      </c>
      <c r="D34" s="62" t="s">
        <v>5</v>
      </c>
      <c r="E34" s="62" t="s">
        <v>1311</v>
      </c>
      <c r="F34" s="101">
        <v>4</v>
      </c>
      <c r="G34" s="143">
        <f t="shared" ref="G34:G65" si="3">DATEVALUE(LEFT(A34,10))</f>
        <v>43928</v>
      </c>
      <c r="H34" s="1" t="str">
        <f t="shared" ca="1" si="2"/>
        <v>сигнал_03_ТКС</v>
      </c>
    </row>
    <row r="35" spans="1:8" hidden="1" x14ac:dyDescent="0.2">
      <c r="A35" s="62" t="s">
        <v>2579</v>
      </c>
      <c r="B35" s="62" t="s">
        <v>2704</v>
      </c>
      <c r="C35" s="62" t="s">
        <v>2705</v>
      </c>
      <c r="D35" s="62" t="s">
        <v>5</v>
      </c>
      <c r="E35" s="62" t="s">
        <v>1318</v>
      </c>
      <c r="F35" s="101">
        <v>3</v>
      </c>
      <c r="G35" s="143">
        <f t="shared" si="3"/>
        <v>43936</v>
      </c>
      <c r="H35" s="1" t="str">
        <f t="shared" ca="1" si="2"/>
        <v>сигнал_03_ТКС</v>
      </c>
    </row>
    <row r="36" spans="1:8" hidden="1" x14ac:dyDescent="0.2">
      <c r="A36" s="62" t="s">
        <v>2579</v>
      </c>
      <c r="B36" s="62" t="s">
        <v>2708</v>
      </c>
      <c r="C36" s="62" t="s">
        <v>818</v>
      </c>
      <c r="D36" s="62" t="s">
        <v>5</v>
      </c>
      <c r="E36" s="62" t="s">
        <v>1311</v>
      </c>
      <c r="F36" s="101">
        <v>3</v>
      </c>
      <c r="G36" s="143">
        <f t="shared" si="3"/>
        <v>43936</v>
      </c>
      <c r="H36" s="1" t="str">
        <f t="shared" ca="1" si="2"/>
        <v>сигнал_03_ТКС</v>
      </c>
    </row>
    <row r="37" spans="1:8" hidden="1" x14ac:dyDescent="0.2">
      <c r="A37" s="62" t="s">
        <v>2586</v>
      </c>
      <c r="B37" s="62" t="s">
        <v>2709</v>
      </c>
      <c r="C37" s="62" t="s">
        <v>2710</v>
      </c>
      <c r="D37" s="62" t="s">
        <v>86</v>
      </c>
      <c r="E37" s="62" t="s">
        <v>1312</v>
      </c>
      <c r="F37" s="101">
        <v>4</v>
      </c>
      <c r="G37" s="143">
        <f t="shared" si="3"/>
        <v>43931</v>
      </c>
      <c r="H37" s="1" t="str">
        <f t="shared" ca="1" si="2"/>
        <v>ДМГ_3</v>
      </c>
    </row>
    <row r="38" spans="1:8" hidden="1" x14ac:dyDescent="0.2">
      <c r="A38" s="62" t="s">
        <v>2586</v>
      </c>
      <c r="B38" s="62" t="s">
        <v>2711</v>
      </c>
      <c r="C38" s="62" t="s">
        <v>2712</v>
      </c>
      <c r="D38" s="62" t="s">
        <v>86</v>
      </c>
      <c r="E38" s="62" t="s">
        <v>1318</v>
      </c>
      <c r="F38" s="101">
        <v>1</v>
      </c>
      <c r="G38" s="143">
        <f t="shared" si="3"/>
        <v>43931</v>
      </c>
      <c r="H38" s="1" t="str">
        <f t="shared" ca="1" si="2"/>
        <v>ДМГ_3</v>
      </c>
    </row>
    <row r="39" spans="1:8" hidden="1" x14ac:dyDescent="0.2">
      <c r="A39" s="19" t="s">
        <v>2595</v>
      </c>
      <c r="B39" s="19" t="s">
        <v>2596</v>
      </c>
      <c r="C39" s="19" t="s">
        <v>2597</v>
      </c>
      <c r="D39" s="19" t="s">
        <v>56</v>
      </c>
      <c r="E39" s="19" t="s">
        <v>1311</v>
      </c>
      <c r="F39" s="147">
        <v>28</v>
      </c>
      <c r="G39" s="143">
        <f t="shared" si="3"/>
        <v>44005</v>
      </c>
      <c r="H39" s="1" t="str">
        <f t="shared" ca="1" si="2"/>
        <v>ДМГ_3</v>
      </c>
    </row>
    <row r="40" spans="1:8" ht="22.5" hidden="1" x14ac:dyDescent="0.2">
      <c r="A40" s="19" t="s">
        <v>2598</v>
      </c>
      <c r="B40" s="19" t="s">
        <v>2599</v>
      </c>
      <c r="C40" s="19" t="s">
        <v>626</v>
      </c>
      <c r="D40" s="19" t="s">
        <v>12</v>
      </c>
      <c r="E40" s="19" t="s">
        <v>1311</v>
      </c>
      <c r="F40" s="147">
        <v>10</v>
      </c>
      <c r="G40" s="143">
        <f t="shared" si="3"/>
        <v>43929</v>
      </c>
      <c r="H40" s="1" t="str">
        <f t="shared" ca="1" si="2"/>
        <v>поверка_и_ремонт_газ</v>
      </c>
    </row>
    <row r="41" spans="1:8" ht="22.5" hidden="1" x14ac:dyDescent="0.2">
      <c r="A41" s="19" t="s">
        <v>2713</v>
      </c>
      <c r="B41" s="19" t="s">
        <v>2714</v>
      </c>
      <c r="C41" s="19" t="s">
        <v>2715</v>
      </c>
      <c r="D41" s="19" t="s">
        <v>12</v>
      </c>
      <c r="E41" s="19" t="s">
        <v>1311</v>
      </c>
      <c r="F41" s="147">
        <v>2</v>
      </c>
      <c r="G41" s="143">
        <f t="shared" si="3"/>
        <v>43955</v>
      </c>
      <c r="H41" s="1" t="str">
        <f t="shared" ca="1" si="2"/>
        <v>поверка_и_ремонт_газ</v>
      </c>
    </row>
    <row r="42" spans="1:8" ht="22.5" x14ac:dyDescent="0.2">
      <c r="A42" s="19" t="s">
        <v>2600</v>
      </c>
      <c r="B42" s="19" t="s">
        <v>2716</v>
      </c>
      <c r="C42" s="19" t="s">
        <v>2717</v>
      </c>
      <c r="D42" s="19" t="s">
        <v>392</v>
      </c>
      <c r="E42" s="19" t="s">
        <v>1312</v>
      </c>
      <c r="F42" s="147">
        <v>5</v>
      </c>
      <c r="G42" s="143">
        <f t="shared" si="3"/>
        <v>43951</v>
      </c>
      <c r="H42" s="1" t="str">
        <f t="shared" ref="H42:H73" ca="1" si="4">IF(COUNTIF(INDIRECT(INDEX(моделиперечень,1)),D42),INDEX(моделиперечень,1),
IF(COUNTIF(INDIRECT(INDEX(моделиперечень,2)),D42),INDEX(моделиперечень,2),
IF(COUNTIF(INDIRECT(INDEX(моделиперечень,3)),D42),INDEX(моделиперечень,3),
IF(COUNTIF(INDIRECT(INDEX(моделиперечень,4)),D42),INDEX(моделиперечень,4),
IF(COUNTIF(INDIRECT(INDEX(моделиперечень,5)),D42),INDEX(моделиперечень,5),
IF(COUNTIF(INDIRECT(INDEX(моделиперечень,6)),D42),INDEX(моделиперечень,6),
IF(COUNTIF(INDIRECT(INDEX(моделиперечень,7)),D42),INDEX(моделиперечень,7),
IF(COUNTIF(INDIRECT(INDEX(моделиперечень,8)),D42),INDEX(моделиперечень,8),
IF(COUNTIF(INDIRECT(INDEX(моделиперечень,9)),D42),INDEX(моделиперечень,9),
IF(COUNTIF(INDIRECT(INDEX(моделиперечень,10)),D42),INDEX(моделиперечень,10),
IF(COUNTIF(INDIRECT(INDEX(моделиперечень,11)),D42),INDEX(моделиперечень,11),
IF(COUNTIF(INDIRECT(INDEX(моделиперечень,12)),D42),INDEX(моделиперечень,12),
IF(COUNTIF(INDIRECT(INDEX(моделиперечень,13)),D42),INDEX(моделиперечень,13),
IF(COUNTIF(INDIRECT(INDEX(моделиперечень,14)),D42),INDEX(моделиперечень,14),
IF(COUNTIF(INDIRECT(INDEX(моделиперечень,15)),D42),INDEX(моделиперечень,15),
IF(COUNTIF(INDIRECT(INDEX(моделиперечень,16)),D42),INDEX(моделиперечень,16),
IF(COUNTIF(INDIRECT(INDEX(моделиперечень,17)),D42),INDEX(моделиперечень,17),
IF(COUNTIF(INDIRECT(INDEX(моделиперечень,18)),D42),INDEX(моделиперечень,18),
IF(COUNTIF(INDIRECT(INDEX(моделиперечень,19)),D42),INDEX(моделиперечень,19),
IF(COUNTIF(INDIRECT(INDEX(моделиперечень,20)),D42),INDEX(моделиперечень,20),
IF(COUNTIF(INDIRECT(INDEX(моделиперечень,21)),D42),INDEX(моделиперечень,21),
IF(COUNTIF(INDIRECT(INDEX(моделиперечень,22)),D42),INDEX(моделиперечень,22),
IF(COUNTIF(INDIRECT(INDEX(моделиперечень,23)),D42),INDEX(моделиперечень,23),
IF(COUNTIF(INDIRECT(INDEX(моделиперечень,24)),D42),INDEX(моделиперечень,24),
IF(COUNTIF(INDIRECT(INDEX(моделиперечень,25)),D42),INDEX(моделиперечень,25),
IF(COUNTIF(INDIRECT(INDEX(моделиперечень,26)),D42),INDEX(моделиперечень,26),
IF(COUNTIF(INDIRECT(INDEX(моделиперечень_газ,1)),D42),INDEX(моделиперечень_газ,1),
IF(COUNTIF(INDIRECT(INDEX(моделиперечень_газ,2)),D42),INDEX(моделиперечень_газ,2),
IF(COUNTIF(INDIRECT(INDEX(моделиперечень_газ,3)),D42),INDEX(моделиперечень_газ,3),
IF(COUNTIF(INDIRECT(INDEX(моделиперечень_газ,4)),D42),INDEX(моделиперечень_газ,4),
IF(COUNTIF(INDIRECT(INDEX(моделиперечень_газ,5)),D42),INDEX(моделиперечень_газ,5),
IF(COUNTIF(INDIRECT(INDEX(моделиперечень_газ,6)),D42),INDEX(моделиперечень_газ,6),
IF(COUNTIF(INDIRECT(INDEX(моделиперечень_газ,7)),D42),INDEX(моделиперечень_газ,7),
IF(COUNTIF(INDIRECT(INDEX(моделиперечень_газ,8)),D42),INDEX(моделиперечень_газ,8),
IF(COUNTIF(INDIRECT(INDEX(моделиперечень_газ,9)),D42),INDEX(моделиперечень_газ,9),
IF(COUNTIF(INDIRECT(INDEX(моделиперечень_газ,10)),D42),INDEX(моделиперечень_газ,10),
IF(COUNTIF(INDIRECT(INDEX(моделиперечень_газ,11)),D42),INDEX(моделиперечень_газ,11),
IF(COUNTIF(INDIRECT(INDEX(моделиперечень_газ,12)),D42),INDEX(моделиперечень_газ,12),
IF(COUNTIF(INDIRECT(INDEX(моделиперечень_газ,13)),D42),INDEX(моделиперечень_газ,13),
IF(COUNTIF(INDIRECT(INDEX(моделиперечень_газ,14)),D42),INDEX(моделиперечень_газ,14),
IF(COUNTIF(INDIRECT(INDEX(моделиперечень_газ,15)),D42),INDEX(моделиперечень_газ,15),
IF(COUNTIF(INDIRECT(INDEX(моделиперечень_газ,16)),D42),INDEX(моделиперечень_газ,16),
IF(COUNTIF(INDIRECT(INDEX(моделиперечень_газ,17)),D42),INDEX(моделиперечень_газ,17),
IF(COUNTIF(INDIRECT(INDEX(моделиперечень_газ,18)),D42),INDEX(моделиперечень_газ,18),
IF(COUNTIF(INDIRECT(INDEX(моделиперечень_газ,19)),D42),INDEX(моделиперечень_газ,19),
IF(COUNTIF(INDIRECT(INDEX(моделиперечень_газ,20)),D42),INDEX(моделиперечень_газ,20),
IF(COUNTIF(INDIRECT(INDEX(моделиперечень_газ,21)),D42),INDEX(моделиперечень_газ,21),
IF(COUNTIF(INDIRECT(INDEX(моделиперечень_газ,22)),D42),INDEX(моделиперечень_газ,22),
IF(COUNTIF(INDIRECT(INDEX(моделиперечень_газ,23)),D42),INDEX(моделиперечень_газ,23),
IF(COUNTIF(INDIRECT(INDEX(моделиперечень_газ,24)),D42),INDEX(моделиперечень_газ,24),
IF(COUNTIF(INDIRECT(INDEX(моделиперечень_газ,25)),D42),INDEX(моделиперечень_газ,25),
IF(COUNTIF(INDIRECT(INDEX(моделиперечень_газ,26)),D42),INDEX(моделиперечень_газ,26),
IF(COUNTIF(INDIRECT(INDEX(моделиперечень_газ,27)),D42),INDEX(моделиперечень_газ,27),
IF(COUNTIF(INDIRECT(INDEX(моделиперечень_газ,28)),D42),INDEX(моделиперечень_газ,28),
IF(COUNTIF(INDIRECT(INDEX(моделиперечень_газ,29)),D42),INDEX(моделиперечень_газ,29),
IF(COUNTIF(INDIRECT(INDEX(моделиперечень_газ,30)),D42),INDEX(моделиперечень_газ,30),
IF(COUNTIF(INDIRECT(INDEX(моделиперечень_газ,31)),D42),INDEX(моделиперечень_газ,31),
IF(COUNTIF(INDIRECT(INDEX(моделиперечень_газ,32)),D42),INDEX(моделиперечень_газ,32),
IF(COUNTIF(INDIRECT(INDEX(моделиперечень_газ,33)),D42),INDEX(моделиперечень_газ,33),
IF(COUNTIF(INDIRECT(INDEX(моделиперечень_газ,34)),D42),INDEX(моделиперечень_газ,34),
IF(COUNTIF(INDIRECT(INDEX(моделиперечень_газ,35)),D42),INDEX(моделиперечень_газ,35),
IF(COUNTIF(INDIRECT(INDEX(моделиперечень_газ,36)),D42),INDEX(моделиперечень_газ,36),
"нет модели"))))))))))))))))))))))))))))))))))))))))))))))))))))))))))))))</f>
        <v>Сторонние_производители</v>
      </c>
    </row>
    <row r="43" spans="1:8" hidden="1" x14ac:dyDescent="0.2">
      <c r="A43" s="62" t="s">
        <v>2600</v>
      </c>
      <c r="B43" s="62" t="s">
        <v>2601</v>
      </c>
      <c r="C43" s="62" t="s">
        <v>750</v>
      </c>
      <c r="D43" s="62" t="s">
        <v>2466</v>
      </c>
      <c r="E43" s="62" t="s">
        <v>1312</v>
      </c>
      <c r="F43" s="101">
        <v>1</v>
      </c>
      <c r="G43" s="143">
        <f t="shared" si="3"/>
        <v>43951</v>
      </c>
      <c r="H43" s="1" t="str">
        <f t="shared" ca="1" si="4"/>
        <v>ДКС_101_пульты</v>
      </c>
    </row>
    <row r="44" spans="1:8" hidden="1" x14ac:dyDescent="0.2">
      <c r="A44" s="19" t="s">
        <v>2647</v>
      </c>
      <c r="B44" s="19" t="s">
        <v>2718</v>
      </c>
      <c r="C44" s="19" t="s">
        <v>971</v>
      </c>
      <c r="D44" s="19" t="s">
        <v>29</v>
      </c>
      <c r="E44" s="19" t="s">
        <v>1312</v>
      </c>
      <c r="F44" s="147">
        <v>2</v>
      </c>
      <c r="G44" s="143">
        <f t="shared" si="3"/>
        <v>43966</v>
      </c>
      <c r="H44" s="1" t="str">
        <f t="shared" ca="1" si="4"/>
        <v>ДКГ_07БС</v>
      </c>
    </row>
    <row r="45" spans="1:8" ht="22.5" hidden="1" x14ac:dyDescent="0.2">
      <c r="A45" s="19" t="s">
        <v>2573</v>
      </c>
      <c r="B45" s="19" t="s">
        <v>2602</v>
      </c>
      <c r="C45" s="19" t="s">
        <v>733</v>
      </c>
      <c r="D45" s="19" t="s">
        <v>58</v>
      </c>
      <c r="E45" s="19" t="s">
        <v>1312</v>
      </c>
      <c r="F45" s="147">
        <v>13</v>
      </c>
      <c r="G45" s="143">
        <f t="shared" si="3"/>
        <v>43980</v>
      </c>
      <c r="H45" s="1" t="str">
        <f t="shared" ca="1" si="4"/>
        <v>ДРБП_03</v>
      </c>
    </row>
    <row r="46" spans="1:8" ht="22.5" hidden="1" x14ac:dyDescent="0.2">
      <c r="A46" s="19" t="s">
        <v>2603</v>
      </c>
      <c r="B46" s="19" t="s">
        <v>2604</v>
      </c>
      <c r="C46" s="19" t="s">
        <v>2605</v>
      </c>
      <c r="D46" s="19" t="s">
        <v>58</v>
      </c>
      <c r="E46" s="19" t="s">
        <v>1312</v>
      </c>
      <c r="F46" s="147">
        <v>15</v>
      </c>
      <c r="G46" s="143">
        <f t="shared" si="3"/>
        <v>43983</v>
      </c>
      <c r="H46" s="1" t="str">
        <f t="shared" ca="1" si="4"/>
        <v>ДРБП_03</v>
      </c>
    </row>
    <row r="47" spans="1:8" ht="22.5" hidden="1" x14ac:dyDescent="0.2">
      <c r="A47" s="19" t="s">
        <v>2606</v>
      </c>
      <c r="B47" s="19" t="s">
        <v>2607</v>
      </c>
      <c r="C47" s="19" t="s">
        <v>2407</v>
      </c>
      <c r="D47" s="19" t="s">
        <v>58</v>
      </c>
      <c r="E47" s="19" t="s">
        <v>1312</v>
      </c>
      <c r="F47" s="147">
        <v>5</v>
      </c>
      <c r="G47" s="143">
        <f t="shared" si="3"/>
        <v>44042</v>
      </c>
      <c r="H47" s="1" t="str">
        <f t="shared" ca="1" si="4"/>
        <v>ДРБП_03</v>
      </c>
    </row>
    <row r="48" spans="1:8" hidden="1" x14ac:dyDescent="0.2">
      <c r="A48" s="62" t="s">
        <v>2608</v>
      </c>
      <c r="B48" s="62" t="s">
        <v>2609</v>
      </c>
      <c r="C48" s="62" t="s">
        <v>654</v>
      </c>
      <c r="D48" s="62" t="s">
        <v>58</v>
      </c>
      <c r="E48" s="62" t="s">
        <v>1311</v>
      </c>
      <c r="F48" s="101">
        <v>5</v>
      </c>
      <c r="G48" s="143">
        <f t="shared" si="3"/>
        <v>43950</v>
      </c>
      <c r="H48" s="1" t="str">
        <f t="shared" ca="1" si="4"/>
        <v>ДРБП_03</v>
      </c>
    </row>
    <row r="49" spans="1:8" ht="22.5" hidden="1" x14ac:dyDescent="0.2">
      <c r="A49" s="19" t="s">
        <v>2610</v>
      </c>
      <c r="B49" s="19" t="s">
        <v>2611</v>
      </c>
      <c r="C49" s="19" t="s">
        <v>654</v>
      </c>
      <c r="D49" s="19" t="s">
        <v>58</v>
      </c>
      <c r="E49" s="19" t="s">
        <v>1311</v>
      </c>
      <c r="F49" s="147">
        <v>10</v>
      </c>
      <c r="G49" s="143">
        <f t="shared" si="3"/>
        <v>43993</v>
      </c>
      <c r="H49" s="1" t="str">
        <f t="shared" ca="1" si="4"/>
        <v>ДРБП_03</v>
      </c>
    </row>
    <row r="50" spans="1:8" ht="22.5" hidden="1" x14ac:dyDescent="0.2">
      <c r="A50" s="19" t="s">
        <v>2612</v>
      </c>
      <c r="B50" s="19" t="s">
        <v>2613</v>
      </c>
      <c r="C50" s="19" t="s">
        <v>654</v>
      </c>
      <c r="D50" s="19" t="s">
        <v>58</v>
      </c>
      <c r="E50" s="19" t="s">
        <v>1311</v>
      </c>
      <c r="F50" s="147">
        <v>5</v>
      </c>
      <c r="G50" s="143">
        <f t="shared" si="3"/>
        <v>43971</v>
      </c>
      <c r="H50" s="1" t="str">
        <f t="shared" ca="1" si="4"/>
        <v>ДРБП_03</v>
      </c>
    </row>
    <row r="51" spans="1:8" ht="22.5" hidden="1" x14ac:dyDescent="0.2">
      <c r="A51" s="19" t="s">
        <v>2569</v>
      </c>
      <c r="B51" s="19" t="s">
        <v>2614</v>
      </c>
      <c r="C51" s="19" t="s">
        <v>654</v>
      </c>
      <c r="D51" s="19" t="s">
        <v>58</v>
      </c>
      <c r="E51" s="19" t="s">
        <v>1311</v>
      </c>
      <c r="F51" s="147">
        <v>5</v>
      </c>
      <c r="G51" s="143">
        <f t="shared" si="3"/>
        <v>44189</v>
      </c>
      <c r="H51" s="1" t="str">
        <f t="shared" ca="1" si="4"/>
        <v>ДРБП_03</v>
      </c>
    </row>
    <row r="52" spans="1:8" ht="22.5" hidden="1" x14ac:dyDescent="0.2">
      <c r="A52" s="19" t="s">
        <v>2615</v>
      </c>
      <c r="B52" s="19" t="s">
        <v>2616</v>
      </c>
      <c r="C52" s="19" t="s">
        <v>837</v>
      </c>
      <c r="D52" s="19" t="s">
        <v>58</v>
      </c>
      <c r="E52" s="19" t="s">
        <v>1312</v>
      </c>
      <c r="F52" s="147">
        <v>7</v>
      </c>
      <c r="G52" s="143">
        <f t="shared" si="3"/>
        <v>43990</v>
      </c>
      <c r="H52" s="1" t="str">
        <f t="shared" ca="1" si="4"/>
        <v>ДРБП_03</v>
      </c>
    </row>
    <row r="53" spans="1:8" hidden="1" x14ac:dyDescent="0.2">
      <c r="A53" s="62" t="s">
        <v>2608</v>
      </c>
      <c r="B53" s="62" t="s">
        <v>2617</v>
      </c>
      <c r="C53" s="62" t="s">
        <v>2618</v>
      </c>
      <c r="D53" s="62" t="s">
        <v>58</v>
      </c>
      <c r="E53" s="62" t="s">
        <v>1312</v>
      </c>
      <c r="F53" s="101">
        <v>4</v>
      </c>
      <c r="G53" s="143">
        <f t="shared" si="3"/>
        <v>43950</v>
      </c>
      <c r="H53" s="1" t="str">
        <f t="shared" ca="1" si="4"/>
        <v>ДРБП_03</v>
      </c>
    </row>
    <row r="54" spans="1:8" hidden="1" x14ac:dyDescent="0.2">
      <c r="A54" s="62" t="s">
        <v>2600</v>
      </c>
      <c r="B54" s="62" t="s">
        <v>2719</v>
      </c>
      <c r="C54" s="62" t="s">
        <v>696</v>
      </c>
      <c r="D54" s="62" t="s">
        <v>58</v>
      </c>
      <c r="E54" s="62" t="s">
        <v>1312</v>
      </c>
      <c r="F54" s="101">
        <v>2</v>
      </c>
      <c r="G54" s="143">
        <f t="shared" si="3"/>
        <v>43951</v>
      </c>
      <c r="H54" s="1" t="str">
        <f t="shared" ca="1" si="4"/>
        <v>ДРБП_03</v>
      </c>
    </row>
    <row r="55" spans="1:8" ht="22.5" hidden="1" x14ac:dyDescent="0.2">
      <c r="A55" s="19" t="s">
        <v>2619</v>
      </c>
      <c r="B55" s="19" t="s">
        <v>2620</v>
      </c>
      <c r="C55" s="19" t="s">
        <v>654</v>
      </c>
      <c r="D55" s="19" t="s">
        <v>58</v>
      </c>
      <c r="E55" s="19" t="s">
        <v>1311</v>
      </c>
      <c r="F55" s="147">
        <v>35</v>
      </c>
      <c r="G55" s="143">
        <f t="shared" si="3"/>
        <v>44134</v>
      </c>
      <c r="H55" s="1" t="str">
        <f t="shared" ca="1" si="4"/>
        <v>ДРБП_03</v>
      </c>
    </row>
    <row r="56" spans="1:8" ht="22.5" hidden="1" x14ac:dyDescent="0.2">
      <c r="A56" s="19" t="s">
        <v>2621</v>
      </c>
      <c r="B56" s="19" t="s">
        <v>2622</v>
      </c>
      <c r="C56" s="19" t="s">
        <v>654</v>
      </c>
      <c r="D56" s="19" t="s">
        <v>58</v>
      </c>
      <c r="E56" s="19" t="s">
        <v>1311</v>
      </c>
      <c r="F56" s="147">
        <v>5</v>
      </c>
      <c r="G56" s="143">
        <f t="shared" si="3"/>
        <v>44161</v>
      </c>
      <c r="H56" s="1" t="str">
        <f t="shared" ca="1" si="4"/>
        <v>ДРБП_03</v>
      </c>
    </row>
    <row r="57" spans="1:8" ht="22.5" hidden="1" x14ac:dyDescent="0.2">
      <c r="A57" s="19" t="s">
        <v>2623</v>
      </c>
      <c r="B57" s="19" t="s">
        <v>2624</v>
      </c>
      <c r="C57" s="19" t="s">
        <v>654</v>
      </c>
      <c r="D57" s="19" t="s">
        <v>58</v>
      </c>
      <c r="E57" s="19" t="s">
        <v>1311</v>
      </c>
      <c r="F57" s="147">
        <v>5</v>
      </c>
      <c r="G57" s="143">
        <f t="shared" si="3"/>
        <v>44020</v>
      </c>
      <c r="H57" s="1" t="str">
        <f t="shared" ca="1" si="4"/>
        <v>ДРБП_03</v>
      </c>
    </row>
    <row r="58" spans="1:8" ht="22.5" hidden="1" x14ac:dyDescent="0.2">
      <c r="A58" s="19" t="s">
        <v>2625</v>
      </c>
      <c r="B58" s="19" t="s">
        <v>2626</v>
      </c>
      <c r="C58" s="19" t="s">
        <v>654</v>
      </c>
      <c r="D58" s="19" t="s">
        <v>58</v>
      </c>
      <c r="E58" s="19" t="s">
        <v>1311</v>
      </c>
      <c r="F58" s="147">
        <v>5</v>
      </c>
      <c r="G58" s="143">
        <f t="shared" si="3"/>
        <v>44054</v>
      </c>
      <c r="H58" s="1" t="str">
        <f t="shared" ca="1" si="4"/>
        <v>ДРБП_03</v>
      </c>
    </row>
    <row r="59" spans="1:8" ht="22.5" hidden="1" x14ac:dyDescent="0.2">
      <c r="A59" s="19" t="s">
        <v>2627</v>
      </c>
      <c r="B59" s="19" t="s">
        <v>2628</v>
      </c>
      <c r="C59" s="19" t="s">
        <v>654</v>
      </c>
      <c r="D59" s="19" t="s">
        <v>58</v>
      </c>
      <c r="E59" s="19" t="s">
        <v>1311</v>
      </c>
      <c r="F59" s="147">
        <v>5</v>
      </c>
      <c r="G59" s="143">
        <f t="shared" si="3"/>
        <v>44089</v>
      </c>
      <c r="H59" s="1" t="str">
        <f t="shared" ca="1" si="4"/>
        <v>ДРБП_03</v>
      </c>
    </row>
    <row r="60" spans="1:8" ht="22.5" hidden="1" x14ac:dyDescent="0.2">
      <c r="A60" s="19" t="s">
        <v>2629</v>
      </c>
      <c r="B60" s="19" t="s">
        <v>2630</v>
      </c>
      <c r="C60" s="19" t="s">
        <v>654</v>
      </c>
      <c r="D60" s="19" t="s">
        <v>58</v>
      </c>
      <c r="E60" s="19" t="s">
        <v>1311</v>
      </c>
      <c r="F60" s="147">
        <v>5</v>
      </c>
      <c r="G60" s="143">
        <f t="shared" si="3"/>
        <v>44187</v>
      </c>
      <c r="H60" s="1" t="str">
        <f t="shared" ca="1" si="4"/>
        <v>ДРБП_03</v>
      </c>
    </row>
    <row r="61" spans="1:8" hidden="1" x14ac:dyDescent="0.2">
      <c r="A61" s="19" t="s">
        <v>2600</v>
      </c>
      <c r="B61" s="19" t="s">
        <v>2716</v>
      </c>
      <c r="C61" s="19" t="s">
        <v>2717</v>
      </c>
      <c r="D61" s="19" t="s">
        <v>393</v>
      </c>
      <c r="E61" s="19" t="s">
        <v>1312</v>
      </c>
      <c r="F61" s="147">
        <v>1</v>
      </c>
      <c r="G61" s="143">
        <f t="shared" si="3"/>
        <v>43951</v>
      </c>
      <c r="H61" s="1" t="str">
        <f t="shared" ca="1" si="4"/>
        <v>нет модели</v>
      </c>
    </row>
    <row r="62" spans="1:8" hidden="1" x14ac:dyDescent="0.2">
      <c r="A62" s="19" t="s">
        <v>2647</v>
      </c>
      <c r="B62" s="19" t="s">
        <v>2718</v>
      </c>
      <c r="C62" s="19" t="s">
        <v>971</v>
      </c>
      <c r="D62" s="19" t="s">
        <v>2720</v>
      </c>
      <c r="E62" s="19" t="s">
        <v>1312</v>
      </c>
      <c r="F62" s="147">
        <v>2</v>
      </c>
      <c r="G62" s="143">
        <f t="shared" si="3"/>
        <v>43966</v>
      </c>
      <c r="H62" s="1" t="str">
        <f t="shared" ca="1" si="4"/>
        <v>нет модели</v>
      </c>
    </row>
    <row r="63" spans="1:8" x14ac:dyDescent="0.2">
      <c r="A63" s="19" t="s">
        <v>2606</v>
      </c>
      <c r="B63" s="19" t="s">
        <v>2607</v>
      </c>
      <c r="C63" s="19" t="s">
        <v>2407</v>
      </c>
      <c r="D63" s="19" t="s">
        <v>1032</v>
      </c>
      <c r="E63" s="19" t="s">
        <v>1312</v>
      </c>
      <c r="F63" s="147">
        <v>5</v>
      </c>
      <c r="G63" s="143">
        <f t="shared" si="3"/>
        <v>44042</v>
      </c>
      <c r="H63" s="1" t="str">
        <f t="shared" ca="1" si="4"/>
        <v>Сторонние_производители</v>
      </c>
    </row>
    <row r="64" spans="1:8" hidden="1" x14ac:dyDescent="0.2">
      <c r="A64" s="19" t="s">
        <v>2612</v>
      </c>
      <c r="B64" s="19" t="s">
        <v>2631</v>
      </c>
      <c r="C64" s="19" t="s">
        <v>654</v>
      </c>
      <c r="D64" s="19" t="s">
        <v>656</v>
      </c>
      <c r="E64" s="19" t="s">
        <v>1311</v>
      </c>
      <c r="F64" s="147">
        <v>1</v>
      </c>
      <c r="G64" s="143">
        <f t="shared" si="3"/>
        <v>43971</v>
      </c>
      <c r="H64" s="1" t="str">
        <f t="shared" ca="1" si="4"/>
        <v>Прочее</v>
      </c>
    </row>
    <row r="65" spans="1:8" hidden="1" x14ac:dyDescent="0.2">
      <c r="A65" s="19" t="s">
        <v>2632</v>
      </c>
      <c r="B65" s="19" t="s">
        <v>2633</v>
      </c>
      <c r="C65" s="19" t="s">
        <v>654</v>
      </c>
      <c r="D65" s="19" t="s">
        <v>656</v>
      </c>
      <c r="E65" s="19" t="s">
        <v>1311</v>
      </c>
      <c r="F65" s="147">
        <v>1</v>
      </c>
      <c r="G65" s="143">
        <f t="shared" si="3"/>
        <v>43994</v>
      </c>
      <c r="H65" s="1" t="str">
        <f t="shared" ca="1" si="4"/>
        <v>Прочее</v>
      </c>
    </row>
    <row r="66" spans="1:8" hidden="1" x14ac:dyDescent="0.2">
      <c r="A66" s="19" t="s">
        <v>2634</v>
      </c>
      <c r="B66" s="19" t="s">
        <v>2635</v>
      </c>
      <c r="C66" s="19" t="s">
        <v>654</v>
      </c>
      <c r="D66" s="19" t="s">
        <v>656</v>
      </c>
      <c r="E66" s="19" t="s">
        <v>1311</v>
      </c>
      <c r="F66" s="147">
        <v>1</v>
      </c>
      <c r="G66" s="143">
        <f t="shared" ref="G66:G97" si="5">DATEVALUE(LEFT(A66,10))</f>
        <v>44028</v>
      </c>
      <c r="H66" s="1" t="str">
        <f t="shared" ca="1" si="4"/>
        <v>Прочее</v>
      </c>
    </row>
    <row r="67" spans="1:8" hidden="1" x14ac:dyDescent="0.2">
      <c r="A67" s="19" t="s">
        <v>2565</v>
      </c>
      <c r="B67" s="19" t="s">
        <v>2636</v>
      </c>
      <c r="C67" s="19" t="s">
        <v>654</v>
      </c>
      <c r="D67" s="19" t="s">
        <v>656</v>
      </c>
      <c r="E67" s="19" t="s">
        <v>1311</v>
      </c>
      <c r="F67" s="147">
        <v>2</v>
      </c>
      <c r="G67" s="143">
        <f t="shared" si="5"/>
        <v>44091</v>
      </c>
      <c r="H67" s="1" t="str">
        <f t="shared" ca="1" si="4"/>
        <v>Прочее</v>
      </c>
    </row>
    <row r="68" spans="1:8" hidden="1" x14ac:dyDescent="0.2">
      <c r="A68" s="19" t="s">
        <v>2559</v>
      </c>
      <c r="B68" s="19" t="s">
        <v>2637</v>
      </c>
      <c r="C68" s="19" t="s">
        <v>654</v>
      </c>
      <c r="D68" s="19" t="s">
        <v>656</v>
      </c>
      <c r="E68" s="19" t="s">
        <v>1311</v>
      </c>
      <c r="F68" s="147">
        <v>2</v>
      </c>
      <c r="G68" s="143">
        <f t="shared" si="5"/>
        <v>44125</v>
      </c>
      <c r="H68" s="1" t="str">
        <f t="shared" ca="1" si="4"/>
        <v>Прочее</v>
      </c>
    </row>
    <row r="69" spans="1:8" hidden="1" x14ac:dyDescent="0.2">
      <c r="A69" s="19" t="s">
        <v>2638</v>
      </c>
      <c r="B69" s="19" t="s">
        <v>2639</v>
      </c>
      <c r="C69" s="19" t="s">
        <v>654</v>
      </c>
      <c r="D69" s="19" t="s">
        <v>656</v>
      </c>
      <c r="E69" s="19" t="s">
        <v>1311</v>
      </c>
      <c r="F69" s="147">
        <v>2</v>
      </c>
      <c r="G69" s="143">
        <f t="shared" si="5"/>
        <v>44182</v>
      </c>
      <c r="H69" s="1" t="str">
        <f t="shared" ca="1" si="4"/>
        <v>Прочее</v>
      </c>
    </row>
    <row r="70" spans="1:8" hidden="1" x14ac:dyDescent="0.2">
      <c r="A70" s="19" t="s">
        <v>2640</v>
      </c>
      <c r="B70" s="19" t="s">
        <v>2641</v>
      </c>
      <c r="C70" s="19" t="s">
        <v>654</v>
      </c>
      <c r="D70" s="19" t="s">
        <v>656</v>
      </c>
      <c r="E70" s="19" t="s">
        <v>1311</v>
      </c>
      <c r="F70" s="147">
        <v>2</v>
      </c>
      <c r="G70" s="143">
        <f t="shared" si="5"/>
        <v>44195</v>
      </c>
      <c r="H70" s="1" t="str">
        <f t="shared" ca="1" si="4"/>
        <v>Прочее</v>
      </c>
    </row>
    <row r="71" spans="1:8" hidden="1" x14ac:dyDescent="0.2">
      <c r="A71" s="19" t="s">
        <v>2561</v>
      </c>
      <c r="B71" s="19" t="s">
        <v>2642</v>
      </c>
      <c r="C71" s="19" t="s">
        <v>654</v>
      </c>
      <c r="D71" s="19" t="s">
        <v>656</v>
      </c>
      <c r="E71" s="19" t="s">
        <v>1311</v>
      </c>
      <c r="F71" s="147">
        <v>1</v>
      </c>
      <c r="G71" s="143">
        <f t="shared" si="5"/>
        <v>44063</v>
      </c>
      <c r="H71" s="1" t="str">
        <f t="shared" ca="1" si="4"/>
        <v>Прочее</v>
      </c>
    </row>
    <row r="72" spans="1:8" hidden="1" x14ac:dyDescent="0.2">
      <c r="A72" s="19" t="s">
        <v>2643</v>
      </c>
      <c r="B72" s="19" t="s">
        <v>2644</v>
      </c>
      <c r="C72" s="19" t="s">
        <v>654</v>
      </c>
      <c r="D72" s="19" t="s">
        <v>656</v>
      </c>
      <c r="E72" s="19" t="s">
        <v>1311</v>
      </c>
      <c r="F72" s="147">
        <v>2</v>
      </c>
      <c r="G72" s="143">
        <f t="shared" si="5"/>
        <v>44126</v>
      </c>
      <c r="H72" s="1" t="str">
        <f t="shared" ca="1" si="4"/>
        <v>Прочее</v>
      </c>
    </row>
    <row r="73" spans="1:8" hidden="1" x14ac:dyDescent="0.2">
      <c r="A73" s="19" t="s">
        <v>2557</v>
      </c>
      <c r="B73" s="19" t="s">
        <v>2645</v>
      </c>
      <c r="C73" s="19" t="s">
        <v>654</v>
      </c>
      <c r="D73" s="19" t="s">
        <v>283</v>
      </c>
      <c r="E73" s="19" t="s">
        <v>1311</v>
      </c>
      <c r="F73" s="147">
        <v>400</v>
      </c>
      <c r="G73" s="143">
        <f t="shared" si="5"/>
        <v>44034</v>
      </c>
      <c r="H73" s="1" t="str">
        <f t="shared" ca="1" si="4"/>
        <v>Моноблок_Гамма</v>
      </c>
    </row>
    <row r="74" spans="1:8" hidden="1" x14ac:dyDescent="0.2">
      <c r="A74" s="19" t="s">
        <v>2559</v>
      </c>
      <c r="B74" s="19" t="s">
        <v>2646</v>
      </c>
      <c r="C74" s="19" t="s">
        <v>654</v>
      </c>
      <c r="D74" s="19" t="s">
        <v>283</v>
      </c>
      <c r="E74" s="19" t="s">
        <v>1311</v>
      </c>
      <c r="F74" s="147">
        <v>300</v>
      </c>
      <c r="G74" s="143">
        <f t="shared" si="5"/>
        <v>44125</v>
      </c>
      <c r="H74" s="1" t="str">
        <f t="shared" ref="H74:H105" ca="1" si="6">IF(COUNTIF(INDIRECT(INDEX(моделиперечень,1)),D74),INDEX(моделиперечень,1),
IF(COUNTIF(INDIRECT(INDEX(моделиперечень,2)),D74),INDEX(моделиперечень,2),
IF(COUNTIF(INDIRECT(INDEX(моделиперечень,3)),D74),INDEX(моделиперечень,3),
IF(COUNTIF(INDIRECT(INDEX(моделиперечень,4)),D74),INDEX(моделиперечень,4),
IF(COUNTIF(INDIRECT(INDEX(моделиперечень,5)),D74),INDEX(моделиперечень,5),
IF(COUNTIF(INDIRECT(INDEX(моделиперечень,6)),D74),INDEX(моделиперечень,6),
IF(COUNTIF(INDIRECT(INDEX(моделиперечень,7)),D74),INDEX(моделиперечень,7),
IF(COUNTIF(INDIRECT(INDEX(моделиперечень,8)),D74),INDEX(моделиперечень,8),
IF(COUNTIF(INDIRECT(INDEX(моделиперечень,9)),D74),INDEX(моделиперечень,9),
IF(COUNTIF(INDIRECT(INDEX(моделиперечень,10)),D74),INDEX(моделиперечень,10),
IF(COUNTIF(INDIRECT(INDEX(моделиперечень,11)),D74),INDEX(моделиперечень,11),
IF(COUNTIF(INDIRECT(INDEX(моделиперечень,12)),D74),INDEX(моделиперечень,12),
IF(COUNTIF(INDIRECT(INDEX(моделиперечень,13)),D74),INDEX(моделиперечень,13),
IF(COUNTIF(INDIRECT(INDEX(моделиперечень,14)),D74),INDEX(моделиперечень,14),
IF(COUNTIF(INDIRECT(INDEX(моделиперечень,15)),D74),INDEX(моделиперечень,15),
IF(COUNTIF(INDIRECT(INDEX(моделиперечень,16)),D74),INDEX(моделиперечень,16),
IF(COUNTIF(INDIRECT(INDEX(моделиперечень,17)),D74),INDEX(моделиперечень,17),
IF(COUNTIF(INDIRECT(INDEX(моделиперечень,18)),D74),INDEX(моделиперечень,18),
IF(COUNTIF(INDIRECT(INDEX(моделиперечень,19)),D74),INDEX(моделиперечень,19),
IF(COUNTIF(INDIRECT(INDEX(моделиперечень,20)),D74),INDEX(моделиперечень,20),
IF(COUNTIF(INDIRECT(INDEX(моделиперечень,21)),D74),INDEX(моделиперечень,21),
IF(COUNTIF(INDIRECT(INDEX(моделиперечень,22)),D74),INDEX(моделиперечень,22),
IF(COUNTIF(INDIRECT(INDEX(моделиперечень,23)),D74),INDEX(моделиперечень,23),
IF(COUNTIF(INDIRECT(INDEX(моделиперечень,24)),D74),INDEX(моделиперечень,24),
IF(COUNTIF(INDIRECT(INDEX(моделиперечень,25)),D74),INDEX(моделиперечень,25),
IF(COUNTIF(INDIRECT(INDEX(моделиперечень,26)),D74),INDEX(моделиперечень,26),
IF(COUNTIF(INDIRECT(INDEX(моделиперечень_газ,1)),D74),INDEX(моделиперечень_газ,1),
IF(COUNTIF(INDIRECT(INDEX(моделиперечень_газ,2)),D74),INDEX(моделиперечень_газ,2),
IF(COUNTIF(INDIRECT(INDEX(моделиперечень_газ,3)),D74),INDEX(моделиперечень_газ,3),
IF(COUNTIF(INDIRECT(INDEX(моделиперечень_газ,4)),D74),INDEX(моделиперечень_газ,4),
IF(COUNTIF(INDIRECT(INDEX(моделиперечень_газ,5)),D74),INDEX(моделиперечень_газ,5),
IF(COUNTIF(INDIRECT(INDEX(моделиперечень_газ,6)),D74),INDEX(моделиперечень_газ,6),
IF(COUNTIF(INDIRECT(INDEX(моделиперечень_газ,7)),D74),INDEX(моделиперечень_газ,7),
IF(COUNTIF(INDIRECT(INDEX(моделиперечень_газ,8)),D74),INDEX(моделиперечень_газ,8),
IF(COUNTIF(INDIRECT(INDEX(моделиперечень_газ,9)),D74),INDEX(моделиперечень_газ,9),
IF(COUNTIF(INDIRECT(INDEX(моделиперечень_газ,10)),D74),INDEX(моделиперечень_газ,10),
IF(COUNTIF(INDIRECT(INDEX(моделиперечень_газ,11)),D74),INDEX(моделиперечень_газ,11),
IF(COUNTIF(INDIRECT(INDEX(моделиперечень_газ,12)),D74),INDEX(моделиперечень_газ,12),
IF(COUNTIF(INDIRECT(INDEX(моделиперечень_газ,13)),D74),INDEX(моделиперечень_газ,13),
IF(COUNTIF(INDIRECT(INDEX(моделиперечень_газ,14)),D74),INDEX(моделиперечень_газ,14),
IF(COUNTIF(INDIRECT(INDEX(моделиперечень_газ,15)),D74),INDEX(моделиперечень_газ,15),
IF(COUNTIF(INDIRECT(INDEX(моделиперечень_газ,16)),D74),INDEX(моделиперечень_газ,16),
IF(COUNTIF(INDIRECT(INDEX(моделиперечень_газ,17)),D74),INDEX(моделиперечень_газ,17),
IF(COUNTIF(INDIRECT(INDEX(моделиперечень_газ,18)),D74),INDEX(моделиперечень_газ,18),
IF(COUNTIF(INDIRECT(INDEX(моделиперечень_газ,19)),D74),INDEX(моделиперечень_газ,19),
IF(COUNTIF(INDIRECT(INDEX(моделиперечень_газ,20)),D74),INDEX(моделиперечень_газ,20),
IF(COUNTIF(INDIRECT(INDEX(моделиперечень_газ,21)),D74),INDEX(моделиперечень_газ,21),
IF(COUNTIF(INDIRECT(INDEX(моделиперечень_газ,22)),D74),INDEX(моделиперечень_газ,22),
IF(COUNTIF(INDIRECT(INDEX(моделиперечень_газ,23)),D74),INDEX(моделиперечень_газ,23),
IF(COUNTIF(INDIRECT(INDEX(моделиперечень_газ,24)),D74),INDEX(моделиперечень_газ,24),
IF(COUNTIF(INDIRECT(INDEX(моделиперечень_газ,25)),D74),INDEX(моделиперечень_газ,25),
IF(COUNTIF(INDIRECT(INDEX(моделиперечень_газ,26)),D74),INDEX(моделиперечень_газ,26),
IF(COUNTIF(INDIRECT(INDEX(моделиперечень_газ,27)),D74),INDEX(моделиперечень_газ,27),
IF(COUNTIF(INDIRECT(INDEX(моделиперечень_газ,28)),D74),INDEX(моделиперечень_газ,28),
IF(COUNTIF(INDIRECT(INDEX(моделиперечень_газ,29)),D74),INDEX(моделиперечень_газ,29),
IF(COUNTIF(INDIRECT(INDEX(моделиперечень_газ,30)),D74),INDEX(моделиперечень_газ,30),
IF(COUNTIF(INDIRECT(INDEX(моделиперечень_газ,31)),D74),INDEX(моделиперечень_газ,31),
IF(COUNTIF(INDIRECT(INDEX(моделиперечень_газ,32)),D74),INDEX(моделиперечень_газ,32),
IF(COUNTIF(INDIRECT(INDEX(моделиперечень_газ,33)),D74),INDEX(моделиперечень_газ,33),
IF(COUNTIF(INDIRECT(INDEX(моделиперечень_газ,34)),D74),INDEX(моделиперечень_газ,34),
IF(COUNTIF(INDIRECT(INDEX(моделиперечень_газ,35)),D74),INDEX(моделиперечень_газ,35),
IF(COUNTIF(INDIRECT(INDEX(моделиперечень_газ,36)),D74),INDEX(моделиперечень_газ,36),
"нет модели"))))))))))))))))))))))))))))))))))))))))))))))))))))))))))))))</f>
        <v>Моноблок_Гамма</v>
      </c>
    </row>
    <row r="75" spans="1:8" hidden="1" x14ac:dyDescent="0.2">
      <c r="A75" s="19" t="s">
        <v>2647</v>
      </c>
      <c r="B75" s="19" t="s">
        <v>2648</v>
      </c>
      <c r="C75" s="19" t="s">
        <v>654</v>
      </c>
      <c r="D75" s="19" t="s">
        <v>504</v>
      </c>
      <c r="E75" s="19" t="s">
        <v>1311</v>
      </c>
      <c r="F75" s="147">
        <v>100</v>
      </c>
      <c r="G75" s="143">
        <f t="shared" si="5"/>
        <v>43966</v>
      </c>
      <c r="H75" s="1" t="str">
        <f t="shared" ca="1" si="6"/>
        <v>Моноблок_Гамма_1_1</v>
      </c>
    </row>
    <row r="76" spans="1:8" hidden="1" x14ac:dyDescent="0.2">
      <c r="A76" s="19" t="s">
        <v>2649</v>
      </c>
      <c r="B76" s="19" t="s">
        <v>2650</v>
      </c>
      <c r="C76" s="19" t="s">
        <v>654</v>
      </c>
      <c r="D76" s="19" t="s">
        <v>371</v>
      </c>
      <c r="E76" s="19" t="s">
        <v>1311</v>
      </c>
      <c r="F76" s="147">
        <v>250</v>
      </c>
      <c r="G76" s="143">
        <f t="shared" si="5"/>
        <v>44180</v>
      </c>
      <c r="H76" s="1" t="str">
        <f t="shared" ca="1" si="6"/>
        <v>Моноблок_Гамма_2_1</v>
      </c>
    </row>
    <row r="77" spans="1:8" hidden="1" x14ac:dyDescent="0.2">
      <c r="A77" s="19" t="s">
        <v>2598</v>
      </c>
      <c r="B77" s="19" t="s">
        <v>2599</v>
      </c>
      <c r="C77" s="19" t="s">
        <v>626</v>
      </c>
      <c r="D77" s="19" t="s">
        <v>78</v>
      </c>
      <c r="E77" s="19" t="s">
        <v>1311</v>
      </c>
      <c r="F77" s="147">
        <v>10</v>
      </c>
      <c r="G77" s="143">
        <f t="shared" si="5"/>
        <v>43929</v>
      </c>
      <c r="H77" s="1" t="str">
        <f t="shared" ca="1" si="6"/>
        <v>поверка_и_ремонт_газ</v>
      </c>
    </row>
    <row r="78" spans="1:8" hidden="1" x14ac:dyDescent="0.2">
      <c r="A78" s="19" t="s">
        <v>2713</v>
      </c>
      <c r="B78" s="19" t="s">
        <v>2714</v>
      </c>
      <c r="C78" s="19" t="s">
        <v>2715</v>
      </c>
      <c r="D78" s="19" t="s">
        <v>78</v>
      </c>
      <c r="E78" s="19" t="s">
        <v>1311</v>
      </c>
      <c r="F78" s="147">
        <v>2</v>
      </c>
      <c r="G78" s="143">
        <f t="shared" si="5"/>
        <v>43955</v>
      </c>
      <c r="H78" s="1" t="str">
        <f t="shared" ca="1" si="6"/>
        <v>поверка_и_ремонт_газ</v>
      </c>
    </row>
    <row r="79" spans="1:8" ht="22.5" hidden="1" x14ac:dyDescent="0.2">
      <c r="A79" s="19" t="s">
        <v>2600</v>
      </c>
      <c r="B79" s="19" t="s">
        <v>2601</v>
      </c>
      <c r="C79" s="19" t="s">
        <v>750</v>
      </c>
      <c r="D79" s="19" t="s">
        <v>1023</v>
      </c>
      <c r="E79" s="19" t="s">
        <v>1312</v>
      </c>
      <c r="F79" s="147">
        <v>1</v>
      </c>
      <c r="G79" s="143">
        <f t="shared" si="5"/>
        <v>43951</v>
      </c>
      <c r="H79" s="1" t="str">
        <f t="shared" ca="1" si="6"/>
        <v>нет модели</v>
      </c>
    </row>
    <row r="80" spans="1:8" hidden="1" x14ac:dyDescent="0.2">
      <c r="A80" s="19" t="s">
        <v>2713</v>
      </c>
      <c r="B80" s="19" t="s">
        <v>2714</v>
      </c>
      <c r="C80" s="19" t="s">
        <v>2715</v>
      </c>
      <c r="D80" s="19" t="s">
        <v>244</v>
      </c>
      <c r="E80" s="19" t="s">
        <v>1311</v>
      </c>
      <c r="F80" s="147">
        <v>1</v>
      </c>
      <c r="G80" s="143">
        <f t="shared" si="5"/>
        <v>43955</v>
      </c>
      <c r="H80" s="1" t="str">
        <f t="shared" ca="1" si="6"/>
        <v>поверка_и_ремонт_газ</v>
      </c>
    </row>
    <row r="81" spans="1:8" hidden="1" x14ac:dyDescent="0.2">
      <c r="A81" s="62" t="s">
        <v>2600</v>
      </c>
      <c r="B81" s="62" t="s">
        <v>2601</v>
      </c>
      <c r="C81" s="62" t="s">
        <v>750</v>
      </c>
      <c r="D81" s="62" t="s">
        <v>2421</v>
      </c>
      <c r="E81" s="62" t="s">
        <v>1312</v>
      </c>
      <c r="F81" s="101">
        <v>1</v>
      </c>
      <c r="G81" s="143">
        <f t="shared" si="5"/>
        <v>43951</v>
      </c>
      <c r="H81" s="1" t="str">
        <f t="shared" ca="1" si="6"/>
        <v>Прочее</v>
      </c>
    </row>
    <row r="82" spans="1:8" hidden="1" x14ac:dyDescent="0.2">
      <c r="A82" s="62" t="s">
        <v>2600</v>
      </c>
      <c r="B82" s="62" t="s">
        <v>2601</v>
      </c>
      <c r="C82" s="62" t="s">
        <v>750</v>
      </c>
      <c r="D82" s="62" t="s">
        <v>64</v>
      </c>
      <c r="E82" s="62" t="s">
        <v>1312</v>
      </c>
      <c r="F82" s="101">
        <v>1</v>
      </c>
      <c r="G82" s="143">
        <f t="shared" si="5"/>
        <v>43951</v>
      </c>
      <c r="H82" s="1" t="str">
        <f t="shared" ca="1" si="6"/>
        <v>ДКС_101_камеры</v>
      </c>
    </row>
    <row r="83" spans="1:8" hidden="1" x14ac:dyDescent="0.2">
      <c r="A83" s="62" t="s">
        <v>2576</v>
      </c>
      <c r="B83" s="62" t="s">
        <v>2693</v>
      </c>
      <c r="C83" s="62" t="s">
        <v>2694</v>
      </c>
      <c r="D83" s="62" t="s">
        <v>92</v>
      </c>
      <c r="E83" s="62" t="s">
        <v>1311</v>
      </c>
      <c r="F83" s="101">
        <v>3</v>
      </c>
      <c r="G83" s="143">
        <f t="shared" si="5"/>
        <v>43930</v>
      </c>
      <c r="H83" s="1" t="str">
        <f t="shared" ca="1" si="6"/>
        <v>Газтест_пульт</v>
      </c>
    </row>
    <row r="84" spans="1:8" hidden="1" x14ac:dyDescent="0.2">
      <c r="A84" s="19" t="s">
        <v>2713</v>
      </c>
      <c r="B84" s="19" t="s">
        <v>2721</v>
      </c>
      <c r="C84" s="19" t="s">
        <v>2722</v>
      </c>
      <c r="D84" s="19" t="s">
        <v>11</v>
      </c>
      <c r="E84" s="19" t="s">
        <v>1311</v>
      </c>
      <c r="F84" s="147">
        <v>3</v>
      </c>
      <c r="G84" s="143">
        <f t="shared" si="5"/>
        <v>43955</v>
      </c>
      <c r="H84" s="1" t="str">
        <f t="shared" ca="1" si="6"/>
        <v>сигнал_02</v>
      </c>
    </row>
    <row r="85" spans="1:8" hidden="1" x14ac:dyDescent="0.2">
      <c r="A85" s="62" t="s">
        <v>2586</v>
      </c>
      <c r="B85" s="62" t="s">
        <v>2589</v>
      </c>
      <c r="C85" s="62" t="s">
        <v>2588</v>
      </c>
      <c r="D85" s="62" t="s">
        <v>92</v>
      </c>
      <c r="E85" s="62" t="s">
        <v>1311</v>
      </c>
      <c r="F85" s="101">
        <v>2</v>
      </c>
      <c r="G85" s="143">
        <f t="shared" si="5"/>
        <v>43931</v>
      </c>
      <c r="H85" s="1" t="str">
        <f t="shared" ca="1" si="6"/>
        <v>Газтест_пульт</v>
      </c>
    </row>
    <row r="86" spans="1:8" hidden="1" x14ac:dyDescent="0.2">
      <c r="A86" s="19" t="s">
        <v>2555</v>
      </c>
      <c r="B86" s="19" t="s">
        <v>2556</v>
      </c>
      <c r="C86" s="19" t="s">
        <v>654</v>
      </c>
      <c r="D86" s="19" t="s">
        <v>35</v>
      </c>
      <c r="E86" s="19" t="s">
        <v>1311</v>
      </c>
      <c r="F86" s="147">
        <v>3</v>
      </c>
      <c r="G86" s="143">
        <f t="shared" si="5"/>
        <v>44012</v>
      </c>
      <c r="H86" s="1" t="str">
        <f t="shared" ca="1" si="6"/>
        <v>Прочее</v>
      </c>
    </row>
    <row r="87" spans="1:8" hidden="1" x14ac:dyDescent="0.2">
      <c r="A87" s="19" t="s">
        <v>2557</v>
      </c>
      <c r="B87" s="19" t="s">
        <v>2558</v>
      </c>
      <c r="C87" s="19" t="s">
        <v>654</v>
      </c>
      <c r="D87" s="19" t="s">
        <v>35</v>
      </c>
      <c r="E87" s="19" t="s">
        <v>1311</v>
      </c>
      <c r="F87" s="147">
        <v>3</v>
      </c>
      <c r="G87" s="143">
        <f t="shared" si="5"/>
        <v>44034</v>
      </c>
      <c r="H87" s="1" t="str">
        <f t="shared" ca="1" si="6"/>
        <v>Прочее</v>
      </c>
    </row>
    <row r="88" spans="1:8" hidden="1" x14ac:dyDescent="0.2">
      <c r="A88" s="19" t="s">
        <v>2553</v>
      </c>
      <c r="B88" s="19" t="s">
        <v>2554</v>
      </c>
      <c r="C88" s="19" t="s">
        <v>654</v>
      </c>
      <c r="D88" s="19" t="s">
        <v>35</v>
      </c>
      <c r="E88" s="19" t="s">
        <v>1311</v>
      </c>
      <c r="F88" s="147">
        <v>3</v>
      </c>
      <c r="G88" s="143">
        <f t="shared" si="5"/>
        <v>43979</v>
      </c>
      <c r="H88" s="1" t="str">
        <f t="shared" ca="1" si="6"/>
        <v>Прочее</v>
      </c>
    </row>
    <row r="89" spans="1:8" hidden="1" x14ac:dyDescent="0.2">
      <c r="A89" s="19" t="s">
        <v>2561</v>
      </c>
      <c r="B89" s="19" t="s">
        <v>2562</v>
      </c>
      <c r="C89" s="19" t="s">
        <v>654</v>
      </c>
      <c r="D89" s="19" t="s">
        <v>35</v>
      </c>
      <c r="E89" s="19" t="s">
        <v>1311</v>
      </c>
      <c r="F89" s="147">
        <v>3</v>
      </c>
      <c r="G89" s="143">
        <f t="shared" si="5"/>
        <v>44063</v>
      </c>
      <c r="H89" s="1" t="str">
        <f t="shared" ca="1" si="6"/>
        <v>Прочее</v>
      </c>
    </row>
    <row r="90" spans="1:8" hidden="1" x14ac:dyDescent="0.2">
      <c r="A90" s="19" t="s">
        <v>2565</v>
      </c>
      <c r="B90" s="19" t="s">
        <v>2566</v>
      </c>
      <c r="C90" s="19" t="s">
        <v>654</v>
      </c>
      <c r="D90" s="19" t="s">
        <v>35</v>
      </c>
      <c r="E90" s="19" t="s">
        <v>1311</v>
      </c>
      <c r="F90" s="147">
        <v>3</v>
      </c>
      <c r="G90" s="143">
        <f t="shared" si="5"/>
        <v>44091</v>
      </c>
      <c r="H90" s="1" t="str">
        <f t="shared" ca="1" si="6"/>
        <v>Прочее</v>
      </c>
    </row>
    <row r="91" spans="1:8" hidden="1" x14ac:dyDescent="0.2">
      <c r="A91" s="19" t="s">
        <v>2567</v>
      </c>
      <c r="B91" s="19" t="s">
        <v>2568</v>
      </c>
      <c r="C91" s="19" t="s">
        <v>654</v>
      </c>
      <c r="D91" s="19" t="s">
        <v>35</v>
      </c>
      <c r="E91" s="19" t="s">
        <v>1311</v>
      </c>
      <c r="F91" s="147">
        <v>3</v>
      </c>
      <c r="G91" s="143">
        <f t="shared" si="5"/>
        <v>44188</v>
      </c>
      <c r="H91" s="1" t="str">
        <f t="shared" ca="1" si="6"/>
        <v>Прочее</v>
      </c>
    </row>
    <row r="92" spans="1:8" hidden="1" x14ac:dyDescent="0.2">
      <c r="A92" s="19" t="s">
        <v>2559</v>
      </c>
      <c r="B92" s="19" t="s">
        <v>2560</v>
      </c>
      <c r="C92" s="19" t="s">
        <v>654</v>
      </c>
      <c r="D92" s="19" t="s">
        <v>35</v>
      </c>
      <c r="E92" s="19" t="s">
        <v>1311</v>
      </c>
      <c r="F92" s="147">
        <v>3</v>
      </c>
      <c r="G92" s="143">
        <f t="shared" si="5"/>
        <v>44125</v>
      </c>
      <c r="H92" s="1" t="str">
        <f t="shared" ca="1" si="6"/>
        <v>Прочее</v>
      </c>
    </row>
    <row r="93" spans="1:8" hidden="1" x14ac:dyDescent="0.2">
      <c r="A93" s="19" t="s">
        <v>2569</v>
      </c>
      <c r="B93" s="19" t="s">
        <v>2570</v>
      </c>
      <c r="C93" s="19" t="s">
        <v>654</v>
      </c>
      <c r="D93" s="19" t="s">
        <v>35</v>
      </c>
      <c r="E93" s="19" t="s">
        <v>1311</v>
      </c>
      <c r="F93" s="147">
        <v>3</v>
      </c>
      <c r="G93" s="143">
        <f t="shared" si="5"/>
        <v>44189</v>
      </c>
      <c r="H93" s="1" t="str">
        <f t="shared" ca="1" si="6"/>
        <v>Прочее</v>
      </c>
    </row>
    <row r="94" spans="1:8" hidden="1" x14ac:dyDescent="0.2">
      <c r="A94" s="19" t="s">
        <v>2563</v>
      </c>
      <c r="B94" s="19" t="s">
        <v>2564</v>
      </c>
      <c r="C94" s="19" t="s">
        <v>654</v>
      </c>
      <c r="D94" s="19" t="s">
        <v>35</v>
      </c>
      <c r="E94" s="19" t="s">
        <v>1311</v>
      </c>
      <c r="F94" s="147">
        <v>3</v>
      </c>
      <c r="G94" s="143">
        <f t="shared" si="5"/>
        <v>44154</v>
      </c>
      <c r="H94" s="1" t="str">
        <f t="shared" ca="1" si="6"/>
        <v>Прочее</v>
      </c>
    </row>
    <row r="95" spans="1:8" hidden="1" x14ac:dyDescent="0.2">
      <c r="A95" s="19" t="s">
        <v>2655</v>
      </c>
      <c r="B95" s="19" t="s">
        <v>2656</v>
      </c>
      <c r="C95" s="19" t="s">
        <v>654</v>
      </c>
      <c r="D95" s="19" t="s">
        <v>36</v>
      </c>
      <c r="E95" s="19" t="s">
        <v>1311</v>
      </c>
      <c r="F95" s="147">
        <v>1</v>
      </c>
      <c r="G95" s="143">
        <f t="shared" si="5"/>
        <v>43972</v>
      </c>
      <c r="H95" s="1" t="str">
        <f t="shared" ca="1" si="6"/>
        <v>Прочее</v>
      </c>
    </row>
    <row r="96" spans="1:8" hidden="1" x14ac:dyDescent="0.2">
      <c r="A96" s="19" t="s">
        <v>2657</v>
      </c>
      <c r="B96" s="19" t="s">
        <v>2658</v>
      </c>
      <c r="C96" s="19" t="s">
        <v>654</v>
      </c>
      <c r="D96" s="19" t="s">
        <v>36</v>
      </c>
      <c r="E96" s="19" t="s">
        <v>1311</v>
      </c>
      <c r="F96" s="147">
        <v>1</v>
      </c>
      <c r="G96" s="143">
        <f t="shared" si="5"/>
        <v>44062</v>
      </c>
      <c r="H96" s="1" t="str">
        <f t="shared" ca="1" si="6"/>
        <v>Прочее</v>
      </c>
    </row>
    <row r="97" spans="1:8" hidden="1" x14ac:dyDescent="0.2">
      <c r="A97" s="19" t="s">
        <v>2557</v>
      </c>
      <c r="B97" s="19" t="s">
        <v>2659</v>
      </c>
      <c r="C97" s="19" t="s">
        <v>654</v>
      </c>
      <c r="D97" s="19" t="s">
        <v>36</v>
      </c>
      <c r="E97" s="19" t="s">
        <v>1311</v>
      </c>
      <c r="F97" s="147">
        <v>1</v>
      </c>
      <c r="G97" s="143">
        <f t="shared" si="5"/>
        <v>44034</v>
      </c>
      <c r="H97" s="1" t="str">
        <f t="shared" ca="1" si="6"/>
        <v>Прочее</v>
      </c>
    </row>
    <row r="98" spans="1:8" hidden="1" x14ac:dyDescent="0.2">
      <c r="A98" s="19" t="s">
        <v>2660</v>
      </c>
      <c r="B98" s="19" t="s">
        <v>2661</v>
      </c>
      <c r="C98" s="19" t="s">
        <v>654</v>
      </c>
      <c r="D98" s="19" t="s">
        <v>36</v>
      </c>
      <c r="E98" s="19" t="s">
        <v>1311</v>
      </c>
      <c r="F98" s="147">
        <v>1</v>
      </c>
      <c r="G98" s="143">
        <f t="shared" ref="G98:G129" si="7">DATEVALUE(LEFT(A98,10))</f>
        <v>44147</v>
      </c>
      <c r="H98" s="1" t="str">
        <f t="shared" ca="1" si="6"/>
        <v>Прочее</v>
      </c>
    </row>
    <row r="99" spans="1:8" hidden="1" x14ac:dyDescent="0.2">
      <c r="A99" s="19" t="s">
        <v>2662</v>
      </c>
      <c r="B99" s="19" t="s">
        <v>2663</v>
      </c>
      <c r="C99" s="19" t="s">
        <v>654</v>
      </c>
      <c r="D99" s="19" t="s">
        <v>36</v>
      </c>
      <c r="E99" s="19" t="s">
        <v>1311</v>
      </c>
      <c r="F99" s="147">
        <v>1</v>
      </c>
      <c r="G99" s="143">
        <f t="shared" si="7"/>
        <v>44090</v>
      </c>
      <c r="H99" s="1" t="str">
        <f t="shared" ca="1" si="6"/>
        <v>Прочее</v>
      </c>
    </row>
    <row r="100" spans="1:8" hidden="1" x14ac:dyDescent="0.2">
      <c r="A100" s="19" t="s">
        <v>2664</v>
      </c>
      <c r="B100" s="19" t="s">
        <v>2665</v>
      </c>
      <c r="C100" s="19" t="s">
        <v>654</v>
      </c>
      <c r="D100" s="19" t="s">
        <v>36</v>
      </c>
      <c r="E100" s="19" t="s">
        <v>1311</v>
      </c>
      <c r="F100" s="147">
        <v>1</v>
      </c>
      <c r="G100" s="143">
        <f t="shared" si="7"/>
        <v>44119</v>
      </c>
      <c r="H100" s="1" t="str">
        <f t="shared" ca="1" si="6"/>
        <v>Прочее</v>
      </c>
    </row>
    <row r="101" spans="1:8" hidden="1" x14ac:dyDescent="0.2">
      <c r="A101" s="19" t="s">
        <v>2559</v>
      </c>
      <c r="B101" s="19" t="s">
        <v>2560</v>
      </c>
      <c r="C101" s="19" t="s">
        <v>654</v>
      </c>
      <c r="D101" s="19" t="s">
        <v>36</v>
      </c>
      <c r="E101" s="19" t="s">
        <v>1311</v>
      </c>
      <c r="F101" s="147">
        <v>3</v>
      </c>
      <c r="G101" s="143">
        <f t="shared" si="7"/>
        <v>44125</v>
      </c>
      <c r="H101" s="1" t="str">
        <f t="shared" ca="1" si="6"/>
        <v>Прочее</v>
      </c>
    </row>
    <row r="102" spans="1:8" hidden="1" x14ac:dyDescent="0.2">
      <c r="A102" s="19" t="s">
        <v>2569</v>
      </c>
      <c r="B102" s="19" t="s">
        <v>2570</v>
      </c>
      <c r="C102" s="19" t="s">
        <v>654</v>
      </c>
      <c r="D102" s="19" t="s">
        <v>36</v>
      </c>
      <c r="E102" s="19" t="s">
        <v>1311</v>
      </c>
      <c r="F102" s="147">
        <v>3</v>
      </c>
      <c r="G102" s="143">
        <f t="shared" si="7"/>
        <v>44189</v>
      </c>
      <c r="H102" s="1" t="str">
        <f t="shared" ca="1" si="6"/>
        <v>Прочее</v>
      </c>
    </row>
    <row r="103" spans="1:8" hidden="1" x14ac:dyDescent="0.2">
      <c r="A103" s="19" t="s">
        <v>2563</v>
      </c>
      <c r="B103" s="19" t="s">
        <v>2564</v>
      </c>
      <c r="C103" s="19" t="s">
        <v>654</v>
      </c>
      <c r="D103" s="19" t="s">
        <v>36</v>
      </c>
      <c r="E103" s="19" t="s">
        <v>1311</v>
      </c>
      <c r="F103" s="147">
        <v>3</v>
      </c>
      <c r="G103" s="143">
        <f t="shared" si="7"/>
        <v>44154</v>
      </c>
      <c r="H103" s="1" t="str">
        <f t="shared" ca="1" si="6"/>
        <v>Прочее</v>
      </c>
    </row>
    <row r="104" spans="1:8" hidden="1" x14ac:dyDescent="0.2">
      <c r="A104" s="19" t="s">
        <v>2567</v>
      </c>
      <c r="B104" s="19" t="s">
        <v>2568</v>
      </c>
      <c r="C104" s="19" t="s">
        <v>654</v>
      </c>
      <c r="D104" s="19" t="s">
        <v>36</v>
      </c>
      <c r="E104" s="19" t="s">
        <v>1311</v>
      </c>
      <c r="F104" s="147">
        <v>3</v>
      </c>
      <c r="G104" s="143">
        <f t="shared" si="7"/>
        <v>44188</v>
      </c>
      <c r="H104" s="1" t="str">
        <f t="shared" ca="1" si="6"/>
        <v>Прочее</v>
      </c>
    </row>
    <row r="105" spans="1:8" hidden="1" x14ac:dyDescent="0.2">
      <c r="A105" s="19" t="s">
        <v>2638</v>
      </c>
      <c r="B105" s="19" t="s">
        <v>2666</v>
      </c>
      <c r="C105" s="19" t="s">
        <v>654</v>
      </c>
      <c r="D105" s="19" t="s">
        <v>36</v>
      </c>
      <c r="E105" s="19" t="s">
        <v>1311</v>
      </c>
      <c r="F105" s="147">
        <v>1</v>
      </c>
      <c r="G105" s="143">
        <f t="shared" si="7"/>
        <v>44182</v>
      </c>
      <c r="H105" s="1" t="str">
        <f t="shared" ca="1" si="6"/>
        <v>Прочее</v>
      </c>
    </row>
    <row r="106" spans="1:8" hidden="1" x14ac:dyDescent="0.2">
      <c r="A106" s="19" t="s">
        <v>2557</v>
      </c>
      <c r="B106" s="19" t="s">
        <v>2558</v>
      </c>
      <c r="C106" s="19" t="s">
        <v>654</v>
      </c>
      <c r="D106" s="19" t="s">
        <v>36</v>
      </c>
      <c r="E106" s="19" t="s">
        <v>1311</v>
      </c>
      <c r="F106" s="147">
        <v>3</v>
      </c>
      <c r="G106" s="143">
        <f t="shared" si="7"/>
        <v>44034</v>
      </c>
      <c r="H106" s="1" t="str">
        <f t="shared" ref="H106:H137" ca="1" si="8">IF(COUNTIF(INDIRECT(INDEX(моделиперечень,1)),D106),INDEX(моделиперечень,1),
IF(COUNTIF(INDIRECT(INDEX(моделиперечень,2)),D106),INDEX(моделиперечень,2),
IF(COUNTIF(INDIRECT(INDEX(моделиперечень,3)),D106),INDEX(моделиперечень,3),
IF(COUNTIF(INDIRECT(INDEX(моделиперечень,4)),D106),INDEX(моделиперечень,4),
IF(COUNTIF(INDIRECT(INDEX(моделиперечень,5)),D106),INDEX(моделиперечень,5),
IF(COUNTIF(INDIRECT(INDEX(моделиперечень,6)),D106),INDEX(моделиперечень,6),
IF(COUNTIF(INDIRECT(INDEX(моделиперечень,7)),D106),INDEX(моделиперечень,7),
IF(COUNTIF(INDIRECT(INDEX(моделиперечень,8)),D106),INDEX(моделиперечень,8),
IF(COUNTIF(INDIRECT(INDEX(моделиперечень,9)),D106),INDEX(моделиперечень,9),
IF(COUNTIF(INDIRECT(INDEX(моделиперечень,10)),D106),INDEX(моделиперечень,10),
IF(COUNTIF(INDIRECT(INDEX(моделиперечень,11)),D106),INDEX(моделиперечень,11),
IF(COUNTIF(INDIRECT(INDEX(моделиперечень,12)),D106),INDEX(моделиперечень,12),
IF(COUNTIF(INDIRECT(INDEX(моделиперечень,13)),D106),INDEX(моделиперечень,13),
IF(COUNTIF(INDIRECT(INDEX(моделиперечень,14)),D106),INDEX(моделиперечень,14),
IF(COUNTIF(INDIRECT(INDEX(моделиперечень,15)),D106),INDEX(моделиперечень,15),
IF(COUNTIF(INDIRECT(INDEX(моделиперечень,16)),D106),INDEX(моделиперечень,16),
IF(COUNTIF(INDIRECT(INDEX(моделиперечень,17)),D106),INDEX(моделиперечень,17),
IF(COUNTIF(INDIRECT(INDEX(моделиперечень,18)),D106),INDEX(моделиперечень,18),
IF(COUNTIF(INDIRECT(INDEX(моделиперечень,19)),D106),INDEX(моделиперечень,19),
IF(COUNTIF(INDIRECT(INDEX(моделиперечень,20)),D106),INDEX(моделиперечень,20),
IF(COUNTIF(INDIRECT(INDEX(моделиперечень,21)),D106),INDEX(моделиперечень,21),
IF(COUNTIF(INDIRECT(INDEX(моделиперечень,22)),D106),INDEX(моделиперечень,22),
IF(COUNTIF(INDIRECT(INDEX(моделиперечень,23)),D106),INDEX(моделиперечень,23),
IF(COUNTIF(INDIRECT(INDEX(моделиперечень,24)),D106),INDEX(моделиперечень,24),
IF(COUNTIF(INDIRECT(INDEX(моделиперечень,25)),D106),INDEX(моделиперечень,25),
IF(COUNTIF(INDIRECT(INDEX(моделиперечень,26)),D106),INDEX(моделиперечень,26),
IF(COUNTIF(INDIRECT(INDEX(моделиперечень_газ,1)),D106),INDEX(моделиперечень_газ,1),
IF(COUNTIF(INDIRECT(INDEX(моделиперечень_газ,2)),D106),INDEX(моделиперечень_газ,2),
IF(COUNTIF(INDIRECT(INDEX(моделиперечень_газ,3)),D106),INDEX(моделиперечень_газ,3),
IF(COUNTIF(INDIRECT(INDEX(моделиперечень_газ,4)),D106),INDEX(моделиперечень_газ,4),
IF(COUNTIF(INDIRECT(INDEX(моделиперечень_газ,5)),D106),INDEX(моделиперечень_газ,5),
IF(COUNTIF(INDIRECT(INDEX(моделиперечень_газ,6)),D106),INDEX(моделиперечень_газ,6),
IF(COUNTIF(INDIRECT(INDEX(моделиперечень_газ,7)),D106),INDEX(моделиперечень_газ,7),
IF(COUNTIF(INDIRECT(INDEX(моделиперечень_газ,8)),D106),INDEX(моделиперечень_газ,8),
IF(COUNTIF(INDIRECT(INDEX(моделиперечень_газ,9)),D106),INDEX(моделиперечень_газ,9),
IF(COUNTIF(INDIRECT(INDEX(моделиперечень_газ,10)),D106),INDEX(моделиперечень_газ,10),
IF(COUNTIF(INDIRECT(INDEX(моделиперечень_газ,11)),D106),INDEX(моделиперечень_газ,11),
IF(COUNTIF(INDIRECT(INDEX(моделиперечень_газ,12)),D106),INDEX(моделиперечень_газ,12),
IF(COUNTIF(INDIRECT(INDEX(моделиперечень_газ,13)),D106),INDEX(моделиперечень_газ,13),
IF(COUNTIF(INDIRECT(INDEX(моделиперечень_газ,14)),D106),INDEX(моделиперечень_газ,14),
IF(COUNTIF(INDIRECT(INDEX(моделиперечень_газ,15)),D106),INDEX(моделиперечень_газ,15),
IF(COUNTIF(INDIRECT(INDEX(моделиперечень_газ,16)),D106),INDEX(моделиперечень_газ,16),
IF(COUNTIF(INDIRECT(INDEX(моделиперечень_газ,17)),D106),INDEX(моделиперечень_газ,17),
IF(COUNTIF(INDIRECT(INDEX(моделиперечень_газ,18)),D106),INDEX(моделиперечень_газ,18),
IF(COUNTIF(INDIRECT(INDEX(моделиперечень_газ,19)),D106),INDEX(моделиперечень_газ,19),
IF(COUNTIF(INDIRECT(INDEX(моделиперечень_газ,20)),D106),INDEX(моделиперечень_газ,20),
IF(COUNTIF(INDIRECT(INDEX(моделиперечень_газ,21)),D106),INDEX(моделиперечень_газ,21),
IF(COUNTIF(INDIRECT(INDEX(моделиперечень_газ,22)),D106),INDEX(моделиперечень_газ,22),
IF(COUNTIF(INDIRECT(INDEX(моделиперечень_газ,23)),D106),INDEX(моделиперечень_газ,23),
IF(COUNTIF(INDIRECT(INDEX(моделиперечень_газ,24)),D106),INDEX(моделиперечень_газ,24),
IF(COUNTIF(INDIRECT(INDEX(моделиперечень_газ,25)),D106),INDEX(моделиперечень_газ,25),
IF(COUNTIF(INDIRECT(INDEX(моделиперечень_газ,26)),D106),INDEX(моделиперечень_газ,26),
IF(COUNTIF(INDIRECT(INDEX(моделиперечень_газ,27)),D106),INDEX(моделиперечень_газ,27),
IF(COUNTIF(INDIRECT(INDEX(моделиперечень_газ,28)),D106),INDEX(моделиперечень_газ,28),
IF(COUNTIF(INDIRECT(INDEX(моделиперечень_газ,29)),D106),INDEX(моделиперечень_газ,29),
IF(COUNTIF(INDIRECT(INDEX(моделиперечень_газ,30)),D106),INDEX(моделиперечень_газ,30),
IF(COUNTIF(INDIRECT(INDEX(моделиперечень_газ,31)),D106),INDEX(моделиперечень_газ,31),
IF(COUNTIF(INDIRECT(INDEX(моделиперечень_газ,32)),D106),INDEX(моделиперечень_газ,32),
IF(COUNTIF(INDIRECT(INDEX(моделиперечень_газ,33)),D106),INDEX(моделиперечень_газ,33),
IF(COUNTIF(INDIRECT(INDEX(моделиперечень_газ,34)),D106),INDEX(моделиперечень_газ,34),
IF(COUNTIF(INDIRECT(INDEX(моделиперечень_газ,35)),D106),INDEX(моделиперечень_газ,35),
IF(COUNTIF(INDIRECT(INDEX(моделиперечень_газ,36)),D106),INDEX(моделиперечень_газ,36),
"нет модели"))))))))))))))))))))))))))))))))))))))))))))))))))))))))))))))</f>
        <v>Прочее</v>
      </c>
    </row>
    <row r="107" spans="1:8" hidden="1" x14ac:dyDescent="0.2">
      <c r="A107" s="19" t="s">
        <v>2553</v>
      </c>
      <c r="B107" s="19" t="s">
        <v>2554</v>
      </c>
      <c r="C107" s="19" t="s">
        <v>654</v>
      </c>
      <c r="D107" s="19" t="s">
        <v>36</v>
      </c>
      <c r="E107" s="19" t="s">
        <v>1311</v>
      </c>
      <c r="F107" s="147">
        <v>3</v>
      </c>
      <c r="G107" s="143">
        <f t="shared" si="7"/>
        <v>43979</v>
      </c>
      <c r="H107" s="1" t="str">
        <f t="shared" ca="1" si="8"/>
        <v>Прочее</v>
      </c>
    </row>
    <row r="108" spans="1:8" hidden="1" x14ac:dyDescent="0.2">
      <c r="A108" s="19" t="s">
        <v>2561</v>
      </c>
      <c r="B108" s="19" t="s">
        <v>2562</v>
      </c>
      <c r="C108" s="19" t="s">
        <v>654</v>
      </c>
      <c r="D108" s="19" t="s">
        <v>36</v>
      </c>
      <c r="E108" s="19" t="s">
        <v>1311</v>
      </c>
      <c r="F108" s="147">
        <v>3</v>
      </c>
      <c r="G108" s="143">
        <f t="shared" si="7"/>
        <v>44063</v>
      </c>
      <c r="H108" s="1" t="str">
        <f t="shared" ca="1" si="8"/>
        <v>Прочее</v>
      </c>
    </row>
    <row r="109" spans="1:8" hidden="1" x14ac:dyDescent="0.2">
      <c r="A109" s="19" t="s">
        <v>2555</v>
      </c>
      <c r="B109" s="19" t="s">
        <v>2556</v>
      </c>
      <c r="C109" s="19" t="s">
        <v>654</v>
      </c>
      <c r="D109" s="19" t="s">
        <v>36</v>
      </c>
      <c r="E109" s="19" t="s">
        <v>1311</v>
      </c>
      <c r="F109" s="147">
        <v>3</v>
      </c>
      <c r="G109" s="143">
        <f t="shared" si="7"/>
        <v>44012</v>
      </c>
      <c r="H109" s="1" t="str">
        <f t="shared" ca="1" si="8"/>
        <v>Прочее</v>
      </c>
    </row>
    <row r="110" spans="1:8" hidden="1" x14ac:dyDescent="0.2">
      <c r="A110" s="19" t="s">
        <v>2565</v>
      </c>
      <c r="B110" s="19" t="s">
        <v>2566</v>
      </c>
      <c r="C110" s="19" t="s">
        <v>654</v>
      </c>
      <c r="D110" s="19" t="s">
        <v>36</v>
      </c>
      <c r="E110" s="19" t="s">
        <v>1311</v>
      </c>
      <c r="F110" s="147">
        <v>3</v>
      </c>
      <c r="G110" s="143">
        <f t="shared" si="7"/>
        <v>44091</v>
      </c>
      <c r="H110" s="1" t="str">
        <f t="shared" ca="1" si="8"/>
        <v>Прочее</v>
      </c>
    </row>
    <row r="111" spans="1:8" hidden="1" x14ac:dyDescent="0.2">
      <c r="A111" s="19" t="s">
        <v>2655</v>
      </c>
      <c r="B111" s="19" t="s">
        <v>2656</v>
      </c>
      <c r="C111" s="19" t="s">
        <v>654</v>
      </c>
      <c r="D111" s="19" t="s">
        <v>1103</v>
      </c>
      <c r="E111" s="19" t="s">
        <v>1311</v>
      </c>
      <c r="F111" s="147">
        <v>1</v>
      </c>
      <c r="G111" s="143">
        <f t="shared" si="7"/>
        <v>43972</v>
      </c>
      <c r="H111" s="1" t="str">
        <f t="shared" ca="1" si="8"/>
        <v>Прочее</v>
      </c>
    </row>
    <row r="112" spans="1:8" hidden="1" x14ac:dyDescent="0.2">
      <c r="A112" s="19" t="s">
        <v>2657</v>
      </c>
      <c r="B112" s="19" t="s">
        <v>2658</v>
      </c>
      <c r="C112" s="19" t="s">
        <v>654</v>
      </c>
      <c r="D112" s="19" t="s">
        <v>1103</v>
      </c>
      <c r="E112" s="19" t="s">
        <v>1311</v>
      </c>
      <c r="F112" s="147">
        <v>1</v>
      </c>
      <c r="G112" s="143">
        <f t="shared" si="7"/>
        <v>44062</v>
      </c>
      <c r="H112" s="1" t="str">
        <f t="shared" ca="1" si="8"/>
        <v>Прочее</v>
      </c>
    </row>
    <row r="113" spans="1:8" hidden="1" x14ac:dyDescent="0.2">
      <c r="A113" s="19" t="s">
        <v>2662</v>
      </c>
      <c r="B113" s="19" t="s">
        <v>2663</v>
      </c>
      <c r="C113" s="19" t="s">
        <v>654</v>
      </c>
      <c r="D113" s="19" t="s">
        <v>1103</v>
      </c>
      <c r="E113" s="19" t="s">
        <v>1311</v>
      </c>
      <c r="F113" s="147">
        <v>1</v>
      </c>
      <c r="G113" s="143">
        <f t="shared" si="7"/>
        <v>44090</v>
      </c>
      <c r="H113" s="1" t="str">
        <f t="shared" ca="1" si="8"/>
        <v>Прочее</v>
      </c>
    </row>
    <row r="114" spans="1:8" hidden="1" x14ac:dyDescent="0.2">
      <c r="A114" s="19" t="s">
        <v>2557</v>
      </c>
      <c r="B114" s="19" t="s">
        <v>2659</v>
      </c>
      <c r="C114" s="19" t="s">
        <v>654</v>
      </c>
      <c r="D114" s="19" t="s">
        <v>1103</v>
      </c>
      <c r="E114" s="19" t="s">
        <v>1311</v>
      </c>
      <c r="F114" s="147">
        <v>1</v>
      </c>
      <c r="G114" s="143">
        <f t="shared" si="7"/>
        <v>44034</v>
      </c>
      <c r="H114" s="1" t="str">
        <f t="shared" ca="1" si="8"/>
        <v>Прочее</v>
      </c>
    </row>
    <row r="115" spans="1:8" hidden="1" x14ac:dyDescent="0.2">
      <c r="A115" s="19" t="s">
        <v>2660</v>
      </c>
      <c r="B115" s="19" t="s">
        <v>2661</v>
      </c>
      <c r="C115" s="19" t="s">
        <v>654</v>
      </c>
      <c r="D115" s="19" t="s">
        <v>1103</v>
      </c>
      <c r="E115" s="19" t="s">
        <v>1311</v>
      </c>
      <c r="F115" s="147">
        <v>1</v>
      </c>
      <c r="G115" s="143">
        <f t="shared" si="7"/>
        <v>44147</v>
      </c>
      <c r="H115" s="1" t="str">
        <f t="shared" ca="1" si="8"/>
        <v>Прочее</v>
      </c>
    </row>
    <row r="116" spans="1:8" hidden="1" x14ac:dyDescent="0.2">
      <c r="A116" s="19" t="s">
        <v>2638</v>
      </c>
      <c r="B116" s="19" t="s">
        <v>2666</v>
      </c>
      <c r="C116" s="19" t="s">
        <v>654</v>
      </c>
      <c r="D116" s="19" t="s">
        <v>1103</v>
      </c>
      <c r="E116" s="19" t="s">
        <v>1311</v>
      </c>
      <c r="F116" s="147">
        <v>1</v>
      </c>
      <c r="G116" s="143">
        <f t="shared" si="7"/>
        <v>44182</v>
      </c>
      <c r="H116" s="1" t="str">
        <f t="shared" ca="1" si="8"/>
        <v>Прочее</v>
      </c>
    </row>
    <row r="117" spans="1:8" hidden="1" x14ac:dyDescent="0.2">
      <c r="A117" s="19" t="s">
        <v>2664</v>
      </c>
      <c r="B117" s="19" t="s">
        <v>2665</v>
      </c>
      <c r="C117" s="19" t="s">
        <v>654</v>
      </c>
      <c r="D117" s="19" t="s">
        <v>1103</v>
      </c>
      <c r="E117" s="19" t="s">
        <v>1311</v>
      </c>
      <c r="F117" s="147">
        <v>1</v>
      </c>
      <c r="G117" s="143">
        <f t="shared" si="7"/>
        <v>44119</v>
      </c>
      <c r="H117" s="1" t="str">
        <f t="shared" ca="1" si="8"/>
        <v>Прочее</v>
      </c>
    </row>
    <row r="118" spans="1:8" hidden="1" x14ac:dyDescent="0.2">
      <c r="A118" s="62" t="s">
        <v>2586</v>
      </c>
      <c r="B118" s="62" t="s">
        <v>2587</v>
      </c>
      <c r="C118" s="62" t="s">
        <v>2588</v>
      </c>
      <c r="D118" s="62" t="s">
        <v>92</v>
      </c>
      <c r="E118" s="62" t="s">
        <v>1311</v>
      </c>
      <c r="F118" s="101">
        <v>1</v>
      </c>
      <c r="G118" s="143">
        <f t="shared" si="7"/>
        <v>43931</v>
      </c>
      <c r="H118" s="1" t="str">
        <f t="shared" ca="1" si="8"/>
        <v>Газтест_пульт</v>
      </c>
    </row>
    <row r="119" spans="1:8" hidden="1" x14ac:dyDescent="0.2">
      <c r="A119" s="19" t="s">
        <v>2619</v>
      </c>
      <c r="B119" s="19" t="s">
        <v>2667</v>
      </c>
      <c r="C119" s="19" t="s">
        <v>2409</v>
      </c>
      <c r="D119" s="19" t="s">
        <v>492</v>
      </c>
      <c r="E119" s="19" t="s">
        <v>1312</v>
      </c>
      <c r="F119" s="147">
        <v>1</v>
      </c>
      <c r="G119" s="143">
        <f t="shared" si="7"/>
        <v>44134</v>
      </c>
      <c r="H119" s="1" t="str">
        <f t="shared" ca="1" si="8"/>
        <v>Прочее</v>
      </c>
    </row>
    <row r="120" spans="1:8" hidden="1" x14ac:dyDescent="0.2">
      <c r="A120" s="19" t="s">
        <v>2668</v>
      </c>
      <c r="B120" s="19" t="s">
        <v>2669</v>
      </c>
      <c r="C120" s="19" t="s">
        <v>2408</v>
      </c>
      <c r="D120" s="19" t="s">
        <v>2670</v>
      </c>
      <c r="E120" s="19" t="s">
        <v>1312</v>
      </c>
      <c r="F120" s="147">
        <v>1</v>
      </c>
      <c r="G120" s="143">
        <f t="shared" si="7"/>
        <v>44116</v>
      </c>
      <c r="H120" s="1" t="str">
        <f t="shared" ca="1" si="8"/>
        <v>Прочее</v>
      </c>
    </row>
    <row r="121" spans="1:8" hidden="1" x14ac:dyDescent="0.2">
      <c r="A121" s="19" t="s">
        <v>2655</v>
      </c>
      <c r="B121" s="19" t="s">
        <v>2656</v>
      </c>
      <c r="C121" s="19" t="s">
        <v>654</v>
      </c>
      <c r="D121" s="19" t="s">
        <v>1104</v>
      </c>
      <c r="E121" s="19" t="s">
        <v>1311</v>
      </c>
      <c r="F121" s="147">
        <v>1</v>
      </c>
      <c r="G121" s="143">
        <f t="shared" si="7"/>
        <v>43972</v>
      </c>
      <c r="H121" s="1" t="str">
        <f t="shared" ca="1" si="8"/>
        <v>РЗА</v>
      </c>
    </row>
    <row r="122" spans="1:8" hidden="1" x14ac:dyDescent="0.2">
      <c r="A122" s="19" t="s">
        <v>2557</v>
      </c>
      <c r="B122" s="19" t="s">
        <v>2659</v>
      </c>
      <c r="C122" s="19" t="s">
        <v>654</v>
      </c>
      <c r="D122" s="19" t="s">
        <v>1104</v>
      </c>
      <c r="E122" s="19" t="s">
        <v>1311</v>
      </c>
      <c r="F122" s="147">
        <v>1</v>
      </c>
      <c r="G122" s="143">
        <f t="shared" si="7"/>
        <v>44034</v>
      </c>
      <c r="H122" s="1" t="str">
        <f t="shared" ca="1" si="8"/>
        <v>РЗА</v>
      </c>
    </row>
    <row r="123" spans="1:8" hidden="1" x14ac:dyDescent="0.2">
      <c r="A123" s="19" t="s">
        <v>2662</v>
      </c>
      <c r="B123" s="19" t="s">
        <v>2663</v>
      </c>
      <c r="C123" s="19" t="s">
        <v>654</v>
      </c>
      <c r="D123" s="19" t="s">
        <v>1104</v>
      </c>
      <c r="E123" s="19" t="s">
        <v>1311</v>
      </c>
      <c r="F123" s="147">
        <v>1</v>
      </c>
      <c r="G123" s="143">
        <f t="shared" si="7"/>
        <v>44090</v>
      </c>
      <c r="H123" s="1" t="str">
        <f t="shared" ca="1" si="8"/>
        <v>РЗА</v>
      </c>
    </row>
    <row r="124" spans="1:8" hidden="1" x14ac:dyDescent="0.2">
      <c r="A124" s="19" t="s">
        <v>2664</v>
      </c>
      <c r="B124" s="19" t="s">
        <v>2665</v>
      </c>
      <c r="C124" s="19" t="s">
        <v>654</v>
      </c>
      <c r="D124" s="19" t="s">
        <v>1104</v>
      </c>
      <c r="E124" s="19" t="s">
        <v>1311</v>
      </c>
      <c r="F124" s="147">
        <v>1</v>
      </c>
      <c r="G124" s="143">
        <f t="shared" si="7"/>
        <v>44119</v>
      </c>
      <c r="H124" s="1" t="str">
        <f t="shared" ca="1" si="8"/>
        <v>РЗА</v>
      </c>
    </row>
    <row r="125" spans="1:8" hidden="1" x14ac:dyDescent="0.2">
      <c r="A125" s="19" t="s">
        <v>2657</v>
      </c>
      <c r="B125" s="19" t="s">
        <v>2658</v>
      </c>
      <c r="C125" s="19" t="s">
        <v>654</v>
      </c>
      <c r="D125" s="19" t="s">
        <v>1104</v>
      </c>
      <c r="E125" s="19" t="s">
        <v>1311</v>
      </c>
      <c r="F125" s="147">
        <v>1</v>
      </c>
      <c r="G125" s="143">
        <f t="shared" si="7"/>
        <v>44062</v>
      </c>
      <c r="H125" s="1" t="str">
        <f t="shared" ca="1" si="8"/>
        <v>РЗА</v>
      </c>
    </row>
    <row r="126" spans="1:8" hidden="1" x14ac:dyDescent="0.2">
      <c r="A126" s="19" t="s">
        <v>2638</v>
      </c>
      <c r="B126" s="19" t="s">
        <v>2666</v>
      </c>
      <c r="C126" s="19" t="s">
        <v>654</v>
      </c>
      <c r="D126" s="19" t="s">
        <v>1104</v>
      </c>
      <c r="E126" s="19" t="s">
        <v>1311</v>
      </c>
      <c r="F126" s="147">
        <v>1</v>
      </c>
      <c r="G126" s="143">
        <f t="shared" si="7"/>
        <v>44182</v>
      </c>
      <c r="H126" s="1" t="str">
        <f t="shared" ca="1" si="8"/>
        <v>РЗА</v>
      </c>
    </row>
    <row r="127" spans="1:8" hidden="1" x14ac:dyDescent="0.2">
      <c r="A127" s="19" t="s">
        <v>2660</v>
      </c>
      <c r="B127" s="19" t="s">
        <v>2661</v>
      </c>
      <c r="C127" s="19" t="s">
        <v>654</v>
      </c>
      <c r="D127" s="19" t="s">
        <v>1104</v>
      </c>
      <c r="E127" s="19" t="s">
        <v>1311</v>
      </c>
      <c r="F127" s="147">
        <v>1</v>
      </c>
      <c r="G127" s="143">
        <f t="shared" si="7"/>
        <v>44147</v>
      </c>
      <c r="H127" s="1" t="str">
        <f t="shared" ca="1" si="8"/>
        <v>РЗА</v>
      </c>
    </row>
    <row r="128" spans="1:8" hidden="1" x14ac:dyDescent="0.2">
      <c r="A128" s="19" t="s">
        <v>2553</v>
      </c>
      <c r="B128" s="19" t="s">
        <v>2554</v>
      </c>
      <c r="C128" s="19" t="s">
        <v>654</v>
      </c>
      <c r="D128" s="19" t="s">
        <v>37</v>
      </c>
      <c r="E128" s="19" t="s">
        <v>1311</v>
      </c>
      <c r="F128" s="147">
        <v>3</v>
      </c>
      <c r="G128" s="143">
        <f t="shared" si="7"/>
        <v>43979</v>
      </c>
      <c r="H128" s="1" t="str">
        <f t="shared" ca="1" si="8"/>
        <v>РЗБ</v>
      </c>
    </row>
    <row r="129" spans="1:8" hidden="1" x14ac:dyDescent="0.2">
      <c r="A129" s="19" t="s">
        <v>2555</v>
      </c>
      <c r="B129" s="19" t="s">
        <v>2556</v>
      </c>
      <c r="C129" s="19" t="s">
        <v>654</v>
      </c>
      <c r="D129" s="19" t="s">
        <v>37</v>
      </c>
      <c r="E129" s="19" t="s">
        <v>1311</v>
      </c>
      <c r="F129" s="147">
        <v>3</v>
      </c>
      <c r="G129" s="143">
        <f t="shared" si="7"/>
        <v>44012</v>
      </c>
      <c r="H129" s="1" t="str">
        <f t="shared" ca="1" si="8"/>
        <v>РЗБ</v>
      </c>
    </row>
    <row r="130" spans="1:8" hidden="1" x14ac:dyDescent="0.2">
      <c r="A130" s="19" t="s">
        <v>2565</v>
      </c>
      <c r="B130" s="19" t="s">
        <v>2566</v>
      </c>
      <c r="C130" s="19" t="s">
        <v>654</v>
      </c>
      <c r="D130" s="19" t="s">
        <v>37</v>
      </c>
      <c r="E130" s="19" t="s">
        <v>1311</v>
      </c>
      <c r="F130" s="147">
        <v>3</v>
      </c>
      <c r="G130" s="143">
        <f t="shared" ref="G130:G161" si="9">DATEVALUE(LEFT(A130,10))</f>
        <v>44091</v>
      </c>
      <c r="H130" s="1" t="str">
        <f t="shared" ca="1" si="8"/>
        <v>РЗБ</v>
      </c>
    </row>
    <row r="131" spans="1:8" hidden="1" x14ac:dyDescent="0.2">
      <c r="A131" s="19" t="s">
        <v>2557</v>
      </c>
      <c r="B131" s="19" t="s">
        <v>2558</v>
      </c>
      <c r="C131" s="19" t="s">
        <v>654</v>
      </c>
      <c r="D131" s="19" t="s">
        <v>37</v>
      </c>
      <c r="E131" s="19" t="s">
        <v>1311</v>
      </c>
      <c r="F131" s="147">
        <v>3</v>
      </c>
      <c r="G131" s="143">
        <f t="shared" si="9"/>
        <v>44034</v>
      </c>
      <c r="H131" s="1" t="str">
        <f t="shared" ca="1" si="8"/>
        <v>РЗБ</v>
      </c>
    </row>
    <row r="132" spans="1:8" hidden="1" x14ac:dyDescent="0.2">
      <c r="A132" s="19" t="s">
        <v>2559</v>
      </c>
      <c r="B132" s="19" t="s">
        <v>2560</v>
      </c>
      <c r="C132" s="19" t="s">
        <v>654</v>
      </c>
      <c r="D132" s="19" t="s">
        <v>37</v>
      </c>
      <c r="E132" s="19" t="s">
        <v>1311</v>
      </c>
      <c r="F132" s="147">
        <v>3</v>
      </c>
      <c r="G132" s="143">
        <f t="shared" si="9"/>
        <v>44125</v>
      </c>
      <c r="H132" s="1" t="str">
        <f t="shared" ca="1" si="8"/>
        <v>РЗБ</v>
      </c>
    </row>
    <row r="133" spans="1:8" hidden="1" x14ac:dyDescent="0.2">
      <c r="A133" s="19" t="s">
        <v>2561</v>
      </c>
      <c r="B133" s="19" t="s">
        <v>2562</v>
      </c>
      <c r="C133" s="19" t="s">
        <v>654</v>
      </c>
      <c r="D133" s="19" t="s">
        <v>37</v>
      </c>
      <c r="E133" s="19" t="s">
        <v>1311</v>
      </c>
      <c r="F133" s="147">
        <v>3</v>
      </c>
      <c r="G133" s="143">
        <f t="shared" si="9"/>
        <v>44063</v>
      </c>
      <c r="H133" s="1" t="str">
        <f t="shared" ca="1" si="8"/>
        <v>РЗБ</v>
      </c>
    </row>
    <row r="134" spans="1:8" hidden="1" x14ac:dyDescent="0.2">
      <c r="A134" s="19" t="s">
        <v>2563</v>
      </c>
      <c r="B134" s="19" t="s">
        <v>2564</v>
      </c>
      <c r="C134" s="19" t="s">
        <v>654</v>
      </c>
      <c r="D134" s="19" t="s">
        <v>37</v>
      </c>
      <c r="E134" s="19" t="s">
        <v>1311</v>
      </c>
      <c r="F134" s="147">
        <v>3</v>
      </c>
      <c r="G134" s="143">
        <f t="shared" si="9"/>
        <v>44154</v>
      </c>
      <c r="H134" s="1" t="str">
        <f t="shared" ca="1" si="8"/>
        <v>РЗБ</v>
      </c>
    </row>
    <row r="135" spans="1:8" hidden="1" x14ac:dyDescent="0.2">
      <c r="A135" s="19" t="s">
        <v>2569</v>
      </c>
      <c r="B135" s="19" t="s">
        <v>2570</v>
      </c>
      <c r="C135" s="19" t="s">
        <v>654</v>
      </c>
      <c r="D135" s="19" t="s">
        <v>37</v>
      </c>
      <c r="E135" s="19" t="s">
        <v>1311</v>
      </c>
      <c r="F135" s="147">
        <v>3</v>
      </c>
      <c r="G135" s="143">
        <f t="shared" si="9"/>
        <v>44189</v>
      </c>
      <c r="H135" s="1" t="str">
        <f t="shared" ca="1" si="8"/>
        <v>РЗБ</v>
      </c>
    </row>
    <row r="136" spans="1:8" hidden="1" x14ac:dyDescent="0.2">
      <c r="A136" s="19" t="s">
        <v>2567</v>
      </c>
      <c r="B136" s="19" t="s">
        <v>2568</v>
      </c>
      <c r="C136" s="19" t="s">
        <v>654</v>
      </c>
      <c r="D136" s="19" t="s">
        <v>37</v>
      </c>
      <c r="E136" s="19" t="s">
        <v>1311</v>
      </c>
      <c r="F136" s="147">
        <v>3</v>
      </c>
      <c r="G136" s="143">
        <f t="shared" si="9"/>
        <v>44188</v>
      </c>
      <c r="H136" s="1" t="str">
        <f t="shared" ca="1" si="8"/>
        <v>РЗБ</v>
      </c>
    </row>
    <row r="137" spans="1:8" hidden="1" x14ac:dyDescent="0.2">
      <c r="A137" s="19" t="s">
        <v>2655</v>
      </c>
      <c r="B137" s="19" t="s">
        <v>2656</v>
      </c>
      <c r="C137" s="19" t="s">
        <v>654</v>
      </c>
      <c r="D137" s="19" t="s">
        <v>1105</v>
      </c>
      <c r="E137" s="19" t="s">
        <v>1311</v>
      </c>
      <c r="F137" s="147">
        <v>1</v>
      </c>
      <c r="G137" s="143">
        <f t="shared" si="9"/>
        <v>43972</v>
      </c>
      <c r="H137" s="1" t="str">
        <f t="shared" ca="1" si="8"/>
        <v>РЗА</v>
      </c>
    </row>
    <row r="138" spans="1:8" hidden="1" x14ac:dyDescent="0.2">
      <c r="A138" s="19" t="s">
        <v>2662</v>
      </c>
      <c r="B138" s="19" t="s">
        <v>2663</v>
      </c>
      <c r="C138" s="19" t="s">
        <v>654</v>
      </c>
      <c r="D138" s="19" t="s">
        <v>1105</v>
      </c>
      <c r="E138" s="19" t="s">
        <v>1311</v>
      </c>
      <c r="F138" s="147">
        <v>1</v>
      </c>
      <c r="G138" s="143">
        <f t="shared" si="9"/>
        <v>44090</v>
      </c>
      <c r="H138" s="1" t="str">
        <f t="shared" ref="H138:H169" ca="1" si="10">IF(COUNTIF(INDIRECT(INDEX(моделиперечень,1)),D138),INDEX(моделиперечень,1),
IF(COUNTIF(INDIRECT(INDEX(моделиперечень,2)),D138),INDEX(моделиперечень,2),
IF(COUNTIF(INDIRECT(INDEX(моделиперечень,3)),D138),INDEX(моделиперечень,3),
IF(COUNTIF(INDIRECT(INDEX(моделиперечень,4)),D138),INDEX(моделиперечень,4),
IF(COUNTIF(INDIRECT(INDEX(моделиперечень,5)),D138),INDEX(моделиперечень,5),
IF(COUNTIF(INDIRECT(INDEX(моделиперечень,6)),D138),INDEX(моделиперечень,6),
IF(COUNTIF(INDIRECT(INDEX(моделиперечень,7)),D138),INDEX(моделиперечень,7),
IF(COUNTIF(INDIRECT(INDEX(моделиперечень,8)),D138),INDEX(моделиперечень,8),
IF(COUNTIF(INDIRECT(INDEX(моделиперечень,9)),D138),INDEX(моделиперечень,9),
IF(COUNTIF(INDIRECT(INDEX(моделиперечень,10)),D138),INDEX(моделиперечень,10),
IF(COUNTIF(INDIRECT(INDEX(моделиперечень,11)),D138),INDEX(моделиперечень,11),
IF(COUNTIF(INDIRECT(INDEX(моделиперечень,12)),D138),INDEX(моделиперечень,12),
IF(COUNTIF(INDIRECT(INDEX(моделиперечень,13)),D138),INDEX(моделиперечень,13),
IF(COUNTIF(INDIRECT(INDEX(моделиперечень,14)),D138),INDEX(моделиперечень,14),
IF(COUNTIF(INDIRECT(INDEX(моделиперечень,15)),D138),INDEX(моделиперечень,15),
IF(COUNTIF(INDIRECT(INDEX(моделиперечень,16)),D138),INDEX(моделиперечень,16),
IF(COUNTIF(INDIRECT(INDEX(моделиперечень,17)),D138),INDEX(моделиперечень,17),
IF(COUNTIF(INDIRECT(INDEX(моделиперечень,18)),D138),INDEX(моделиперечень,18),
IF(COUNTIF(INDIRECT(INDEX(моделиперечень,19)),D138),INDEX(моделиперечень,19),
IF(COUNTIF(INDIRECT(INDEX(моделиперечень,20)),D138),INDEX(моделиперечень,20),
IF(COUNTIF(INDIRECT(INDEX(моделиперечень,21)),D138),INDEX(моделиперечень,21),
IF(COUNTIF(INDIRECT(INDEX(моделиперечень,22)),D138),INDEX(моделиперечень,22),
IF(COUNTIF(INDIRECT(INDEX(моделиперечень,23)),D138),INDEX(моделиперечень,23),
IF(COUNTIF(INDIRECT(INDEX(моделиперечень,24)),D138),INDEX(моделиперечень,24),
IF(COUNTIF(INDIRECT(INDEX(моделиперечень,25)),D138),INDEX(моделиперечень,25),
IF(COUNTIF(INDIRECT(INDEX(моделиперечень,26)),D138),INDEX(моделиперечень,26),
IF(COUNTIF(INDIRECT(INDEX(моделиперечень_газ,1)),D138),INDEX(моделиперечень_газ,1),
IF(COUNTIF(INDIRECT(INDEX(моделиперечень_газ,2)),D138),INDEX(моделиперечень_газ,2),
IF(COUNTIF(INDIRECT(INDEX(моделиперечень_газ,3)),D138),INDEX(моделиперечень_газ,3),
IF(COUNTIF(INDIRECT(INDEX(моделиперечень_газ,4)),D138),INDEX(моделиперечень_газ,4),
IF(COUNTIF(INDIRECT(INDEX(моделиперечень_газ,5)),D138),INDEX(моделиперечень_газ,5),
IF(COUNTIF(INDIRECT(INDEX(моделиперечень_газ,6)),D138),INDEX(моделиперечень_газ,6),
IF(COUNTIF(INDIRECT(INDEX(моделиперечень_газ,7)),D138),INDEX(моделиперечень_газ,7),
IF(COUNTIF(INDIRECT(INDEX(моделиперечень_газ,8)),D138),INDEX(моделиперечень_газ,8),
IF(COUNTIF(INDIRECT(INDEX(моделиперечень_газ,9)),D138),INDEX(моделиперечень_газ,9),
IF(COUNTIF(INDIRECT(INDEX(моделиперечень_газ,10)),D138),INDEX(моделиперечень_газ,10),
IF(COUNTIF(INDIRECT(INDEX(моделиперечень_газ,11)),D138),INDEX(моделиперечень_газ,11),
IF(COUNTIF(INDIRECT(INDEX(моделиперечень_газ,12)),D138),INDEX(моделиперечень_газ,12),
IF(COUNTIF(INDIRECT(INDEX(моделиперечень_газ,13)),D138),INDEX(моделиперечень_газ,13),
IF(COUNTIF(INDIRECT(INDEX(моделиперечень_газ,14)),D138),INDEX(моделиперечень_газ,14),
IF(COUNTIF(INDIRECT(INDEX(моделиперечень_газ,15)),D138),INDEX(моделиперечень_газ,15),
IF(COUNTIF(INDIRECT(INDEX(моделиперечень_газ,16)),D138),INDEX(моделиперечень_газ,16),
IF(COUNTIF(INDIRECT(INDEX(моделиперечень_газ,17)),D138),INDEX(моделиперечень_газ,17),
IF(COUNTIF(INDIRECT(INDEX(моделиперечень_газ,18)),D138),INDEX(моделиперечень_газ,18),
IF(COUNTIF(INDIRECT(INDEX(моделиперечень_газ,19)),D138),INDEX(моделиперечень_газ,19),
IF(COUNTIF(INDIRECT(INDEX(моделиперечень_газ,20)),D138),INDEX(моделиперечень_газ,20),
IF(COUNTIF(INDIRECT(INDEX(моделиперечень_газ,21)),D138),INDEX(моделиперечень_газ,21),
IF(COUNTIF(INDIRECT(INDEX(моделиперечень_газ,22)),D138),INDEX(моделиперечень_газ,22),
IF(COUNTIF(INDIRECT(INDEX(моделиперечень_газ,23)),D138),INDEX(моделиперечень_газ,23),
IF(COUNTIF(INDIRECT(INDEX(моделиперечень_газ,24)),D138),INDEX(моделиперечень_газ,24),
IF(COUNTIF(INDIRECT(INDEX(моделиперечень_газ,25)),D138),INDEX(моделиперечень_газ,25),
IF(COUNTIF(INDIRECT(INDEX(моделиперечень_газ,26)),D138),INDEX(моделиперечень_газ,26),
IF(COUNTIF(INDIRECT(INDEX(моделиперечень_газ,27)),D138),INDEX(моделиперечень_газ,27),
IF(COUNTIF(INDIRECT(INDEX(моделиперечень_газ,28)),D138),INDEX(моделиперечень_газ,28),
IF(COUNTIF(INDIRECT(INDEX(моделиперечень_газ,29)),D138),INDEX(моделиперечень_газ,29),
IF(COUNTIF(INDIRECT(INDEX(моделиперечень_газ,30)),D138),INDEX(моделиперечень_газ,30),
IF(COUNTIF(INDIRECT(INDEX(моделиперечень_газ,31)),D138),INDEX(моделиперечень_газ,31),
IF(COUNTIF(INDIRECT(INDEX(моделиперечень_газ,32)),D138),INDEX(моделиперечень_газ,32),
IF(COUNTIF(INDIRECT(INDEX(моделиперечень_газ,33)),D138),INDEX(моделиперечень_газ,33),
IF(COUNTIF(INDIRECT(INDEX(моделиперечень_газ,34)),D138),INDEX(моделиперечень_газ,34),
IF(COUNTIF(INDIRECT(INDEX(моделиперечень_газ,35)),D138),INDEX(моделиперечень_газ,35),
IF(COUNTIF(INDIRECT(INDEX(моделиперечень_газ,36)),D138),INDEX(моделиперечень_газ,36),
"нет модели"))))))))))))))))))))))))))))))))))))))))))))))))))))))))))))))</f>
        <v>РЗА</v>
      </c>
    </row>
    <row r="139" spans="1:8" hidden="1" x14ac:dyDescent="0.2">
      <c r="A139" s="19" t="s">
        <v>2557</v>
      </c>
      <c r="B139" s="19" t="s">
        <v>2659</v>
      </c>
      <c r="C139" s="19" t="s">
        <v>654</v>
      </c>
      <c r="D139" s="19" t="s">
        <v>1105</v>
      </c>
      <c r="E139" s="19" t="s">
        <v>1311</v>
      </c>
      <c r="F139" s="147">
        <v>1</v>
      </c>
      <c r="G139" s="143">
        <f t="shared" si="9"/>
        <v>44034</v>
      </c>
      <c r="H139" s="1" t="str">
        <f t="shared" ca="1" si="10"/>
        <v>РЗА</v>
      </c>
    </row>
    <row r="140" spans="1:8" hidden="1" x14ac:dyDescent="0.2">
      <c r="A140" s="19" t="s">
        <v>2657</v>
      </c>
      <c r="B140" s="19" t="s">
        <v>2658</v>
      </c>
      <c r="C140" s="19" t="s">
        <v>654</v>
      </c>
      <c r="D140" s="19" t="s">
        <v>1105</v>
      </c>
      <c r="E140" s="19" t="s">
        <v>1311</v>
      </c>
      <c r="F140" s="147">
        <v>1</v>
      </c>
      <c r="G140" s="143">
        <f t="shared" si="9"/>
        <v>44062</v>
      </c>
      <c r="H140" s="1" t="str">
        <f t="shared" ca="1" si="10"/>
        <v>РЗА</v>
      </c>
    </row>
    <row r="141" spans="1:8" hidden="1" x14ac:dyDescent="0.2">
      <c r="A141" s="19" t="s">
        <v>2638</v>
      </c>
      <c r="B141" s="19" t="s">
        <v>2666</v>
      </c>
      <c r="C141" s="19" t="s">
        <v>654</v>
      </c>
      <c r="D141" s="19" t="s">
        <v>1105</v>
      </c>
      <c r="E141" s="19" t="s">
        <v>1311</v>
      </c>
      <c r="F141" s="147">
        <v>1</v>
      </c>
      <c r="G141" s="143">
        <f t="shared" si="9"/>
        <v>44182</v>
      </c>
      <c r="H141" s="1" t="str">
        <f t="shared" ca="1" si="10"/>
        <v>РЗА</v>
      </c>
    </row>
    <row r="142" spans="1:8" hidden="1" x14ac:dyDescent="0.2">
      <c r="A142" s="19" t="s">
        <v>2664</v>
      </c>
      <c r="B142" s="19" t="s">
        <v>2665</v>
      </c>
      <c r="C142" s="19" t="s">
        <v>654</v>
      </c>
      <c r="D142" s="19" t="s">
        <v>1105</v>
      </c>
      <c r="E142" s="19" t="s">
        <v>1311</v>
      </c>
      <c r="F142" s="147">
        <v>1</v>
      </c>
      <c r="G142" s="143">
        <f t="shared" si="9"/>
        <v>44119</v>
      </c>
      <c r="H142" s="1" t="str">
        <f t="shared" ca="1" si="10"/>
        <v>РЗА</v>
      </c>
    </row>
    <row r="143" spans="1:8" hidden="1" x14ac:dyDescent="0.2">
      <c r="A143" s="19" t="s">
        <v>2660</v>
      </c>
      <c r="B143" s="19" t="s">
        <v>2661</v>
      </c>
      <c r="C143" s="19" t="s">
        <v>654</v>
      </c>
      <c r="D143" s="19" t="s">
        <v>1105</v>
      </c>
      <c r="E143" s="19" t="s">
        <v>1311</v>
      </c>
      <c r="F143" s="147">
        <v>1</v>
      </c>
      <c r="G143" s="143">
        <f t="shared" si="9"/>
        <v>44147</v>
      </c>
      <c r="H143" s="1" t="str">
        <f t="shared" ca="1" si="10"/>
        <v>РЗА</v>
      </c>
    </row>
    <row r="144" spans="1:8" hidden="1" x14ac:dyDescent="0.2">
      <c r="A144" s="19" t="s">
        <v>2553</v>
      </c>
      <c r="B144" s="19" t="s">
        <v>2554</v>
      </c>
      <c r="C144" s="19" t="s">
        <v>654</v>
      </c>
      <c r="D144" s="19" t="s">
        <v>38</v>
      </c>
      <c r="E144" s="19" t="s">
        <v>1311</v>
      </c>
      <c r="F144" s="147">
        <v>3</v>
      </c>
      <c r="G144" s="143">
        <f t="shared" si="9"/>
        <v>43979</v>
      </c>
      <c r="H144" s="1" t="str">
        <f t="shared" ca="1" si="10"/>
        <v>РЗБ</v>
      </c>
    </row>
    <row r="145" spans="1:8" hidden="1" x14ac:dyDescent="0.2">
      <c r="A145" s="19" t="s">
        <v>2561</v>
      </c>
      <c r="B145" s="19" t="s">
        <v>2562</v>
      </c>
      <c r="C145" s="19" t="s">
        <v>654</v>
      </c>
      <c r="D145" s="19" t="s">
        <v>38</v>
      </c>
      <c r="E145" s="19" t="s">
        <v>1311</v>
      </c>
      <c r="F145" s="147">
        <v>3</v>
      </c>
      <c r="G145" s="143">
        <f t="shared" si="9"/>
        <v>44063</v>
      </c>
      <c r="H145" s="1" t="str">
        <f t="shared" ca="1" si="10"/>
        <v>РЗБ</v>
      </c>
    </row>
    <row r="146" spans="1:8" hidden="1" x14ac:dyDescent="0.2">
      <c r="A146" s="19" t="s">
        <v>2555</v>
      </c>
      <c r="B146" s="19" t="s">
        <v>2556</v>
      </c>
      <c r="C146" s="19" t="s">
        <v>654</v>
      </c>
      <c r="D146" s="19" t="s">
        <v>38</v>
      </c>
      <c r="E146" s="19" t="s">
        <v>1311</v>
      </c>
      <c r="F146" s="147">
        <v>3</v>
      </c>
      <c r="G146" s="143">
        <f t="shared" si="9"/>
        <v>44012</v>
      </c>
      <c r="H146" s="1" t="str">
        <f t="shared" ca="1" si="10"/>
        <v>РЗБ</v>
      </c>
    </row>
    <row r="147" spans="1:8" hidden="1" x14ac:dyDescent="0.2">
      <c r="A147" s="19" t="s">
        <v>2565</v>
      </c>
      <c r="B147" s="19" t="s">
        <v>2566</v>
      </c>
      <c r="C147" s="19" t="s">
        <v>654</v>
      </c>
      <c r="D147" s="19" t="s">
        <v>38</v>
      </c>
      <c r="E147" s="19" t="s">
        <v>1311</v>
      </c>
      <c r="F147" s="147">
        <v>3</v>
      </c>
      <c r="G147" s="143">
        <f t="shared" si="9"/>
        <v>44091</v>
      </c>
      <c r="H147" s="1" t="str">
        <f t="shared" ca="1" si="10"/>
        <v>РЗБ</v>
      </c>
    </row>
    <row r="148" spans="1:8" hidden="1" x14ac:dyDescent="0.2">
      <c r="A148" s="19" t="s">
        <v>2557</v>
      </c>
      <c r="B148" s="19" t="s">
        <v>2558</v>
      </c>
      <c r="C148" s="19" t="s">
        <v>654</v>
      </c>
      <c r="D148" s="19" t="s">
        <v>38</v>
      </c>
      <c r="E148" s="19" t="s">
        <v>1311</v>
      </c>
      <c r="F148" s="147">
        <v>3</v>
      </c>
      <c r="G148" s="143">
        <f t="shared" si="9"/>
        <v>44034</v>
      </c>
      <c r="H148" s="1" t="str">
        <f t="shared" ca="1" si="10"/>
        <v>РЗБ</v>
      </c>
    </row>
    <row r="149" spans="1:8" hidden="1" x14ac:dyDescent="0.2">
      <c r="A149" s="19" t="s">
        <v>2559</v>
      </c>
      <c r="B149" s="19" t="s">
        <v>2560</v>
      </c>
      <c r="C149" s="19" t="s">
        <v>654</v>
      </c>
      <c r="D149" s="19" t="s">
        <v>38</v>
      </c>
      <c r="E149" s="19" t="s">
        <v>1311</v>
      </c>
      <c r="F149" s="147">
        <v>3</v>
      </c>
      <c r="G149" s="143">
        <f t="shared" si="9"/>
        <v>44125</v>
      </c>
      <c r="H149" s="1" t="str">
        <f t="shared" ca="1" si="10"/>
        <v>РЗБ</v>
      </c>
    </row>
    <row r="150" spans="1:8" hidden="1" x14ac:dyDescent="0.2">
      <c r="A150" s="19" t="s">
        <v>2563</v>
      </c>
      <c r="B150" s="19" t="s">
        <v>2564</v>
      </c>
      <c r="C150" s="19" t="s">
        <v>654</v>
      </c>
      <c r="D150" s="19" t="s">
        <v>38</v>
      </c>
      <c r="E150" s="19" t="s">
        <v>1311</v>
      </c>
      <c r="F150" s="147">
        <v>3</v>
      </c>
      <c r="G150" s="143">
        <f t="shared" si="9"/>
        <v>44154</v>
      </c>
      <c r="H150" s="1" t="str">
        <f t="shared" ca="1" si="10"/>
        <v>РЗБ</v>
      </c>
    </row>
    <row r="151" spans="1:8" hidden="1" x14ac:dyDescent="0.2">
      <c r="A151" s="19" t="s">
        <v>2569</v>
      </c>
      <c r="B151" s="19" t="s">
        <v>2570</v>
      </c>
      <c r="C151" s="19" t="s">
        <v>654</v>
      </c>
      <c r="D151" s="19" t="s">
        <v>38</v>
      </c>
      <c r="E151" s="19" t="s">
        <v>1311</v>
      </c>
      <c r="F151" s="147">
        <v>3</v>
      </c>
      <c r="G151" s="143">
        <f t="shared" si="9"/>
        <v>44189</v>
      </c>
      <c r="H151" s="1" t="str">
        <f t="shared" ca="1" si="10"/>
        <v>РЗБ</v>
      </c>
    </row>
    <row r="152" spans="1:8" hidden="1" x14ac:dyDescent="0.2">
      <c r="A152" s="19" t="s">
        <v>2567</v>
      </c>
      <c r="B152" s="19" t="s">
        <v>2568</v>
      </c>
      <c r="C152" s="19" t="s">
        <v>654</v>
      </c>
      <c r="D152" s="19" t="s">
        <v>38</v>
      </c>
      <c r="E152" s="19" t="s">
        <v>1311</v>
      </c>
      <c r="F152" s="147">
        <v>3</v>
      </c>
      <c r="G152" s="143">
        <f t="shared" si="9"/>
        <v>44188</v>
      </c>
      <c r="H152" s="1" t="str">
        <f t="shared" ca="1" si="10"/>
        <v>РЗБ</v>
      </c>
    </row>
    <row r="153" spans="1:8" hidden="1" x14ac:dyDescent="0.2">
      <c r="A153" s="62" t="s">
        <v>2586</v>
      </c>
      <c r="B153" s="62" t="s">
        <v>2590</v>
      </c>
      <c r="C153" s="62" t="s">
        <v>2588</v>
      </c>
      <c r="D153" s="62" t="s">
        <v>92</v>
      </c>
      <c r="E153" s="62" t="s">
        <v>1311</v>
      </c>
      <c r="F153" s="101">
        <v>1</v>
      </c>
      <c r="G153" s="143">
        <f t="shared" si="9"/>
        <v>43931</v>
      </c>
      <c r="H153" s="1" t="str">
        <f t="shared" ca="1" si="10"/>
        <v>Газтест_пульт</v>
      </c>
    </row>
    <row r="154" spans="1:8" hidden="1" x14ac:dyDescent="0.2">
      <c r="A154" s="19" t="s">
        <v>2595</v>
      </c>
      <c r="B154" s="19" t="s">
        <v>2596</v>
      </c>
      <c r="C154" s="19" t="s">
        <v>2597</v>
      </c>
      <c r="D154" s="19" t="s">
        <v>4</v>
      </c>
      <c r="E154" s="19" t="s">
        <v>1311</v>
      </c>
      <c r="F154" s="147">
        <v>1</v>
      </c>
      <c r="G154" s="143">
        <f t="shared" si="9"/>
        <v>44005</v>
      </c>
      <c r="H154" s="1" t="str">
        <f t="shared" ca="1" si="10"/>
        <v>прочее_газ</v>
      </c>
    </row>
    <row r="155" spans="1:8" hidden="1" x14ac:dyDescent="0.2">
      <c r="A155" s="62" t="s">
        <v>2586</v>
      </c>
      <c r="B155" s="62" t="s">
        <v>2591</v>
      </c>
      <c r="C155" s="62" t="s">
        <v>2588</v>
      </c>
      <c r="D155" s="62" t="s">
        <v>92</v>
      </c>
      <c r="E155" s="62" t="s">
        <v>1311</v>
      </c>
      <c r="F155" s="101">
        <v>1</v>
      </c>
      <c r="G155" s="143">
        <f t="shared" si="9"/>
        <v>43931</v>
      </c>
      <c r="H155" s="1" t="str">
        <f t="shared" ca="1" si="10"/>
        <v>Газтест_пульт</v>
      </c>
    </row>
    <row r="156" spans="1:8" hidden="1" x14ac:dyDescent="0.2">
      <c r="A156" s="62" t="s">
        <v>2576</v>
      </c>
      <c r="B156" s="62" t="s">
        <v>2577</v>
      </c>
      <c r="C156" s="62" t="s">
        <v>1826</v>
      </c>
      <c r="D156" s="62" t="s">
        <v>7</v>
      </c>
      <c r="E156" s="62" t="s">
        <v>1311</v>
      </c>
      <c r="F156" s="101">
        <v>2</v>
      </c>
      <c r="G156" s="143">
        <f t="shared" si="9"/>
        <v>43930</v>
      </c>
      <c r="H156" s="1" t="str">
        <f t="shared" ca="1" si="10"/>
        <v>сигма_пульт</v>
      </c>
    </row>
    <row r="157" spans="1:8" hidden="1" x14ac:dyDescent="0.2">
      <c r="A157" s="19" t="s">
        <v>2573</v>
      </c>
      <c r="B157" s="19" t="s">
        <v>2592</v>
      </c>
      <c r="C157" s="19" t="s">
        <v>2420</v>
      </c>
      <c r="D157" s="19" t="s">
        <v>4</v>
      </c>
      <c r="E157" s="19" t="s">
        <v>1312</v>
      </c>
      <c r="F157" s="147">
        <v>1</v>
      </c>
      <c r="G157" s="143">
        <f t="shared" si="9"/>
        <v>43980</v>
      </c>
      <c r="H157" s="1" t="str">
        <f t="shared" ca="1" si="10"/>
        <v>прочее_газ</v>
      </c>
    </row>
    <row r="158" spans="1:8" hidden="1" x14ac:dyDescent="0.2">
      <c r="A158" s="62" t="s">
        <v>2584</v>
      </c>
      <c r="B158" s="62" t="s">
        <v>2585</v>
      </c>
      <c r="C158" s="62" t="s">
        <v>971</v>
      </c>
      <c r="D158" s="62" t="s">
        <v>7</v>
      </c>
      <c r="E158" s="62" t="s">
        <v>1311</v>
      </c>
      <c r="F158" s="101">
        <v>2</v>
      </c>
      <c r="G158" s="143">
        <f t="shared" si="9"/>
        <v>43938</v>
      </c>
      <c r="H158" s="1" t="str">
        <f t="shared" ca="1" si="10"/>
        <v>сигма_пульт</v>
      </c>
    </row>
    <row r="159" spans="1:8" hidden="1" x14ac:dyDescent="0.2">
      <c r="A159" s="19" t="s">
        <v>2713</v>
      </c>
      <c r="B159" s="19" t="s">
        <v>2714</v>
      </c>
      <c r="C159" s="19" t="s">
        <v>2715</v>
      </c>
      <c r="D159" s="19" t="s">
        <v>4</v>
      </c>
      <c r="E159" s="19" t="s">
        <v>1311</v>
      </c>
      <c r="F159" s="147">
        <v>1</v>
      </c>
      <c r="G159" s="143">
        <f t="shared" si="9"/>
        <v>43955</v>
      </c>
      <c r="H159" s="1" t="str">
        <f t="shared" ca="1" si="10"/>
        <v>прочее_газ</v>
      </c>
    </row>
    <row r="160" spans="1:8" hidden="1" x14ac:dyDescent="0.2">
      <c r="A160" s="62" t="s">
        <v>2576</v>
      </c>
      <c r="B160" s="62" t="s">
        <v>2693</v>
      </c>
      <c r="C160" s="62" t="s">
        <v>2694</v>
      </c>
      <c r="D160" s="62" t="s">
        <v>4</v>
      </c>
      <c r="E160" s="62" t="s">
        <v>1311</v>
      </c>
      <c r="F160" s="101">
        <v>1</v>
      </c>
      <c r="G160" s="143">
        <f t="shared" si="9"/>
        <v>43930</v>
      </c>
      <c r="H160" s="1" t="str">
        <f t="shared" ca="1" si="10"/>
        <v>прочее_газ</v>
      </c>
    </row>
    <row r="161" spans="1:8" hidden="1" x14ac:dyDescent="0.2">
      <c r="A161" s="19" t="s">
        <v>2612</v>
      </c>
      <c r="B161" s="19" t="s">
        <v>2631</v>
      </c>
      <c r="C161" s="19" t="s">
        <v>654</v>
      </c>
      <c r="D161" s="19" t="s">
        <v>374</v>
      </c>
      <c r="E161" s="19" t="s">
        <v>1311</v>
      </c>
      <c r="F161" s="147">
        <v>1</v>
      </c>
      <c r="G161" s="143">
        <f t="shared" si="9"/>
        <v>43971</v>
      </c>
      <c r="H161" s="1" t="str">
        <f t="shared" ca="1" si="10"/>
        <v>БДМГ</v>
      </c>
    </row>
    <row r="162" spans="1:8" hidden="1" x14ac:dyDescent="0.2">
      <c r="A162" s="19" t="s">
        <v>2634</v>
      </c>
      <c r="B162" s="19" t="s">
        <v>2635</v>
      </c>
      <c r="C162" s="19" t="s">
        <v>654</v>
      </c>
      <c r="D162" s="19" t="s">
        <v>374</v>
      </c>
      <c r="E162" s="19" t="s">
        <v>1311</v>
      </c>
      <c r="F162" s="147">
        <v>1</v>
      </c>
      <c r="G162" s="143">
        <f t="shared" ref="G162:G192" si="11">DATEVALUE(LEFT(A162,10))</f>
        <v>44028</v>
      </c>
      <c r="H162" s="1" t="str">
        <f t="shared" ca="1" si="10"/>
        <v>БДМГ</v>
      </c>
    </row>
    <row r="163" spans="1:8" hidden="1" x14ac:dyDescent="0.2">
      <c r="A163" s="19" t="s">
        <v>2559</v>
      </c>
      <c r="B163" s="19" t="s">
        <v>2637</v>
      </c>
      <c r="C163" s="19" t="s">
        <v>654</v>
      </c>
      <c r="D163" s="19" t="s">
        <v>374</v>
      </c>
      <c r="E163" s="19" t="s">
        <v>1311</v>
      </c>
      <c r="F163" s="147">
        <v>2</v>
      </c>
      <c r="G163" s="143">
        <f t="shared" si="11"/>
        <v>44125</v>
      </c>
      <c r="H163" s="1" t="str">
        <f t="shared" ca="1" si="10"/>
        <v>БДМГ</v>
      </c>
    </row>
    <row r="164" spans="1:8" hidden="1" x14ac:dyDescent="0.2">
      <c r="A164" s="19" t="s">
        <v>2632</v>
      </c>
      <c r="B164" s="19" t="s">
        <v>2633</v>
      </c>
      <c r="C164" s="19" t="s">
        <v>654</v>
      </c>
      <c r="D164" s="19" t="s">
        <v>374</v>
      </c>
      <c r="E164" s="19" t="s">
        <v>1311</v>
      </c>
      <c r="F164" s="147">
        <v>1</v>
      </c>
      <c r="G164" s="143">
        <f t="shared" si="11"/>
        <v>43994</v>
      </c>
      <c r="H164" s="1" t="str">
        <f t="shared" ca="1" si="10"/>
        <v>БДМГ</v>
      </c>
    </row>
    <row r="165" spans="1:8" hidden="1" x14ac:dyDescent="0.2">
      <c r="A165" s="19" t="s">
        <v>2640</v>
      </c>
      <c r="B165" s="19" t="s">
        <v>2641</v>
      </c>
      <c r="C165" s="19" t="s">
        <v>654</v>
      </c>
      <c r="D165" s="19" t="s">
        <v>374</v>
      </c>
      <c r="E165" s="19" t="s">
        <v>1311</v>
      </c>
      <c r="F165" s="147">
        <v>2</v>
      </c>
      <c r="G165" s="143">
        <f t="shared" si="11"/>
        <v>44195</v>
      </c>
      <c r="H165" s="1" t="str">
        <f t="shared" ca="1" si="10"/>
        <v>БДМГ</v>
      </c>
    </row>
    <row r="166" spans="1:8" hidden="1" x14ac:dyDescent="0.2">
      <c r="A166" s="19" t="s">
        <v>2561</v>
      </c>
      <c r="B166" s="19" t="s">
        <v>2642</v>
      </c>
      <c r="C166" s="19" t="s">
        <v>654</v>
      </c>
      <c r="D166" s="19" t="s">
        <v>374</v>
      </c>
      <c r="E166" s="19" t="s">
        <v>1311</v>
      </c>
      <c r="F166" s="147">
        <v>1</v>
      </c>
      <c r="G166" s="143">
        <f t="shared" si="11"/>
        <v>44063</v>
      </c>
      <c r="H166" s="1" t="str">
        <f t="shared" ca="1" si="10"/>
        <v>БДМГ</v>
      </c>
    </row>
    <row r="167" spans="1:8" hidden="1" x14ac:dyDescent="0.2">
      <c r="A167" s="19" t="s">
        <v>2565</v>
      </c>
      <c r="B167" s="19" t="s">
        <v>2636</v>
      </c>
      <c r="C167" s="19" t="s">
        <v>654</v>
      </c>
      <c r="D167" s="19" t="s">
        <v>374</v>
      </c>
      <c r="E167" s="19" t="s">
        <v>1311</v>
      </c>
      <c r="F167" s="147">
        <v>2</v>
      </c>
      <c r="G167" s="143">
        <f t="shared" si="11"/>
        <v>44091</v>
      </c>
      <c r="H167" s="1" t="str">
        <f t="shared" ca="1" si="10"/>
        <v>БДМГ</v>
      </c>
    </row>
    <row r="168" spans="1:8" hidden="1" x14ac:dyDescent="0.2">
      <c r="A168" s="19" t="s">
        <v>2643</v>
      </c>
      <c r="B168" s="19" t="s">
        <v>2644</v>
      </c>
      <c r="C168" s="19" t="s">
        <v>654</v>
      </c>
      <c r="D168" s="19" t="s">
        <v>374</v>
      </c>
      <c r="E168" s="19" t="s">
        <v>1311</v>
      </c>
      <c r="F168" s="147">
        <v>2</v>
      </c>
      <c r="G168" s="143">
        <f t="shared" si="11"/>
        <v>44126</v>
      </c>
      <c r="H168" s="1" t="str">
        <f t="shared" ca="1" si="10"/>
        <v>БДМГ</v>
      </c>
    </row>
    <row r="169" spans="1:8" hidden="1" x14ac:dyDescent="0.2">
      <c r="A169" s="19" t="s">
        <v>2638</v>
      </c>
      <c r="B169" s="19" t="s">
        <v>2639</v>
      </c>
      <c r="C169" s="19" t="s">
        <v>654</v>
      </c>
      <c r="D169" s="19" t="s">
        <v>374</v>
      </c>
      <c r="E169" s="19" t="s">
        <v>1311</v>
      </c>
      <c r="F169" s="147">
        <v>2</v>
      </c>
      <c r="G169" s="143">
        <f t="shared" si="11"/>
        <v>44182</v>
      </c>
      <c r="H169" s="1" t="str">
        <f t="shared" ca="1" si="10"/>
        <v>БДМГ</v>
      </c>
    </row>
    <row r="170" spans="1:8" hidden="1" x14ac:dyDescent="0.2">
      <c r="A170" s="19" t="s">
        <v>2619</v>
      </c>
      <c r="B170" s="19" t="s">
        <v>2667</v>
      </c>
      <c r="C170" s="19" t="s">
        <v>2409</v>
      </c>
      <c r="D170" s="19" t="s">
        <v>491</v>
      </c>
      <c r="E170" s="19" t="s">
        <v>1312</v>
      </c>
      <c r="F170" s="147">
        <v>1</v>
      </c>
      <c r="G170" s="143">
        <f t="shared" si="11"/>
        <v>44134</v>
      </c>
      <c r="H170" s="1" t="str">
        <f t="shared" ref="H170:H194" ca="1" si="12">IF(COUNTIF(INDIRECT(INDEX(моделиперечень,1)),D170),INDEX(моделиперечень,1),
IF(COUNTIF(INDIRECT(INDEX(моделиперечень,2)),D170),INDEX(моделиперечень,2),
IF(COUNTIF(INDIRECT(INDEX(моделиперечень,3)),D170),INDEX(моделиперечень,3),
IF(COUNTIF(INDIRECT(INDEX(моделиперечень,4)),D170),INDEX(моделиперечень,4),
IF(COUNTIF(INDIRECT(INDEX(моделиперечень,5)),D170),INDEX(моделиперечень,5),
IF(COUNTIF(INDIRECT(INDEX(моделиперечень,6)),D170),INDEX(моделиперечень,6),
IF(COUNTIF(INDIRECT(INDEX(моделиперечень,7)),D170),INDEX(моделиперечень,7),
IF(COUNTIF(INDIRECT(INDEX(моделиперечень,8)),D170),INDEX(моделиперечень,8),
IF(COUNTIF(INDIRECT(INDEX(моделиперечень,9)),D170),INDEX(моделиперечень,9),
IF(COUNTIF(INDIRECT(INDEX(моделиперечень,10)),D170),INDEX(моделиперечень,10),
IF(COUNTIF(INDIRECT(INDEX(моделиперечень,11)),D170),INDEX(моделиперечень,11),
IF(COUNTIF(INDIRECT(INDEX(моделиперечень,12)),D170),INDEX(моделиперечень,12),
IF(COUNTIF(INDIRECT(INDEX(моделиперечень,13)),D170),INDEX(моделиперечень,13),
IF(COUNTIF(INDIRECT(INDEX(моделиперечень,14)),D170),INDEX(моделиперечень,14),
IF(COUNTIF(INDIRECT(INDEX(моделиперечень,15)),D170),INDEX(моделиперечень,15),
IF(COUNTIF(INDIRECT(INDEX(моделиперечень,16)),D170),INDEX(моделиперечень,16),
IF(COUNTIF(INDIRECT(INDEX(моделиперечень,17)),D170),INDEX(моделиперечень,17),
IF(COUNTIF(INDIRECT(INDEX(моделиперечень,18)),D170),INDEX(моделиперечень,18),
IF(COUNTIF(INDIRECT(INDEX(моделиперечень,19)),D170),INDEX(моделиперечень,19),
IF(COUNTIF(INDIRECT(INDEX(моделиперечень,20)),D170),INDEX(моделиперечень,20),
IF(COUNTIF(INDIRECT(INDEX(моделиперечень,21)),D170),INDEX(моделиперечень,21),
IF(COUNTIF(INDIRECT(INDEX(моделиперечень,22)),D170),INDEX(моделиперечень,22),
IF(COUNTIF(INDIRECT(INDEX(моделиперечень,23)),D170),INDEX(моделиперечень,23),
IF(COUNTIF(INDIRECT(INDEX(моделиперечень,24)),D170),INDEX(моделиперечень,24),
IF(COUNTIF(INDIRECT(INDEX(моделиперечень,25)),D170),INDEX(моделиперечень,25),
IF(COUNTIF(INDIRECT(INDEX(моделиперечень,26)),D170),INDEX(моделиперечень,26),
IF(COUNTIF(INDIRECT(INDEX(моделиперечень_газ,1)),D170),INDEX(моделиперечень_газ,1),
IF(COUNTIF(INDIRECT(INDEX(моделиперечень_газ,2)),D170),INDEX(моделиперечень_газ,2),
IF(COUNTIF(INDIRECT(INDEX(моделиперечень_газ,3)),D170),INDEX(моделиперечень_газ,3),
IF(COUNTIF(INDIRECT(INDEX(моделиперечень_газ,4)),D170),INDEX(моделиперечень_газ,4),
IF(COUNTIF(INDIRECT(INDEX(моделиперечень_газ,5)),D170),INDEX(моделиперечень_газ,5),
IF(COUNTIF(INDIRECT(INDEX(моделиперечень_газ,6)),D170),INDEX(моделиперечень_газ,6),
IF(COUNTIF(INDIRECT(INDEX(моделиперечень_газ,7)),D170),INDEX(моделиперечень_газ,7),
IF(COUNTIF(INDIRECT(INDEX(моделиперечень_газ,8)),D170),INDEX(моделиперечень_газ,8),
IF(COUNTIF(INDIRECT(INDEX(моделиперечень_газ,9)),D170),INDEX(моделиперечень_газ,9),
IF(COUNTIF(INDIRECT(INDEX(моделиперечень_газ,10)),D170),INDEX(моделиперечень_газ,10),
IF(COUNTIF(INDIRECT(INDEX(моделиперечень_газ,11)),D170),INDEX(моделиперечень_газ,11),
IF(COUNTIF(INDIRECT(INDEX(моделиперечень_газ,12)),D170),INDEX(моделиперечень_газ,12),
IF(COUNTIF(INDIRECT(INDEX(моделиперечень_газ,13)),D170),INDEX(моделиперечень_газ,13),
IF(COUNTIF(INDIRECT(INDEX(моделиперечень_газ,14)),D170),INDEX(моделиперечень_газ,14),
IF(COUNTIF(INDIRECT(INDEX(моделиперечень_газ,15)),D170),INDEX(моделиперечень_газ,15),
IF(COUNTIF(INDIRECT(INDEX(моделиперечень_газ,16)),D170),INDEX(моделиперечень_газ,16),
IF(COUNTIF(INDIRECT(INDEX(моделиперечень_газ,17)),D170),INDEX(моделиперечень_газ,17),
IF(COUNTIF(INDIRECT(INDEX(моделиперечень_газ,18)),D170),INDEX(моделиперечень_газ,18),
IF(COUNTIF(INDIRECT(INDEX(моделиперечень_газ,19)),D170),INDEX(моделиперечень_газ,19),
IF(COUNTIF(INDIRECT(INDEX(моделиперечень_газ,20)),D170),INDEX(моделиперечень_газ,20),
IF(COUNTIF(INDIRECT(INDEX(моделиперечень_газ,21)),D170),INDEX(моделиперечень_газ,21),
IF(COUNTIF(INDIRECT(INDEX(моделиперечень_газ,22)),D170),INDEX(моделиперечень_газ,22),
IF(COUNTIF(INDIRECT(INDEX(моделиперечень_газ,23)),D170),INDEX(моделиперечень_газ,23),
IF(COUNTIF(INDIRECT(INDEX(моделиперечень_газ,24)),D170),INDEX(моделиперечень_газ,24),
IF(COUNTIF(INDIRECT(INDEX(моделиперечень_газ,25)),D170),INDEX(моделиперечень_газ,25),
IF(COUNTIF(INDIRECT(INDEX(моделиперечень_газ,26)),D170),INDEX(моделиперечень_газ,26),
IF(COUNTIF(INDIRECT(INDEX(моделиперечень_газ,27)),D170),INDEX(моделиперечень_газ,27),
IF(COUNTIF(INDIRECT(INDEX(моделиперечень_газ,28)),D170),INDEX(моделиперечень_газ,28),
IF(COUNTIF(INDIRECT(INDEX(моделиперечень_газ,29)),D170),INDEX(моделиперечень_газ,29),
IF(COUNTIF(INDIRECT(INDEX(моделиперечень_газ,30)),D170),INDEX(моделиперечень_газ,30),
IF(COUNTIF(INDIRECT(INDEX(моделиперечень_газ,31)),D170),INDEX(моделиперечень_газ,31),
IF(COUNTIF(INDIRECT(INDEX(моделиперечень_газ,32)),D170),INDEX(моделиперечень_газ,32),
IF(COUNTIF(INDIRECT(INDEX(моделиперечень_газ,33)),D170),INDEX(моделиперечень_газ,33),
IF(COUNTIF(INDIRECT(INDEX(моделиперечень_газ,34)),D170),INDEX(моделиперечень_газ,34),
IF(COUNTIF(INDIRECT(INDEX(моделиперечень_газ,35)),D170),INDEX(моделиперечень_газ,35),
IF(COUNTIF(INDIRECT(INDEX(моделиперечень_газ,36)),D170),INDEX(моделиперечень_газ,36),
"нет модели"))))))))))))))))))))))))))))))))))))))))))))))))))))))))))))))</f>
        <v>ДКС_101_камеры</v>
      </c>
    </row>
    <row r="171" spans="1:8" hidden="1" x14ac:dyDescent="0.2">
      <c r="A171" s="19" t="s">
        <v>2668</v>
      </c>
      <c r="B171" s="19" t="s">
        <v>2669</v>
      </c>
      <c r="C171" s="19" t="s">
        <v>2408</v>
      </c>
      <c r="D171" s="19" t="s">
        <v>491</v>
      </c>
      <c r="E171" s="19" t="s">
        <v>1312</v>
      </c>
      <c r="F171" s="147">
        <v>1</v>
      </c>
      <c r="G171" s="143">
        <f t="shared" si="11"/>
        <v>44116</v>
      </c>
      <c r="H171" s="1" t="str">
        <f t="shared" ca="1" si="12"/>
        <v>ДКС_101_камеры</v>
      </c>
    </row>
    <row r="172" spans="1:8" hidden="1" x14ac:dyDescent="0.2">
      <c r="A172" s="62" t="s">
        <v>2706</v>
      </c>
      <c r="B172" s="62" t="s">
        <v>2707</v>
      </c>
      <c r="C172" s="62" t="s">
        <v>563</v>
      </c>
      <c r="D172" s="62" t="s">
        <v>4</v>
      </c>
      <c r="E172" s="62" t="s">
        <v>1311</v>
      </c>
      <c r="F172" s="101">
        <v>1</v>
      </c>
      <c r="G172" s="143">
        <f t="shared" si="11"/>
        <v>43928</v>
      </c>
      <c r="H172" s="1" t="str">
        <f t="shared" ca="1" si="12"/>
        <v>прочее_газ</v>
      </c>
    </row>
    <row r="173" spans="1:8" hidden="1" x14ac:dyDescent="0.2">
      <c r="A173" s="62" t="s">
        <v>2586</v>
      </c>
      <c r="B173" s="62" t="s">
        <v>2687</v>
      </c>
      <c r="C173" s="62" t="s">
        <v>692</v>
      </c>
      <c r="D173" s="62" t="s">
        <v>4</v>
      </c>
      <c r="E173" s="62" t="s">
        <v>1311</v>
      </c>
      <c r="F173" s="101">
        <v>1</v>
      </c>
      <c r="G173" s="143">
        <f t="shared" si="11"/>
        <v>43931</v>
      </c>
      <c r="H173" s="1" t="str">
        <f t="shared" ca="1" si="12"/>
        <v>прочее_газ</v>
      </c>
    </row>
    <row r="174" spans="1:8" ht="22.5" hidden="1" x14ac:dyDescent="0.2">
      <c r="A174" s="19" t="s">
        <v>2600</v>
      </c>
      <c r="B174" s="19" t="s">
        <v>2601</v>
      </c>
      <c r="C174" s="19" t="s">
        <v>750</v>
      </c>
      <c r="D174" s="19" t="s">
        <v>2671</v>
      </c>
      <c r="E174" s="19" t="s">
        <v>1312</v>
      </c>
      <c r="F174" s="147">
        <v>1</v>
      </c>
      <c r="G174" s="143">
        <f t="shared" si="11"/>
        <v>43951</v>
      </c>
      <c r="H174" s="1" t="str">
        <f t="shared" ca="1" si="12"/>
        <v>нет модели</v>
      </c>
    </row>
    <row r="175" spans="1:8" hidden="1" x14ac:dyDescent="0.2">
      <c r="A175" s="19" t="s">
        <v>2647</v>
      </c>
      <c r="B175" s="19" t="s">
        <v>2718</v>
      </c>
      <c r="C175" s="19" t="s">
        <v>971</v>
      </c>
      <c r="D175" s="19" t="s">
        <v>28</v>
      </c>
      <c r="E175" s="19" t="s">
        <v>1312</v>
      </c>
      <c r="F175" s="147">
        <v>2</v>
      </c>
      <c r="G175" s="143">
        <f t="shared" si="11"/>
        <v>43966</v>
      </c>
      <c r="H175" s="1" t="str">
        <f t="shared" ca="1" si="12"/>
        <v>Внешние_блоки_для_МКС_07Н_и_ДКГ_07БС_и_ИМД_07</v>
      </c>
    </row>
    <row r="176" spans="1:8" hidden="1" x14ac:dyDescent="0.2">
      <c r="A176" s="62" t="s">
        <v>2688</v>
      </c>
      <c r="B176" s="62" t="s">
        <v>2691</v>
      </c>
      <c r="C176" s="62" t="s">
        <v>2692</v>
      </c>
      <c r="D176" s="62" t="s">
        <v>4</v>
      </c>
      <c r="E176" s="62" t="s">
        <v>1318</v>
      </c>
      <c r="F176" s="101">
        <v>1</v>
      </c>
      <c r="G176" s="143">
        <f t="shared" si="11"/>
        <v>43934</v>
      </c>
      <c r="H176" s="1" t="str">
        <f t="shared" ca="1" si="12"/>
        <v>прочее_газ</v>
      </c>
    </row>
    <row r="177" spans="1:8" hidden="1" x14ac:dyDescent="0.2">
      <c r="A177" s="62" t="s">
        <v>2579</v>
      </c>
      <c r="B177" s="62" t="s">
        <v>2701</v>
      </c>
      <c r="C177" s="62" t="s">
        <v>2702</v>
      </c>
      <c r="D177" s="62" t="s">
        <v>4</v>
      </c>
      <c r="E177" s="62" t="s">
        <v>1318</v>
      </c>
      <c r="F177" s="101">
        <v>1</v>
      </c>
      <c r="G177" s="143">
        <f t="shared" si="11"/>
        <v>43936</v>
      </c>
      <c r="H177" s="1" t="str">
        <f t="shared" ca="1" si="12"/>
        <v>прочее_газ</v>
      </c>
    </row>
    <row r="178" spans="1:8" hidden="1" x14ac:dyDescent="0.2">
      <c r="A178" s="62" t="s">
        <v>2586</v>
      </c>
      <c r="B178" s="62" t="s">
        <v>2687</v>
      </c>
      <c r="C178" s="62" t="s">
        <v>692</v>
      </c>
      <c r="D178" s="62" t="s">
        <v>7</v>
      </c>
      <c r="E178" s="62" t="s">
        <v>1311</v>
      </c>
      <c r="F178" s="101">
        <v>1</v>
      </c>
      <c r="G178" s="143">
        <f t="shared" si="11"/>
        <v>43931</v>
      </c>
      <c r="H178" s="1" t="str">
        <f t="shared" ca="1" si="12"/>
        <v>сигма_пульт</v>
      </c>
    </row>
    <row r="179" spans="1:8" hidden="1" x14ac:dyDescent="0.2">
      <c r="A179" s="62" t="s">
        <v>2688</v>
      </c>
      <c r="B179" s="62" t="s">
        <v>2691</v>
      </c>
      <c r="C179" s="62" t="s">
        <v>2692</v>
      </c>
      <c r="D179" s="62" t="s">
        <v>7</v>
      </c>
      <c r="E179" s="62" t="s">
        <v>1318</v>
      </c>
      <c r="F179" s="101">
        <v>1</v>
      </c>
      <c r="G179" s="143">
        <f t="shared" si="11"/>
        <v>43934</v>
      </c>
      <c r="H179" s="1" t="str">
        <f t="shared" ca="1" si="12"/>
        <v>сигма_пульт</v>
      </c>
    </row>
    <row r="180" spans="1:8" hidden="1" x14ac:dyDescent="0.2">
      <c r="A180" s="62" t="s">
        <v>2579</v>
      </c>
      <c r="B180" s="62" t="s">
        <v>2704</v>
      </c>
      <c r="C180" s="62" t="s">
        <v>2705</v>
      </c>
      <c r="D180" s="62" t="s">
        <v>20</v>
      </c>
      <c r="E180" s="62" t="s">
        <v>1318</v>
      </c>
      <c r="F180" s="101">
        <v>1</v>
      </c>
      <c r="G180" s="143">
        <f t="shared" si="11"/>
        <v>43936</v>
      </c>
      <c r="H180" s="1" t="str">
        <f t="shared" ca="1" si="12"/>
        <v>сигнал_03_пульт</v>
      </c>
    </row>
    <row r="181" spans="1:8" hidden="1" x14ac:dyDescent="0.2">
      <c r="A181" s="19" t="s">
        <v>2619</v>
      </c>
      <c r="B181" s="19" t="s">
        <v>2667</v>
      </c>
      <c r="C181" s="19" t="s">
        <v>2409</v>
      </c>
      <c r="D181" s="19" t="s">
        <v>318</v>
      </c>
      <c r="E181" s="19" t="s">
        <v>1312</v>
      </c>
      <c r="F181" s="147">
        <v>1</v>
      </c>
      <c r="G181" s="143">
        <f t="shared" si="11"/>
        <v>44134</v>
      </c>
      <c r="H181" s="1" t="str">
        <f t="shared" ca="1" si="12"/>
        <v>ДКС_101_пульты</v>
      </c>
    </row>
    <row r="182" spans="1:8" hidden="1" x14ac:dyDescent="0.2">
      <c r="A182" s="19" t="s">
        <v>2668</v>
      </c>
      <c r="B182" s="19" t="s">
        <v>2669</v>
      </c>
      <c r="C182" s="19" t="s">
        <v>2408</v>
      </c>
      <c r="D182" s="19" t="s">
        <v>318</v>
      </c>
      <c r="E182" s="19" t="s">
        <v>1312</v>
      </c>
      <c r="F182" s="147">
        <v>1</v>
      </c>
      <c r="G182" s="143">
        <f t="shared" si="11"/>
        <v>44116</v>
      </c>
      <c r="H182" s="1" t="str">
        <f t="shared" ca="1" si="12"/>
        <v>ДКС_101_пульты</v>
      </c>
    </row>
    <row r="183" spans="1:8" hidden="1" x14ac:dyDescent="0.2">
      <c r="A183" s="62" t="s">
        <v>2579</v>
      </c>
      <c r="B183" s="62" t="s">
        <v>2708</v>
      </c>
      <c r="C183" s="62" t="s">
        <v>818</v>
      </c>
      <c r="D183" s="62" t="s">
        <v>20</v>
      </c>
      <c r="E183" s="62" t="s">
        <v>1311</v>
      </c>
      <c r="F183" s="101">
        <v>1</v>
      </c>
      <c r="G183" s="143">
        <f t="shared" si="11"/>
        <v>43936</v>
      </c>
      <c r="H183" s="1" t="str">
        <f t="shared" ca="1" si="12"/>
        <v>сигнал_03_пульт</v>
      </c>
    </row>
    <row r="184" spans="1:8" hidden="1" x14ac:dyDescent="0.2">
      <c r="A184" s="62" t="s">
        <v>2579</v>
      </c>
      <c r="B184" s="62" t="s">
        <v>2701</v>
      </c>
      <c r="C184" s="62" t="s">
        <v>2702</v>
      </c>
      <c r="D184" s="62" t="s">
        <v>20</v>
      </c>
      <c r="E184" s="62" t="s">
        <v>1318</v>
      </c>
      <c r="F184" s="101">
        <v>1</v>
      </c>
      <c r="G184" s="143">
        <f t="shared" si="11"/>
        <v>43936</v>
      </c>
      <c r="H184" s="1" t="str">
        <f t="shared" ca="1" si="12"/>
        <v>сигнал_03_пульт</v>
      </c>
    </row>
    <row r="185" spans="1:8" hidden="1" x14ac:dyDescent="0.2">
      <c r="A185" s="19" t="s">
        <v>2582</v>
      </c>
      <c r="B185" s="19" t="s">
        <v>2583</v>
      </c>
      <c r="C185" s="19" t="s">
        <v>2419</v>
      </c>
      <c r="D185" s="19" t="s">
        <v>7</v>
      </c>
      <c r="E185" s="19" t="s">
        <v>1312</v>
      </c>
      <c r="F185" s="147">
        <v>3</v>
      </c>
      <c r="G185" s="143">
        <f t="shared" si="11"/>
        <v>44043</v>
      </c>
      <c r="H185" s="1" t="str">
        <f t="shared" ca="1" si="12"/>
        <v>сигма_пульт</v>
      </c>
    </row>
    <row r="186" spans="1:8" hidden="1" x14ac:dyDescent="0.2">
      <c r="A186" s="62" t="s">
        <v>2695</v>
      </c>
      <c r="B186" s="62" t="s">
        <v>2696</v>
      </c>
      <c r="C186" s="62" t="s">
        <v>2697</v>
      </c>
      <c r="D186" s="62" t="s">
        <v>20</v>
      </c>
      <c r="E186" s="62" t="s">
        <v>1312</v>
      </c>
      <c r="F186" s="101">
        <v>1</v>
      </c>
      <c r="G186" s="143">
        <f t="shared" si="11"/>
        <v>43935</v>
      </c>
      <c r="H186" s="1" t="str">
        <f t="shared" ca="1" si="12"/>
        <v>сигнал_03_пульт</v>
      </c>
    </row>
    <row r="187" spans="1:8" hidden="1" x14ac:dyDescent="0.2">
      <c r="A187" s="19" t="s">
        <v>2573</v>
      </c>
      <c r="B187" s="19" t="s">
        <v>2574</v>
      </c>
      <c r="C187" s="19" t="s">
        <v>2575</v>
      </c>
      <c r="D187" s="19" t="s">
        <v>7</v>
      </c>
      <c r="E187" s="19" t="s">
        <v>1312</v>
      </c>
      <c r="F187" s="147">
        <v>2</v>
      </c>
      <c r="G187" s="143">
        <f t="shared" si="11"/>
        <v>43980</v>
      </c>
      <c r="H187" s="1" t="str">
        <f t="shared" ca="1" si="12"/>
        <v>сигма_пульт</v>
      </c>
    </row>
    <row r="188" spans="1:8" hidden="1" x14ac:dyDescent="0.2">
      <c r="A188" s="62" t="s">
        <v>2586</v>
      </c>
      <c r="B188" s="62" t="s">
        <v>2651</v>
      </c>
      <c r="C188" s="62" t="s">
        <v>971</v>
      </c>
      <c r="D188" s="62" t="s">
        <v>77</v>
      </c>
      <c r="E188" s="62" t="s">
        <v>1311</v>
      </c>
      <c r="F188" s="101">
        <v>2</v>
      </c>
      <c r="G188" s="143">
        <f t="shared" si="11"/>
        <v>43931</v>
      </c>
      <c r="H188" s="1" t="str">
        <f t="shared" ca="1" si="12"/>
        <v>сигнал_02</v>
      </c>
    </row>
    <row r="189" spans="1:8" hidden="1" x14ac:dyDescent="0.2">
      <c r="A189" s="62" t="s">
        <v>2652</v>
      </c>
      <c r="B189" s="62" t="s">
        <v>2653</v>
      </c>
      <c r="C189" s="62" t="s">
        <v>971</v>
      </c>
      <c r="D189" s="62" t="s">
        <v>11</v>
      </c>
      <c r="E189" s="62" t="s">
        <v>1311</v>
      </c>
      <c r="F189" s="101">
        <v>2</v>
      </c>
      <c r="G189" s="143">
        <f t="shared" si="11"/>
        <v>43941</v>
      </c>
      <c r="H189" s="1" t="str">
        <f t="shared" ca="1" si="12"/>
        <v>сигнал_02</v>
      </c>
    </row>
    <row r="190" spans="1:8" hidden="1" x14ac:dyDescent="0.2">
      <c r="A190" s="62" t="s">
        <v>2598</v>
      </c>
      <c r="B190" s="62" t="s">
        <v>2654</v>
      </c>
      <c r="C190" s="62" t="s">
        <v>578</v>
      </c>
      <c r="D190" s="62" t="s">
        <v>11</v>
      </c>
      <c r="E190" s="62" t="s">
        <v>1311</v>
      </c>
      <c r="F190" s="101">
        <v>1</v>
      </c>
      <c r="G190" s="143">
        <f t="shared" si="11"/>
        <v>43929</v>
      </c>
      <c r="H190" s="1" t="str">
        <f t="shared" ca="1" si="12"/>
        <v>сигнал_02</v>
      </c>
    </row>
    <row r="191" spans="1:8" hidden="1" x14ac:dyDescent="0.2">
      <c r="A191" s="62" t="s">
        <v>2706</v>
      </c>
      <c r="B191" s="62" t="s">
        <v>2723</v>
      </c>
      <c r="C191" s="62" t="s">
        <v>972</v>
      </c>
      <c r="D191" s="62" t="s">
        <v>11</v>
      </c>
      <c r="E191" s="62" t="s">
        <v>1318</v>
      </c>
      <c r="F191" s="101">
        <v>1</v>
      </c>
      <c r="G191" s="143">
        <f t="shared" si="11"/>
        <v>43928</v>
      </c>
      <c r="H191" s="1" t="str">
        <f t="shared" ca="1" si="12"/>
        <v>сигнал_02</v>
      </c>
    </row>
    <row r="192" spans="1:8" hidden="1" x14ac:dyDescent="0.2">
      <c r="A192" s="62" t="s">
        <v>2600</v>
      </c>
      <c r="B192" s="62" t="s">
        <v>2601</v>
      </c>
      <c r="C192" s="62" t="s">
        <v>750</v>
      </c>
      <c r="D192" s="62" t="s">
        <v>492</v>
      </c>
      <c r="E192" s="62" t="s">
        <v>1312</v>
      </c>
      <c r="F192" s="101">
        <v>1</v>
      </c>
      <c r="G192" s="143">
        <f t="shared" si="11"/>
        <v>43951</v>
      </c>
      <c r="H192" s="1" t="str">
        <f t="shared" ca="1" si="12"/>
        <v>Прочее</v>
      </c>
    </row>
    <row r="193" spans="1:8" hidden="1" x14ac:dyDescent="0.2">
      <c r="A193" s="19" t="s">
        <v>2573</v>
      </c>
      <c r="B193" s="19" t="s">
        <v>2592</v>
      </c>
      <c r="C193" s="19" t="s">
        <v>2420</v>
      </c>
      <c r="D193" s="19" t="s">
        <v>17</v>
      </c>
      <c r="E193" s="19" t="s">
        <v>1312</v>
      </c>
      <c r="F193" s="147">
        <v>1</v>
      </c>
      <c r="G193" s="143">
        <f t="shared" ref="G193:G194" si="13">DATEVALUE(LEFT(A193,10))</f>
        <v>43980</v>
      </c>
      <c r="H193" s="1" t="str">
        <f t="shared" ca="1" si="12"/>
        <v>сигнал_03_пульт</v>
      </c>
    </row>
    <row r="194" spans="1:8" hidden="1" x14ac:dyDescent="0.2">
      <c r="A194" s="19" t="s">
        <v>2713</v>
      </c>
      <c r="B194" s="19" t="s">
        <v>2721</v>
      </c>
      <c r="C194" s="19" t="s">
        <v>2722</v>
      </c>
      <c r="D194" s="19" t="s">
        <v>9</v>
      </c>
      <c r="E194" s="19" t="s">
        <v>1311</v>
      </c>
      <c r="F194" s="147">
        <v>3</v>
      </c>
      <c r="G194" s="143">
        <f t="shared" si="13"/>
        <v>43955</v>
      </c>
      <c r="H194" s="1" t="str">
        <f t="shared" ca="1" si="12"/>
        <v>прочее_газ</v>
      </c>
    </row>
  </sheetData>
  <autoFilter ref="A1:L194">
    <filterColumn colId="7">
      <filters>
        <filter val="Сторонние_производители"/>
      </filters>
    </filterColumn>
  </autoFilter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H240"/>
  <sheetViews>
    <sheetView topLeftCell="A195" workbookViewId="0">
      <selection activeCell="A223" sqref="A223:A240"/>
    </sheetView>
  </sheetViews>
  <sheetFormatPr defaultRowHeight="11.25" x14ac:dyDescent="0.2"/>
  <cols>
    <col min="1" max="1" width="10.1640625" style="102" bestFit="1" customWidth="1"/>
    <col min="2" max="2" width="23.1640625" style="102" customWidth="1"/>
    <col min="3" max="3" width="21.1640625" style="102" customWidth="1"/>
    <col min="4" max="4" width="13.1640625" style="102" bestFit="1" customWidth="1"/>
    <col min="5" max="5" width="20.33203125" style="1" bestFit="1" customWidth="1"/>
    <col min="6" max="6" width="11.5" style="1" bestFit="1" customWidth="1"/>
    <col min="7" max="7" width="9.33203125" style="81"/>
    <col min="8" max="8" width="16.83203125" bestFit="1" customWidth="1"/>
  </cols>
  <sheetData>
    <row r="1" spans="1:8" x14ac:dyDescent="0.2">
      <c r="A1" s="102" t="s">
        <v>2385</v>
      </c>
      <c r="B1" s="102" t="s">
        <v>2386</v>
      </c>
      <c r="C1" s="102" t="s">
        <v>2387</v>
      </c>
      <c r="D1" s="102" t="s">
        <v>2388</v>
      </c>
      <c r="E1" s="1" t="s">
        <v>223</v>
      </c>
      <c r="F1" s="105" t="s">
        <v>2405</v>
      </c>
      <c r="G1" s="81" t="s">
        <v>2423</v>
      </c>
      <c r="H1" s="110" t="s">
        <v>267</v>
      </c>
    </row>
    <row r="2" spans="1:8" hidden="1" x14ac:dyDescent="0.2">
      <c r="A2" s="103">
        <v>44027</v>
      </c>
      <c r="B2" s="104" t="s">
        <v>2404</v>
      </c>
      <c r="C2" s="104" t="s">
        <v>481</v>
      </c>
      <c r="D2" s="104"/>
      <c r="E2" s="105" t="str">
        <f t="shared" ref="E2:E38" si="0">CONCATENATE(D2,C2)</f>
        <v>Моноблок_Гамма</v>
      </c>
      <c r="F2" s="105">
        <v>400</v>
      </c>
      <c r="G2" s="81">
        <v>209</v>
      </c>
      <c r="H2" s="111">
        <f ca="1">F2*VLOOKUP(E2,всего_добавки!$C$6:$AD$70,28,FALSE)</f>
        <v>5318338.9355742298</v>
      </c>
    </row>
    <row r="3" spans="1:8" hidden="1" x14ac:dyDescent="0.2">
      <c r="A3" s="103">
        <v>44027</v>
      </c>
      <c r="B3" s="104" t="s">
        <v>2404</v>
      </c>
      <c r="C3" s="104" t="s">
        <v>495</v>
      </c>
      <c r="D3" s="104"/>
      <c r="E3" s="105" t="str">
        <f t="shared" si="0"/>
        <v>Моноблок_Гамма_1_1</v>
      </c>
      <c r="F3" s="105">
        <v>100</v>
      </c>
      <c r="G3" s="81">
        <v>208</v>
      </c>
      <c r="H3" s="111">
        <f ca="1">F3*VLOOKUP(E3,всего_добавки!$C$6:$AD$70,28,FALSE)</f>
        <v>1238400</v>
      </c>
    </row>
    <row r="4" spans="1:8" hidden="1" x14ac:dyDescent="0.2">
      <c r="A4" s="103">
        <v>44058</v>
      </c>
      <c r="B4" s="104" t="s">
        <v>2404</v>
      </c>
      <c r="C4" s="104" t="s">
        <v>475</v>
      </c>
      <c r="D4" s="104"/>
      <c r="E4" s="105" t="str">
        <f t="shared" si="0"/>
        <v>Моноблок_Гамма_2_1</v>
      </c>
      <c r="F4" s="105">
        <v>250</v>
      </c>
      <c r="G4" s="81">
        <v>211</v>
      </c>
      <c r="H4" s="111">
        <f ca="1">F4*VLOOKUP(E4,всего_добавки!$C$6:$AD$70,28,FALSE)</f>
        <v>3096000</v>
      </c>
    </row>
    <row r="5" spans="1:8" hidden="1" x14ac:dyDescent="0.2">
      <c r="A5" s="103">
        <v>44119</v>
      </c>
      <c r="B5" s="104" t="s">
        <v>2404</v>
      </c>
      <c r="C5" s="104" t="s">
        <v>481</v>
      </c>
      <c r="D5" s="104"/>
      <c r="E5" s="105" t="str">
        <f t="shared" si="0"/>
        <v>Моноблок_Гамма</v>
      </c>
      <c r="F5" s="105">
        <v>300</v>
      </c>
      <c r="G5" s="81">
        <v>210</v>
      </c>
      <c r="H5" s="111">
        <f ca="1">F5*VLOOKUP(E5,всего_добавки!$C$6:$AD$70,28,FALSE)</f>
        <v>3988754.2016806724</v>
      </c>
    </row>
    <row r="6" spans="1:8" hidden="1" x14ac:dyDescent="0.2">
      <c r="A6" s="103">
        <v>43936</v>
      </c>
      <c r="B6" s="104" t="s">
        <v>2404</v>
      </c>
      <c r="C6" s="104" t="s">
        <v>479</v>
      </c>
      <c r="D6" s="104"/>
      <c r="E6" s="105" t="str">
        <f t="shared" si="0"/>
        <v>БДМГ</v>
      </c>
      <c r="F6" s="105">
        <v>1</v>
      </c>
      <c r="G6" s="81">
        <v>217</v>
      </c>
      <c r="H6" s="111">
        <f ca="1">F6*VLOOKUP(E6,всего_добавки!$C$6:$AD$70,28,FALSE)</f>
        <v>141476.14705882352</v>
      </c>
    </row>
    <row r="7" spans="1:8" hidden="1" x14ac:dyDescent="0.2">
      <c r="A7" s="103">
        <v>43966</v>
      </c>
      <c r="B7" s="104" t="s">
        <v>2404</v>
      </c>
      <c r="C7" s="104" t="s">
        <v>479</v>
      </c>
      <c r="D7" s="104"/>
      <c r="E7" s="105" t="str">
        <f t="shared" si="0"/>
        <v>БДМГ</v>
      </c>
      <c r="F7" s="105">
        <v>1</v>
      </c>
      <c r="G7" s="81">
        <v>235</v>
      </c>
      <c r="H7" s="111">
        <f ca="1">F7*VLOOKUP(E7,всего_добавки!$C$6:$AD$70,28,FALSE)</f>
        <v>141476.14705882352</v>
      </c>
    </row>
    <row r="8" spans="1:8" hidden="1" x14ac:dyDescent="0.2">
      <c r="A8" s="103">
        <v>43997</v>
      </c>
      <c r="B8" s="104" t="s">
        <v>2404</v>
      </c>
      <c r="C8" s="104" t="s">
        <v>479</v>
      </c>
      <c r="D8" s="104"/>
      <c r="E8" s="105" t="str">
        <f t="shared" si="0"/>
        <v>БДМГ</v>
      </c>
      <c r="F8" s="105">
        <v>1</v>
      </c>
      <c r="G8" s="81">
        <v>236</v>
      </c>
      <c r="H8" s="111">
        <f ca="1">F8*VLOOKUP(E8,всего_добавки!$C$6:$AD$70,28,FALSE)</f>
        <v>141476.14705882352</v>
      </c>
    </row>
    <row r="9" spans="1:8" hidden="1" x14ac:dyDescent="0.2">
      <c r="A9" s="103">
        <v>44027</v>
      </c>
      <c r="B9" s="104" t="s">
        <v>2404</v>
      </c>
      <c r="C9" s="104" t="s">
        <v>479</v>
      </c>
      <c r="D9" s="104"/>
      <c r="E9" s="105" t="str">
        <f t="shared" si="0"/>
        <v>БДМГ</v>
      </c>
      <c r="F9" s="105">
        <v>1</v>
      </c>
      <c r="G9" s="81">
        <v>237</v>
      </c>
      <c r="H9" s="111">
        <f ca="1">F9*VLOOKUP(E9,всего_добавки!$C$6:$AD$70,28,FALSE)</f>
        <v>141476.14705882352</v>
      </c>
    </row>
    <row r="10" spans="1:8" hidden="1" x14ac:dyDescent="0.2">
      <c r="A10" s="103">
        <v>44058</v>
      </c>
      <c r="B10" s="104" t="s">
        <v>2404</v>
      </c>
      <c r="C10" s="104" t="s">
        <v>479</v>
      </c>
      <c r="D10" s="104"/>
      <c r="E10" s="105" t="str">
        <f t="shared" si="0"/>
        <v>БДМГ</v>
      </c>
      <c r="F10" s="105">
        <v>2</v>
      </c>
      <c r="G10" s="81">
        <v>238</v>
      </c>
      <c r="H10" s="111">
        <f ca="1">F10*VLOOKUP(E10,всего_добавки!$C$6:$AD$70,28,FALSE)</f>
        <v>282952.29411764705</v>
      </c>
    </row>
    <row r="11" spans="1:8" hidden="1" x14ac:dyDescent="0.2">
      <c r="A11" s="103">
        <v>44089</v>
      </c>
      <c r="B11" s="104" t="s">
        <v>2404</v>
      </c>
      <c r="C11" s="104" t="s">
        <v>479</v>
      </c>
      <c r="D11" s="104"/>
      <c r="E11" s="105" t="str">
        <f t="shared" si="0"/>
        <v>БДМГ</v>
      </c>
      <c r="F11" s="105">
        <v>2</v>
      </c>
      <c r="G11" s="81">
        <v>239</v>
      </c>
      <c r="H11" s="111">
        <f ca="1">F11*VLOOKUP(E11,всего_добавки!$C$6:$AD$70,28,FALSE)</f>
        <v>282952.29411764705</v>
      </c>
    </row>
    <row r="12" spans="1:8" hidden="1" x14ac:dyDescent="0.2">
      <c r="A12" s="103">
        <v>44119</v>
      </c>
      <c r="B12" s="104" t="s">
        <v>2404</v>
      </c>
      <c r="C12" s="104" t="s">
        <v>479</v>
      </c>
      <c r="D12" s="104"/>
      <c r="E12" s="105" t="str">
        <f t="shared" si="0"/>
        <v>БДМГ</v>
      </c>
      <c r="F12" s="105">
        <v>2</v>
      </c>
      <c r="G12" s="81">
        <v>240</v>
      </c>
      <c r="H12" s="111">
        <f ca="1">F12*VLOOKUP(E12,всего_добавки!$C$6:$AD$70,28,FALSE)</f>
        <v>282952.29411764705</v>
      </c>
    </row>
    <row r="13" spans="1:8" hidden="1" x14ac:dyDescent="0.2">
      <c r="A13" s="103">
        <v>44150</v>
      </c>
      <c r="B13" s="104" t="s">
        <v>2404</v>
      </c>
      <c r="C13" s="104" t="s">
        <v>479</v>
      </c>
      <c r="D13" s="104"/>
      <c r="E13" s="105" t="str">
        <f t="shared" si="0"/>
        <v>БДМГ</v>
      </c>
      <c r="F13" s="105">
        <v>2</v>
      </c>
      <c r="G13" s="81">
        <v>241</v>
      </c>
      <c r="H13" s="111">
        <f ca="1">F13*VLOOKUP(E13,всего_добавки!$C$6:$AD$70,28,FALSE)</f>
        <v>282952.29411764705</v>
      </c>
    </row>
    <row r="14" spans="1:8" hidden="1" x14ac:dyDescent="0.2">
      <c r="A14" s="103">
        <v>44180</v>
      </c>
      <c r="B14" s="104" t="s">
        <v>2404</v>
      </c>
      <c r="C14" s="104" t="s">
        <v>479</v>
      </c>
      <c r="D14" s="104"/>
      <c r="E14" s="105" t="str">
        <f t="shared" si="0"/>
        <v>БДМГ</v>
      </c>
      <c r="F14" s="105">
        <v>2</v>
      </c>
      <c r="G14" s="81">
        <v>242</v>
      </c>
      <c r="H14" s="111">
        <f ca="1">F14*VLOOKUP(E14,всего_добавки!$C$6:$AD$70,28,FALSE)</f>
        <v>282952.29411764705</v>
      </c>
    </row>
    <row r="15" spans="1:8" hidden="1" x14ac:dyDescent="0.2">
      <c r="A15" s="103">
        <v>43966</v>
      </c>
      <c r="B15" s="104" t="s">
        <v>2404</v>
      </c>
      <c r="C15" s="104" t="s">
        <v>472</v>
      </c>
      <c r="D15" s="104"/>
      <c r="E15" s="105" t="str">
        <f t="shared" si="0"/>
        <v>РЗА</v>
      </c>
      <c r="F15" s="105">
        <v>3</v>
      </c>
      <c r="G15" s="81">
        <v>218</v>
      </c>
      <c r="H15" s="111">
        <f ca="1">F15*VLOOKUP(E15,всего_добавки!$C$6:$AD$70,28,FALSE)</f>
        <v>543100.16666666663</v>
      </c>
    </row>
    <row r="16" spans="1:8" hidden="1" x14ac:dyDescent="0.2">
      <c r="A16" s="103">
        <v>43997</v>
      </c>
      <c r="B16" s="104" t="s">
        <v>2404</v>
      </c>
      <c r="C16" s="104" t="s">
        <v>472</v>
      </c>
      <c r="D16" s="104"/>
      <c r="E16" s="105" t="str">
        <f t="shared" si="0"/>
        <v>РЗА</v>
      </c>
      <c r="F16" s="105">
        <v>3</v>
      </c>
      <c r="G16" s="81">
        <v>243</v>
      </c>
      <c r="H16" s="111">
        <f ca="1">F16*VLOOKUP(E16,всего_добавки!$C$6:$AD$70,28,FALSE)</f>
        <v>543100.16666666663</v>
      </c>
    </row>
    <row r="17" spans="1:8" hidden="1" x14ac:dyDescent="0.2">
      <c r="A17" s="103">
        <v>44027</v>
      </c>
      <c r="B17" s="104" t="s">
        <v>2404</v>
      </c>
      <c r="C17" s="104" t="s">
        <v>472</v>
      </c>
      <c r="D17" s="104"/>
      <c r="E17" s="105" t="str">
        <f t="shared" si="0"/>
        <v>РЗА</v>
      </c>
      <c r="F17" s="105">
        <v>3</v>
      </c>
      <c r="G17" s="81">
        <v>244</v>
      </c>
      <c r="H17" s="111">
        <f ca="1">F17*VLOOKUP(E17,всего_добавки!$C$6:$AD$70,28,FALSE)</f>
        <v>543100.16666666663</v>
      </c>
    </row>
    <row r="18" spans="1:8" hidden="1" x14ac:dyDescent="0.2">
      <c r="A18" s="103">
        <v>44058</v>
      </c>
      <c r="B18" s="104" t="s">
        <v>2404</v>
      </c>
      <c r="C18" s="104" t="s">
        <v>472</v>
      </c>
      <c r="D18" s="104"/>
      <c r="E18" s="105" t="str">
        <f t="shared" si="0"/>
        <v>РЗА</v>
      </c>
      <c r="F18" s="105">
        <v>3</v>
      </c>
      <c r="G18" s="81">
        <v>245</v>
      </c>
      <c r="H18" s="111">
        <f ca="1">F18*VLOOKUP(E18,всего_добавки!$C$6:$AD$70,28,FALSE)</f>
        <v>543100.16666666663</v>
      </c>
    </row>
    <row r="19" spans="1:8" hidden="1" x14ac:dyDescent="0.2">
      <c r="A19" s="103">
        <v>44089</v>
      </c>
      <c r="B19" s="104" t="s">
        <v>2404</v>
      </c>
      <c r="C19" s="104" t="s">
        <v>472</v>
      </c>
      <c r="D19" s="104"/>
      <c r="E19" s="105" t="str">
        <f t="shared" si="0"/>
        <v>РЗА</v>
      </c>
      <c r="F19" s="105">
        <v>3</v>
      </c>
      <c r="G19" s="81">
        <v>246</v>
      </c>
      <c r="H19" s="111">
        <f ca="1">F19*VLOOKUP(E19,всего_добавки!$C$6:$AD$70,28,FALSE)</f>
        <v>543100.16666666663</v>
      </c>
    </row>
    <row r="20" spans="1:8" hidden="1" x14ac:dyDescent="0.2">
      <c r="A20" s="103">
        <v>44119</v>
      </c>
      <c r="B20" s="104" t="s">
        <v>2404</v>
      </c>
      <c r="C20" s="104" t="s">
        <v>472</v>
      </c>
      <c r="D20" s="104"/>
      <c r="E20" s="105" t="str">
        <f t="shared" si="0"/>
        <v>РЗА</v>
      </c>
      <c r="F20" s="105">
        <v>3</v>
      </c>
      <c r="G20" s="81">
        <v>247</v>
      </c>
      <c r="H20" s="111">
        <f ca="1">F20*VLOOKUP(E20,всего_добавки!$C$6:$AD$70,28,FALSE)</f>
        <v>543100.16666666663</v>
      </c>
    </row>
    <row r="21" spans="1:8" hidden="1" x14ac:dyDescent="0.2">
      <c r="A21" s="103">
        <v>44150</v>
      </c>
      <c r="B21" s="104" t="s">
        <v>2404</v>
      </c>
      <c r="C21" s="104" t="s">
        <v>472</v>
      </c>
      <c r="D21" s="104"/>
      <c r="E21" s="105" t="str">
        <f t="shared" si="0"/>
        <v>РЗА</v>
      </c>
      <c r="F21" s="105">
        <v>3</v>
      </c>
      <c r="G21" s="81">
        <v>248</v>
      </c>
      <c r="H21" s="111">
        <f ca="1">F21*VLOOKUP(E21,всего_добавки!$C$6:$AD$70,28,FALSE)</f>
        <v>543100.16666666663</v>
      </c>
    </row>
    <row r="22" spans="1:8" hidden="1" x14ac:dyDescent="0.2">
      <c r="A22" s="103">
        <v>43971</v>
      </c>
      <c r="B22" s="104" t="s">
        <v>2404</v>
      </c>
      <c r="C22" s="104" t="s">
        <v>396</v>
      </c>
      <c r="D22" s="104"/>
      <c r="E22" s="105" t="str">
        <f t="shared" si="0"/>
        <v>РЗБ</v>
      </c>
      <c r="F22" s="105">
        <v>9</v>
      </c>
      <c r="G22" s="81">
        <v>219</v>
      </c>
      <c r="H22" s="111">
        <f ca="1">F22*VLOOKUP(E22,всего_добавки!$C$6:$AD$70,28,FALSE)</f>
        <v>1730254.5</v>
      </c>
    </row>
    <row r="23" spans="1:8" hidden="1" x14ac:dyDescent="0.2">
      <c r="A23" s="103">
        <v>43936</v>
      </c>
      <c r="B23" s="104" t="s">
        <v>2404</v>
      </c>
      <c r="C23" s="104" t="s">
        <v>396</v>
      </c>
      <c r="D23" s="104"/>
      <c r="E23" s="105" t="str">
        <f t="shared" si="0"/>
        <v>РЗБ</v>
      </c>
      <c r="F23" s="105">
        <v>9</v>
      </c>
      <c r="G23" s="81">
        <v>249</v>
      </c>
      <c r="H23" s="111">
        <f ca="1">F23*VLOOKUP(E23,всего_добавки!$C$6:$AD$70,28,FALSE)</f>
        <v>1730254.5</v>
      </c>
    </row>
    <row r="24" spans="1:8" hidden="1" x14ac:dyDescent="0.2">
      <c r="A24" s="103">
        <v>43966</v>
      </c>
      <c r="B24" s="104" t="s">
        <v>2404</v>
      </c>
      <c r="C24" s="104" t="s">
        <v>396</v>
      </c>
      <c r="D24" s="104"/>
      <c r="E24" s="105" t="str">
        <f t="shared" si="0"/>
        <v>РЗБ</v>
      </c>
      <c r="F24" s="105">
        <v>9</v>
      </c>
      <c r="G24" s="81">
        <v>250</v>
      </c>
      <c r="H24" s="111">
        <f ca="1">F24*VLOOKUP(E24,всего_добавки!$C$6:$AD$70,28,FALSE)</f>
        <v>1730254.5</v>
      </c>
    </row>
    <row r="25" spans="1:8" hidden="1" x14ac:dyDescent="0.2">
      <c r="A25" s="103">
        <v>43997</v>
      </c>
      <c r="B25" s="104" t="s">
        <v>2404</v>
      </c>
      <c r="C25" s="104" t="s">
        <v>396</v>
      </c>
      <c r="D25" s="104"/>
      <c r="E25" s="105" t="str">
        <f t="shared" si="0"/>
        <v>РЗБ</v>
      </c>
      <c r="F25" s="105">
        <v>9</v>
      </c>
      <c r="G25" s="81">
        <v>251</v>
      </c>
      <c r="H25" s="111">
        <f ca="1">F25*VLOOKUP(E25,всего_добавки!$C$6:$AD$70,28,FALSE)</f>
        <v>1730254.5</v>
      </c>
    </row>
    <row r="26" spans="1:8" hidden="1" x14ac:dyDescent="0.2">
      <c r="A26" s="103">
        <v>44027</v>
      </c>
      <c r="B26" s="104" t="s">
        <v>2404</v>
      </c>
      <c r="C26" s="104" t="s">
        <v>396</v>
      </c>
      <c r="D26" s="104"/>
      <c r="E26" s="105" t="str">
        <f t="shared" si="0"/>
        <v>РЗБ</v>
      </c>
      <c r="F26" s="105">
        <v>9</v>
      </c>
      <c r="G26" s="81">
        <v>252</v>
      </c>
      <c r="H26" s="111">
        <f ca="1">F26*VLOOKUP(E26,всего_добавки!$C$6:$AD$70,28,FALSE)</f>
        <v>1730254.5</v>
      </c>
    </row>
    <row r="27" spans="1:8" hidden="1" x14ac:dyDescent="0.2">
      <c r="A27" s="103">
        <v>44058</v>
      </c>
      <c r="B27" s="104" t="s">
        <v>2404</v>
      </c>
      <c r="C27" s="104" t="s">
        <v>396</v>
      </c>
      <c r="D27" s="104"/>
      <c r="E27" s="105" t="str">
        <f t="shared" si="0"/>
        <v>РЗБ</v>
      </c>
      <c r="F27" s="105">
        <v>9</v>
      </c>
      <c r="G27" s="81">
        <v>253</v>
      </c>
      <c r="H27" s="111">
        <f ca="1">F27*VLOOKUP(E27,всего_добавки!$C$6:$AD$70,28,FALSE)</f>
        <v>1730254.5</v>
      </c>
    </row>
    <row r="28" spans="1:8" hidden="1" x14ac:dyDescent="0.2">
      <c r="A28" s="103">
        <v>44089</v>
      </c>
      <c r="B28" s="104" t="s">
        <v>2404</v>
      </c>
      <c r="C28" s="104" t="s">
        <v>396</v>
      </c>
      <c r="D28" s="104"/>
      <c r="E28" s="105" t="str">
        <f t="shared" si="0"/>
        <v>РЗБ</v>
      </c>
      <c r="F28" s="105">
        <v>9</v>
      </c>
      <c r="G28" s="81">
        <v>254</v>
      </c>
      <c r="H28" s="111">
        <f ca="1">F28*VLOOKUP(E28,всего_добавки!$C$6:$AD$70,28,FALSE)</f>
        <v>1730254.5</v>
      </c>
    </row>
    <row r="29" spans="1:8" hidden="1" x14ac:dyDescent="0.2">
      <c r="A29" s="103">
        <v>44119</v>
      </c>
      <c r="B29" s="104" t="s">
        <v>2404</v>
      </c>
      <c r="C29" s="104" t="s">
        <v>396</v>
      </c>
      <c r="D29" s="104"/>
      <c r="E29" s="105" t="str">
        <f t="shared" si="0"/>
        <v>РЗБ</v>
      </c>
      <c r="F29" s="105">
        <v>9</v>
      </c>
      <c r="G29" s="81">
        <v>255</v>
      </c>
      <c r="H29" s="111">
        <f ca="1">F29*VLOOKUP(E29,всего_добавки!$C$6:$AD$70,28,FALSE)</f>
        <v>1730254.5</v>
      </c>
    </row>
    <row r="30" spans="1:8" hidden="1" x14ac:dyDescent="0.2">
      <c r="A30" s="103">
        <v>44150</v>
      </c>
      <c r="B30" s="104" t="s">
        <v>2404</v>
      </c>
      <c r="C30" s="104" t="s">
        <v>396</v>
      </c>
      <c r="D30" s="104"/>
      <c r="E30" s="105" t="str">
        <f t="shared" si="0"/>
        <v>РЗБ</v>
      </c>
      <c r="F30" s="105">
        <v>9</v>
      </c>
      <c r="G30" s="81">
        <v>256</v>
      </c>
      <c r="H30" s="111">
        <f ca="1">F30*VLOOKUP(E30,всего_добавки!$C$6:$AD$70,28,FALSE)</f>
        <v>1730254.5</v>
      </c>
    </row>
    <row r="31" spans="1:8" hidden="1" x14ac:dyDescent="0.2">
      <c r="A31" s="103">
        <v>44180</v>
      </c>
      <c r="B31" s="104" t="s">
        <v>2404</v>
      </c>
      <c r="C31" s="104" t="s">
        <v>396</v>
      </c>
      <c r="D31" s="104"/>
      <c r="E31" s="105" t="str">
        <f t="shared" si="0"/>
        <v>РЗБ</v>
      </c>
      <c r="F31" s="105">
        <v>9</v>
      </c>
      <c r="G31" s="81">
        <v>257</v>
      </c>
      <c r="H31" s="111">
        <f ca="1">F31*VLOOKUP(E31,всего_добавки!$C$6:$AD$70,28,FALSE)</f>
        <v>1730254.5</v>
      </c>
    </row>
    <row r="32" spans="1:8" hidden="1" x14ac:dyDescent="0.2">
      <c r="A32" s="103">
        <v>43936</v>
      </c>
      <c r="B32" s="104" t="s">
        <v>2406</v>
      </c>
      <c r="C32" s="104" t="s">
        <v>398</v>
      </c>
      <c r="D32" s="104"/>
      <c r="E32" s="105" t="str">
        <f t="shared" si="0"/>
        <v>ДРБП_03</v>
      </c>
      <c r="F32" s="105">
        <v>15</v>
      </c>
      <c r="H32" s="111">
        <f ca="1">F32*VLOOKUP(E32,всего_добавки!$C$6:$AD$70,28,FALSE)</f>
        <v>1887684.2213114754</v>
      </c>
    </row>
    <row r="33" spans="1:8" hidden="1" x14ac:dyDescent="0.2">
      <c r="A33" s="103">
        <v>43936</v>
      </c>
      <c r="B33" s="104" t="s">
        <v>2407</v>
      </c>
      <c r="C33" s="104" t="s">
        <v>398</v>
      </c>
      <c r="D33" s="104"/>
      <c r="E33" s="105" t="str">
        <f t="shared" si="0"/>
        <v>ДРБП_03</v>
      </c>
      <c r="F33" s="105">
        <v>5</v>
      </c>
      <c r="H33" s="111">
        <f ca="1">F33*VLOOKUP(E33,всего_добавки!$C$6:$AD$70,28,FALSE)</f>
        <v>629228.07377049187</v>
      </c>
    </row>
    <row r="34" spans="1:8" hidden="1" x14ac:dyDescent="0.2">
      <c r="A34" s="103">
        <v>43966</v>
      </c>
      <c r="B34" s="104" t="s">
        <v>2408</v>
      </c>
      <c r="C34" s="104" t="s">
        <v>533</v>
      </c>
      <c r="D34" s="104"/>
      <c r="E34" s="105" t="str">
        <f t="shared" si="0"/>
        <v>ДКС_101_пульты</v>
      </c>
      <c r="F34" s="105">
        <v>1</v>
      </c>
      <c r="H34" s="111">
        <f ca="1">F34*VLOOKUP(E34,всего_добавки!$C$6:$AD$70,28,FALSE)</f>
        <v>296925</v>
      </c>
    </row>
    <row r="35" spans="1:8" hidden="1" x14ac:dyDescent="0.2">
      <c r="A35" s="103">
        <v>43966</v>
      </c>
      <c r="B35" s="104" t="s">
        <v>2408</v>
      </c>
      <c r="C35" s="104" t="s">
        <v>534</v>
      </c>
      <c r="D35" s="104"/>
      <c r="E35" s="105" t="str">
        <f t="shared" si="0"/>
        <v>ДКС_101_камеры</v>
      </c>
      <c r="F35" s="105">
        <v>1</v>
      </c>
      <c r="H35" s="111">
        <f ca="1">F35*VLOOKUP(E35,всего_добавки!$C$6:$AD$70,28,FALSE)</f>
        <v>85964.833333333328</v>
      </c>
    </row>
    <row r="36" spans="1:8" hidden="1" x14ac:dyDescent="0.2">
      <c r="A36" s="103">
        <v>43966</v>
      </c>
      <c r="B36" s="104" t="s">
        <v>2409</v>
      </c>
      <c r="C36" s="104" t="s">
        <v>533</v>
      </c>
      <c r="D36" s="104"/>
      <c r="E36" s="105" t="str">
        <f t="shared" si="0"/>
        <v>ДКС_101_пульты</v>
      </c>
      <c r="F36" s="105">
        <v>1</v>
      </c>
      <c r="H36" s="111">
        <f ca="1">F36*VLOOKUP(E36,всего_добавки!$C$6:$AD$70,28,FALSE)</f>
        <v>296925</v>
      </c>
    </row>
    <row r="37" spans="1:8" hidden="1" x14ac:dyDescent="0.2">
      <c r="A37" s="103">
        <v>43966</v>
      </c>
      <c r="B37" s="104" t="s">
        <v>2409</v>
      </c>
      <c r="C37" s="104" t="s">
        <v>534</v>
      </c>
      <c r="D37" s="104"/>
      <c r="E37" s="105" t="str">
        <f t="shared" si="0"/>
        <v>ДКС_101_камеры</v>
      </c>
      <c r="F37" s="105">
        <v>1</v>
      </c>
      <c r="H37" s="111">
        <f ca="1">F37*VLOOKUP(E37,всего_добавки!$C$6:$AD$70,28,FALSE)</f>
        <v>85964.833333333328</v>
      </c>
    </row>
    <row r="38" spans="1:8" hidden="1" x14ac:dyDescent="0.2">
      <c r="A38" s="103">
        <v>43936</v>
      </c>
      <c r="B38" s="104" t="s">
        <v>733</v>
      </c>
      <c r="C38" s="104" t="s">
        <v>398</v>
      </c>
      <c r="D38" s="104"/>
      <c r="E38" s="105" t="str">
        <f t="shared" si="0"/>
        <v>ДРБП_03</v>
      </c>
      <c r="F38" s="105">
        <v>13</v>
      </c>
      <c r="H38" s="111">
        <f ca="1">F38*VLOOKUP(E38,всего_добавки!$C$6:$AD$70,28,FALSE)</f>
        <v>1635992.9918032787</v>
      </c>
    </row>
    <row r="39" spans="1:8" hidden="1" x14ac:dyDescent="0.2">
      <c r="A39" s="103">
        <v>43891</v>
      </c>
      <c r="B39" s="104" t="s">
        <v>2493</v>
      </c>
      <c r="C39" s="104"/>
      <c r="D39" s="104" t="s">
        <v>469</v>
      </c>
      <c r="E39" s="105" t="str">
        <f t="shared" ref="E39:E50" si="1">CONCATENATE(D39,C39)</f>
        <v>сигма_пульт</v>
      </c>
      <c r="F39" s="105">
        <v>8</v>
      </c>
      <c r="G39" s="81">
        <v>87</v>
      </c>
      <c r="H39" s="111">
        <f ca="1">F39*VLOOKUP(E39,всего_добавки!$C$6:$AD$70,28,FALSE)</f>
        <v>456323.35238095239</v>
      </c>
    </row>
    <row r="40" spans="1:8" hidden="1" x14ac:dyDescent="0.2">
      <c r="A40" s="103">
        <v>43892</v>
      </c>
      <c r="B40" s="104" t="s">
        <v>2493</v>
      </c>
      <c r="C40" s="104"/>
      <c r="D40" s="104" t="s">
        <v>535</v>
      </c>
      <c r="E40" s="105" t="str">
        <f t="shared" si="1"/>
        <v>сигма_ТКС_датчики</v>
      </c>
      <c r="F40" s="105">
        <v>64</v>
      </c>
      <c r="G40" s="81">
        <v>87</v>
      </c>
      <c r="H40" s="111">
        <f ca="1">F40*VLOOKUP(E40,всего_добавки!$C$6:$AD$70,28,FALSE)</f>
        <v>830495.46460746462</v>
      </c>
    </row>
    <row r="41" spans="1:8" hidden="1" x14ac:dyDescent="0.2">
      <c r="A41" s="103">
        <v>43891</v>
      </c>
      <c r="B41" s="104" t="s">
        <v>2412</v>
      </c>
      <c r="C41" s="104"/>
      <c r="D41" s="117" t="s">
        <v>466</v>
      </c>
      <c r="E41" s="105" t="str">
        <f t="shared" si="1"/>
        <v>сигнал_03_оптика</v>
      </c>
      <c r="F41" s="105">
        <v>15</v>
      </c>
      <c r="H41" s="111">
        <f>F41*VLOOKUP(E41,всего_добавки!$C$6:$AD$70,28,FALSE)</f>
        <v>534600</v>
      </c>
    </row>
    <row r="42" spans="1:8" hidden="1" x14ac:dyDescent="0.2">
      <c r="A42" s="103">
        <v>43891</v>
      </c>
      <c r="B42" s="104" t="s">
        <v>2412</v>
      </c>
      <c r="C42" s="104"/>
      <c r="D42" s="104" t="s">
        <v>468</v>
      </c>
      <c r="E42" s="105" t="str">
        <f t="shared" si="1"/>
        <v>сигма_оптический_датчик</v>
      </c>
      <c r="F42" s="105">
        <v>28</v>
      </c>
      <c r="H42" s="111">
        <f ca="1">F42*VLOOKUP(E42,всего_добавки!$C$6:$AD$70,28,FALSE)</f>
        <v>946403.67883211677</v>
      </c>
    </row>
    <row r="43" spans="1:8" hidden="1" x14ac:dyDescent="0.2">
      <c r="A43" s="103">
        <v>43905</v>
      </c>
      <c r="B43" s="104" t="s">
        <v>2420</v>
      </c>
      <c r="C43" s="104"/>
      <c r="D43" s="104" t="s">
        <v>467</v>
      </c>
      <c r="E43" s="105" t="str">
        <f t="shared" si="1"/>
        <v>сигнал_03_пульт</v>
      </c>
      <c r="F43" s="105">
        <v>1</v>
      </c>
      <c r="H43" s="111">
        <f ca="1">F43*VLOOKUP(E43,всего_добавки!$C$6:$AD$70,28,FALSE)</f>
        <v>48565.209039548019</v>
      </c>
    </row>
    <row r="44" spans="1:8" hidden="1" x14ac:dyDescent="0.2">
      <c r="A44" s="103">
        <v>44011</v>
      </c>
      <c r="B44" s="104" t="s">
        <v>2419</v>
      </c>
      <c r="C44" s="104"/>
      <c r="D44" s="104" t="s">
        <v>468</v>
      </c>
      <c r="E44" s="105" t="str">
        <f t="shared" si="1"/>
        <v>сигма_оптический_датчик</v>
      </c>
      <c r="F44" s="105">
        <v>73</v>
      </c>
      <c r="H44" s="111">
        <f ca="1">F44*VLOOKUP(E44,всего_добавки!$C$6:$AD$70,28,FALSE)</f>
        <v>2467409.5912408759</v>
      </c>
    </row>
    <row r="45" spans="1:8" hidden="1" x14ac:dyDescent="0.2">
      <c r="A45" s="103">
        <v>44011</v>
      </c>
      <c r="B45" s="104" t="s">
        <v>2419</v>
      </c>
      <c r="C45" s="104"/>
      <c r="D45" s="104" t="s">
        <v>466</v>
      </c>
      <c r="E45" s="105" t="str">
        <f t="shared" si="1"/>
        <v>сигнал_03_оптика</v>
      </c>
      <c r="F45" s="105">
        <v>27</v>
      </c>
      <c r="H45" s="111">
        <f>F45*VLOOKUP(E45,всего_добавки!$C$6:$AD$70,28,FALSE)</f>
        <v>962280</v>
      </c>
    </row>
    <row r="46" spans="1:8" hidden="1" x14ac:dyDescent="0.2">
      <c r="A46" s="103">
        <v>44011</v>
      </c>
      <c r="B46" s="104" t="s">
        <v>2419</v>
      </c>
      <c r="C46" s="104"/>
      <c r="D46" s="104" t="s">
        <v>469</v>
      </c>
      <c r="E46" s="105" t="str">
        <f t="shared" si="1"/>
        <v>сигма_пульт</v>
      </c>
      <c r="F46" s="105">
        <v>3</v>
      </c>
      <c r="H46" s="111">
        <f ca="1">F46*VLOOKUP(E46,всего_добавки!$C$6:$AD$70,28,FALSE)</f>
        <v>171121.25714285715</v>
      </c>
    </row>
    <row r="47" spans="1:8" hidden="1" x14ac:dyDescent="0.2">
      <c r="A47" s="103">
        <v>43905</v>
      </c>
      <c r="B47" s="104" t="s">
        <v>2420</v>
      </c>
      <c r="C47" s="104"/>
      <c r="D47" s="104" t="s">
        <v>539</v>
      </c>
      <c r="E47" s="105" t="str">
        <f t="shared" si="1"/>
        <v>сигнал_03_электрохимия</v>
      </c>
      <c r="F47" s="105">
        <v>4</v>
      </c>
      <c r="H47" s="111">
        <f ca="1">F47*VLOOKUP(E47,всего_добавки!$C$6:$AD$70,28,FALSE)</f>
        <v>56849.5</v>
      </c>
    </row>
    <row r="48" spans="1:8" hidden="1" x14ac:dyDescent="0.2">
      <c r="A48" s="103">
        <v>43966</v>
      </c>
      <c r="B48" s="104" t="s">
        <v>2411</v>
      </c>
      <c r="C48" s="104" t="s">
        <v>398</v>
      </c>
      <c r="D48" s="104"/>
      <c r="E48" s="105" t="str">
        <f t="shared" si="1"/>
        <v>ДРБП_03</v>
      </c>
      <c r="F48" s="105">
        <v>7</v>
      </c>
      <c r="H48" s="111">
        <f ca="1">F48*VLOOKUP(E48,всего_добавки!$C$6:$AD$70,28,FALSE)</f>
        <v>880919.30327868857</v>
      </c>
    </row>
    <row r="49" spans="1:8" hidden="1" x14ac:dyDescent="0.2">
      <c r="A49" s="103">
        <v>43936</v>
      </c>
      <c r="B49" s="104" t="s">
        <v>2410</v>
      </c>
      <c r="C49" s="104"/>
      <c r="D49" s="118" t="s">
        <v>541</v>
      </c>
      <c r="E49" s="105" t="str">
        <f t="shared" si="1"/>
        <v>сигнал_03_ТКС</v>
      </c>
      <c r="F49" s="105">
        <v>60</v>
      </c>
      <c r="H49" s="111">
        <f ca="1">F49*VLOOKUP(E49,всего_добавки!$C$6:$AD$70,28,FALSE)</f>
        <v>808270.87420042639</v>
      </c>
    </row>
    <row r="50" spans="1:8" hidden="1" x14ac:dyDescent="0.2">
      <c r="A50" s="103">
        <v>43936</v>
      </c>
      <c r="B50" s="104" t="s">
        <v>2410</v>
      </c>
      <c r="C50" s="104"/>
      <c r="D50" s="104" t="s">
        <v>467</v>
      </c>
      <c r="E50" s="105" t="str">
        <f t="shared" si="1"/>
        <v>сигнал_03_пульт</v>
      </c>
      <c r="F50" s="105">
        <v>30</v>
      </c>
      <c r="H50" s="111">
        <f ca="1">F50*VLOOKUP(E50,всего_добавки!$C$6:$AD$70,28,FALSE)</f>
        <v>1456956.2711864405</v>
      </c>
    </row>
    <row r="51" spans="1:8" x14ac:dyDescent="0.2">
      <c r="A51" s="103">
        <v>43891</v>
      </c>
      <c r="B51" s="104"/>
      <c r="C51" s="104"/>
      <c r="D51" s="51" t="s">
        <v>538</v>
      </c>
      <c r="E51" s="105" t="str">
        <f t="shared" ref="E51:E82" si="2">CONCATENATE(D51,C51)</f>
        <v>сигнал_03_оптика_фланец</v>
      </c>
      <c r="F51" s="105">
        <v>5</v>
      </c>
      <c r="H51" s="111">
        <f>F51*VLOOKUP(E51,всего_добавки!$C$6:$AD$70,28,FALSE)</f>
        <v>178200</v>
      </c>
    </row>
    <row r="52" spans="1:8" x14ac:dyDescent="0.2">
      <c r="A52" s="103">
        <v>43891</v>
      </c>
      <c r="B52" s="104"/>
      <c r="C52" s="104"/>
      <c r="D52" s="51" t="s">
        <v>537</v>
      </c>
      <c r="E52" s="105" t="str">
        <f t="shared" si="2"/>
        <v>сигма_оптический_датчик_фланец</v>
      </c>
      <c r="F52" s="105">
        <v>5</v>
      </c>
      <c r="H52" s="111">
        <f>F52*VLOOKUP(E52,всего_добавки!$C$6:$AD$70,28,FALSE)</f>
        <v>160649.55284552847</v>
      </c>
    </row>
    <row r="53" spans="1:8" x14ac:dyDescent="0.2">
      <c r="A53" s="103">
        <v>43891</v>
      </c>
      <c r="B53" s="104"/>
      <c r="C53" s="104"/>
      <c r="D53" s="51" t="s">
        <v>466</v>
      </c>
      <c r="E53" s="105" t="str">
        <f t="shared" si="2"/>
        <v>сигнал_03_оптика</v>
      </c>
      <c r="F53" s="105">
        <v>6</v>
      </c>
      <c r="H53" s="111">
        <f>F53*VLOOKUP(E53,всего_добавки!$C$6:$AD$70,28,FALSE)</f>
        <v>213840</v>
      </c>
    </row>
    <row r="54" spans="1:8" x14ac:dyDescent="0.2">
      <c r="A54" s="103">
        <v>43891</v>
      </c>
      <c r="B54" s="104"/>
      <c r="C54" s="104"/>
      <c r="D54" s="118" t="s">
        <v>465</v>
      </c>
      <c r="E54" s="105" t="str">
        <f t="shared" si="2"/>
        <v>ДДК</v>
      </c>
      <c r="F54" s="105">
        <v>3</v>
      </c>
      <c r="H54" s="111">
        <f>F54*VLOOKUP(E54,всего_добавки!$C$6:$AD$70,28,FALSE)</f>
        <v>195000</v>
      </c>
    </row>
    <row r="55" spans="1:8" x14ac:dyDescent="0.2">
      <c r="A55" s="103">
        <v>43891</v>
      </c>
      <c r="B55" s="104"/>
      <c r="C55" s="104"/>
      <c r="D55" s="118" t="s">
        <v>464</v>
      </c>
      <c r="E55" s="105" t="str">
        <f t="shared" si="2"/>
        <v>Сигнал_35</v>
      </c>
      <c r="F55" s="105">
        <v>2</v>
      </c>
      <c r="H55" s="111">
        <f>F55*VLOOKUP(E55,всего_добавки!$C$6:$AD$70,28,FALSE)</f>
        <v>45785.866666666669</v>
      </c>
    </row>
    <row r="56" spans="1:8" x14ac:dyDescent="0.2">
      <c r="A56" s="103">
        <v>43891</v>
      </c>
      <c r="B56" s="104"/>
      <c r="C56" s="104"/>
      <c r="D56" s="118" t="s">
        <v>1048</v>
      </c>
      <c r="E56" s="105" t="str">
        <f t="shared" si="2"/>
        <v>ПТФМ_112</v>
      </c>
      <c r="F56" s="105">
        <v>1</v>
      </c>
      <c r="H56" s="111">
        <f>F56*VLOOKUP(E56,всего_добавки!$C$6:$AD$70,28,FALSE)</f>
        <v>39000</v>
      </c>
    </row>
    <row r="57" spans="1:8" x14ac:dyDescent="0.2">
      <c r="A57" s="103">
        <v>43891</v>
      </c>
      <c r="B57" s="104"/>
      <c r="C57" s="104"/>
      <c r="D57" s="118" t="s">
        <v>1055</v>
      </c>
      <c r="E57" s="105" t="str">
        <f t="shared" si="2"/>
        <v>домашние_детекторы</v>
      </c>
      <c r="F57" s="105">
        <v>5</v>
      </c>
      <c r="H57" s="111">
        <f>F57*VLOOKUP(E57,всего_добавки!$C$6:$AD$70,28,FALSE)</f>
        <v>25000</v>
      </c>
    </row>
    <row r="58" spans="1:8" x14ac:dyDescent="0.2">
      <c r="A58" s="103">
        <v>43922</v>
      </c>
      <c r="B58" s="104"/>
      <c r="C58" s="104"/>
      <c r="D58" s="51" t="s">
        <v>466</v>
      </c>
      <c r="E58" s="105" t="str">
        <f t="shared" si="2"/>
        <v>сигнал_03_оптика</v>
      </c>
      <c r="F58" s="105">
        <v>6</v>
      </c>
      <c r="H58" s="111">
        <f>F58*VLOOKUP(E58,всего_добавки!$C$6:$AD$70,28,FALSE)</f>
        <v>213840</v>
      </c>
    </row>
    <row r="59" spans="1:8" x14ac:dyDescent="0.2">
      <c r="A59" s="103">
        <v>43922</v>
      </c>
      <c r="B59" s="104"/>
      <c r="C59" s="104"/>
      <c r="D59" s="118" t="s">
        <v>465</v>
      </c>
      <c r="E59" s="105" t="str">
        <f t="shared" si="2"/>
        <v>ДДК</v>
      </c>
      <c r="F59" s="105">
        <v>3</v>
      </c>
      <c r="H59" s="111">
        <f>F59*VLOOKUP(E59,всего_добавки!$C$6:$AD$70,28,FALSE)</f>
        <v>195000</v>
      </c>
    </row>
    <row r="60" spans="1:8" x14ac:dyDescent="0.2">
      <c r="A60" s="103">
        <v>43922</v>
      </c>
      <c r="B60" s="104"/>
      <c r="C60" s="104"/>
      <c r="D60" s="118" t="s">
        <v>464</v>
      </c>
      <c r="E60" s="105" t="str">
        <f t="shared" si="2"/>
        <v>Сигнал_35</v>
      </c>
      <c r="F60" s="105">
        <v>2</v>
      </c>
      <c r="H60" s="111">
        <f>F60*VLOOKUP(E60,всего_добавки!$C$6:$AD$70,28,FALSE)</f>
        <v>45785.866666666669</v>
      </c>
    </row>
    <row r="61" spans="1:8" x14ac:dyDescent="0.2">
      <c r="A61" s="103">
        <v>43922</v>
      </c>
      <c r="B61" s="104"/>
      <c r="C61" s="104"/>
      <c r="D61" s="118" t="s">
        <v>1051</v>
      </c>
      <c r="E61" s="105" t="str">
        <f t="shared" si="2"/>
        <v>ПТФМ_104_БКУ</v>
      </c>
      <c r="F61" s="105"/>
      <c r="H61" s="111">
        <f>F61*VLOOKUP(E61,всего_добавки!$C$6:$AD$70,28,FALSE)</f>
        <v>0</v>
      </c>
    </row>
    <row r="62" spans="1:8" x14ac:dyDescent="0.2">
      <c r="A62" s="103">
        <v>43922</v>
      </c>
      <c r="B62" s="104"/>
      <c r="C62" s="104"/>
      <c r="D62" s="118" t="s">
        <v>1052</v>
      </c>
      <c r="E62" s="105" t="str">
        <f t="shared" si="2"/>
        <v>ПТФМ_104_датчики</v>
      </c>
      <c r="F62" s="105"/>
      <c r="H62" s="111">
        <f>F62*VLOOKUP(E62,всего_добавки!$C$6:$AD$70,28,FALSE)</f>
        <v>0</v>
      </c>
    </row>
    <row r="63" spans="1:8" x14ac:dyDescent="0.2">
      <c r="A63" s="103">
        <v>43922</v>
      </c>
      <c r="B63" s="104"/>
      <c r="C63" s="104" t="s">
        <v>478</v>
      </c>
      <c r="D63" s="118"/>
      <c r="E63" s="105" t="str">
        <f t="shared" si="2"/>
        <v>Светофор</v>
      </c>
      <c r="F63" s="149">
        <v>2</v>
      </c>
      <c r="H63" s="111">
        <f>F63*VLOOKUP(E63,всего_добавки!$C$6:$AD$70,28,FALSE)</f>
        <v>190000</v>
      </c>
    </row>
    <row r="64" spans="1:8" x14ac:dyDescent="0.2">
      <c r="A64" s="103">
        <v>43922</v>
      </c>
      <c r="B64" s="104"/>
      <c r="C64" s="104" t="s">
        <v>476</v>
      </c>
      <c r="D64" s="118"/>
      <c r="E64" s="105" t="str">
        <f t="shared" si="2"/>
        <v>Валдай</v>
      </c>
      <c r="F64" s="149">
        <v>5</v>
      </c>
      <c r="H64" s="111">
        <f>F64*VLOOKUP(E64,всего_добавки!$C$6:$AD$70,28,FALSE)</f>
        <v>198900</v>
      </c>
    </row>
    <row r="65" spans="1:8" x14ac:dyDescent="0.2">
      <c r="A65" s="103">
        <v>43952</v>
      </c>
      <c r="B65" s="104"/>
      <c r="C65" s="104"/>
      <c r="D65" s="104" t="s">
        <v>1055</v>
      </c>
      <c r="E65" s="105" t="str">
        <f t="shared" si="2"/>
        <v>домашние_детекторы</v>
      </c>
      <c r="F65" s="105">
        <v>10</v>
      </c>
      <c r="H65" s="111">
        <f>F65*VLOOKUP(E65,всего_добавки!$C$6:$AD$70,28,FALSE)</f>
        <v>50000</v>
      </c>
    </row>
    <row r="66" spans="1:8" x14ac:dyDescent="0.2">
      <c r="A66" s="103">
        <v>43953</v>
      </c>
      <c r="B66" s="104"/>
      <c r="C66" s="104"/>
      <c r="D66" s="51" t="s">
        <v>466</v>
      </c>
      <c r="E66" s="105" t="str">
        <f t="shared" si="2"/>
        <v>сигнал_03_оптика</v>
      </c>
      <c r="F66" s="105">
        <v>6</v>
      </c>
      <c r="H66" s="111">
        <f>F66*VLOOKUP(E66,всего_добавки!$C$6:$AD$70,28,FALSE)</f>
        <v>213840</v>
      </c>
    </row>
    <row r="67" spans="1:8" x14ac:dyDescent="0.2">
      <c r="A67" s="103">
        <v>43953</v>
      </c>
      <c r="B67" s="104"/>
      <c r="C67" s="104"/>
      <c r="D67" s="104" t="s">
        <v>465</v>
      </c>
      <c r="E67" s="105" t="str">
        <f t="shared" si="2"/>
        <v>ДДК</v>
      </c>
      <c r="F67" s="105">
        <v>3</v>
      </c>
      <c r="H67" s="111">
        <f>F67*VLOOKUP(E67,всего_добавки!$C$6:$AD$70,28,FALSE)</f>
        <v>195000</v>
      </c>
    </row>
    <row r="68" spans="1:8" x14ac:dyDescent="0.2">
      <c r="A68" s="103">
        <v>43953</v>
      </c>
      <c r="B68" s="104"/>
      <c r="C68" s="104"/>
      <c r="D68" s="104" t="s">
        <v>464</v>
      </c>
      <c r="E68" s="105" t="str">
        <f t="shared" si="2"/>
        <v>Сигнал_35</v>
      </c>
      <c r="F68" s="105">
        <v>2</v>
      </c>
      <c r="H68" s="111">
        <f>F68*VLOOKUP(E68,всего_добавки!$C$6:$AD$70,28,FALSE)</f>
        <v>45785.866666666669</v>
      </c>
    </row>
    <row r="69" spans="1:8" x14ac:dyDescent="0.2">
      <c r="A69" s="103">
        <v>43953</v>
      </c>
      <c r="B69" s="104"/>
      <c r="C69" s="104"/>
      <c r="D69" s="104" t="s">
        <v>1051</v>
      </c>
      <c r="E69" s="105" t="str">
        <f t="shared" si="2"/>
        <v>ПТФМ_104_БКУ</v>
      </c>
      <c r="F69" s="105"/>
      <c r="H69" s="111">
        <f>F69*VLOOKUP(E69,всего_добавки!$C$6:$AD$70,28,FALSE)</f>
        <v>0</v>
      </c>
    </row>
    <row r="70" spans="1:8" x14ac:dyDescent="0.2">
      <c r="A70" s="103">
        <v>43953</v>
      </c>
      <c r="B70" s="104"/>
      <c r="C70" s="104"/>
      <c r="D70" s="104" t="s">
        <v>1052</v>
      </c>
      <c r="E70" s="105" t="str">
        <f t="shared" si="2"/>
        <v>ПТФМ_104_датчики</v>
      </c>
      <c r="F70" s="105"/>
      <c r="H70" s="111">
        <f>F70*VLOOKUP(E70,всего_добавки!$C$6:$AD$70,28,FALSE)</f>
        <v>0</v>
      </c>
    </row>
    <row r="71" spans="1:8" x14ac:dyDescent="0.2">
      <c r="A71" s="103">
        <v>43953</v>
      </c>
      <c r="B71" s="104"/>
      <c r="C71" s="104" t="s">
        <v>478</v>
      </c>
      <c r="D71" s="104"/>
      <c r="E71" s="105" t="str">
        <f t="shared" si="2"/>
        <v>Светофор</v>
      </c>
      <c r="F71" s="149">
        <v>5</v>
      </c>
      <c r="H71" s="111">
        <f>F71*VLOOKUP(E71,всего_добавки!$C$6:$AD$70,28,FALSE)</f>
        <v>475000</v>
      </c>
    </row>
    <row r="72" spans="1:8" x14ac:dyDescent="0.2">
      <c r="A72" s="103">
        <v>43953</v>
      </c>
      <c r="B72" s="104"/>
      <c r="C72" s="104" t="s">
        <v>476</v>
      </c>
      <c r="D72" s="104"/>
      <c r="E72" s="105" t="str">
        <f t="shared" si="2"/>
        <v>Валдай</v>
      </c>
      <c r="F72" s="149">
        <v>10</v>
      </c>
      <c r="H72" s="111">
        <f>F72*VLOOKUP(E72,всего_добавки!$C$6:$AD$70,28,FALSE)</f>
        <v>397800</v>
      </c>
    </row>
    <row r="73" spans="1:8" x14ac:dyDescent="0.2">
      <c r="A73" s="103">
        <v>43983</v>
      </c>
      <c r="B73" s="104"/>
      <c r="C73" s="104" t="s">
        <v>1071</v>
      </c>
      <c r="D73" s="104"/>
      <c r="E73" s="149" t="str">
        <f t="shared" si="2"/>
        <v>мини_дозиметр</v>
      </c>
      <c r="F73" s="149">
        <v>1</v>
      </c>
      <c r="H73" s="111">
        <f>F73*VLOOKUP(E73,всего_добавки!$C$6:$AD$70,28,FALSE)</f>
        <v>29000</v>
      </c>
    </row>
    <row r="74" spans="1:8" x14ac:dyDescent="0.2">
      <c r="A74" s="103">
        <v>43984</v>
      </c>
      <c r="B74" s="104"/>
      <c r="C74" s="104"/>
      <c r="D74" s="117" t="s">
        <v>466</v>
      </c>
      <c r="E74" s="105" t="str">
        <f t="shared" si="2"/>
        <v>сигнал_03_оптика</v>
      </c>
      <c r="F74" s="105">
        <v>6</v>
      </c>
      <c r="H74" s="111">
        <f>F74*VLOOKUP(E74,всего_добавки!$C$6:$AD$70,28,FALSE)</f>
        <v>213840</v>
      </c>
    </row>
    <row r="75" spans="1:8" x14ac:dyDescent="0.2">
      <c r="A75" s="103">
        <v>43984</v>
      </c>
      <c r="B75" s="104"/>
      <c r="C75" s="104"/>
      <c r="D75" s="104" t="s">
        <v>465</v>
      </c>
      <c r="E75" s="105" t="str">
        <f t="shared" si="2"/>
        <v>ДДК</v>
      </c>
      <c r="F75" s="105">
        <v>3</v>
      </c>
      <c r="H75" s="111">
        <f>F75*VLOOKUP(E75,всего_добавки!$C$6:$AD$70,28,FALSE)</f>
        <v>195000</v>
      </c>
    </row>
    <row r="76" spans="1:8" x14ac:dyDescent="0.2">
      <c r="A76" s="103">
        <v>43984</v>
      </c>
      <c r="B76" s="104"/>
      <c r="C76" s="104"/>
      <c r="D76" s="104" t="s">
        <v>464</v>
      </c>
      <c r="E76" s="105" t="str">
        <f t="shared" si="2"/>
        <v>Сигнал_35</v>
      </c>
      <c r="F76" s="105">
        <v>2</v>
      </c>
      <c r="H76" s="111">
        <f>F76*VLOOKUP(E76,всего_добавки!$C$6:$AD$70,28,FALSE)</f>
        <v>45785.866666666669</v>
      </c>
    </row>
    <row r="77" spans="1:8" x14ac:dyDescent="0.2">
      <c r="A77" s="103">
        <v>43984</v>
      </c>
      <c r="B77" s="104"/>
      <c r="C77" s="104"/>
      <c r="D77" s="104" t="s">
        <v>1051</v>
      </c>
      <c r="E77" s="105" t="str">
        <f t="shared" si="2"/>
        <v>ПТФМ_104_БКУ</v>
      </c>
      <c r="F77" s="105"/>
      <c r="H77" s="111">
        <f>F77*VLOOKUP(E77,всего_добавки!$C$6:$AD$70,28,FALSE)</f>
        <v>0</v>
      </c>
    </row>
    <row r="78" spans="1:8" x14ac:dyDescent="0.2">
      <c r="A78" s="103">
        <v>43984</v>
      </c>
      <c r="B78" s="104"/>
      <c r="C78" s="104"/>
      <c r="D78" s="104" t="s">
        <v>1052</v>
      </c>
      <c r="E78" s="105" t="str">
        <f t="shared" si="2"/>
        <v>ПТФМ_104_датчики</v>
      </c>
      <c r="F78" s="105"/>
      <c r="H78" s="111">
        <f>F78*VLOOKUP(E78,всего_добавки!$C$6:$AD$70,28,FALSE)</f>
        <v>0</v>
      </c>
    </row>
    <row r="79" spans="1:8" x14ac:dyDescent="0.2">
      <c r="A79" s="103">
        <v>43984</v>
      </c>
      <c r="B79" s="104"/>
      <c r="C79" s="104"/>
      <c r="D79" s="104" t="s">
        <v>1055</v>
      </c>
      <c r="E79" s="105" t="str">
        <f t="shared" si="2"/>
        <v>домашние_детекторы</v>
      </c>
      <c r="F79" s="105">
        <v>20</v>
      </c>
      <c r="H79" s="111">
        <f>F79*VLOOKUP(E79,всего_добавки!$C$6:$AD$70,28,FALSE)</f>
        <v>100000</v>
      </c>
    </row>
    <row r="80" spans="1:8" x14ac:dyDescent="0.2">
      <c r="A80" s="103">
        <v>43984</v>
      </c>
      <c r="B80" s="104"/>
      <c r="C80" s="104" t="s">
        <v>478</v>
      </c>
      <c r="D80" s="104"/>
      <c r="E80" s="105" t="str">
        <f t="shared" si="2"/>
        <v>Светофор</v>
      </c>
      <c r="F80" s="149">
        <v>10</v>
      </c>
      <c r="H80" s="111">
        <f>F80*VLOOKUP(E80,всего_добавки!$C$6:$AD$70,28,FALSE)</f>
        <v>950000</v>
      </c>
    </row>
    <row r="81" spans="1:8" x14ac:dyDescent="0.2">
      <c r="A81" s="103">
        <v>43984</v>
      </c>
      <c r="B81" s="104"/>
      <c r="C81" s="104" t="s">
        <v>476</v>
      </c>
      <c r="D81" s="104"/>
      <c r="E81" s="105" t="str">
        <f t="shared" si="2"/>
        <v>Валдай</v>
      </c>
      <c r="F81" s="149">
        <v>15</v>
      </c>
      <c r="H81" s="111">
        <f>F81*VLOOKUP(E81,всего_добавки!$C$6:$AD$70,28,FALSE)</f>
        <v>596700</v>
      </c>
    </row>
    <row r="82" spans="1:8" x14ac:dyDescent="0.2">
      <c r="A82" s="103">
        <v>44013</v>
      </c>
      <c r="B82" s="104"/>
      <c r="C82" s="104"/>
      <c r="D82" s="104" t="s">
        <v>1053</v>
      </c>
      <c r="E82" s="105" t="str">
        <f t="shared" si="2"/>
        <v>GasOn_4</v>
      </c>
      <c r="F82" s="105">
        <v>10</v>
      </c>
      <c r="H82" s="111">
        <f>F82*VLOOKUP(E82,всего_добавки!$C$6:$AD$70,28,FALSE)</f>
        <v>700000</v>
      </c>
    </row>
    <row r="83" spans="1:8" x14ac:dyDescent="0.2">
      <c r="A83" s="103">
        <v>44014</v>
      </c>
      <c r="B83" s="104"/>
      <c r="C83" s="104"/>
      <c r="D83" s="104" t="s">
        <v>1055</v>
      </c>
      <c r="E83" s="105" t="str">
        <f t="shared" ref="E83:E114" si="3">CONCATENATE(D83,C83)</f>
        <v>домашние_детекторы</v>
      </c>
      <c r="F83" s="105">
        <v>20</v>
      </c>
      <c r="H83" s="111">
        <f>F83*VLOOKUP(E83,всего_добавки!$C$6:$AD$70,28,FALSE)</f>
        <v>100000</v>
      </c>
    </row>
    <row r="84" spans="1:8" x14ac:dyDescent="0.2">
      <c r="A84" s="103">
        <v>44014</v>
      </c>
      <c r="B84" s="104"/>
      <c r="C84" s="104" t="s">
        <v>1071</v>
      </c>
      <c r="D84" s="104"/>
      <c r="E84" s="149" t="str">
        <f t="shared" si="3"/>
        <v>мини_дозиметр</v>
      </c>
      <c r="F84" s="149">
        <v>15</v>
      </c>
      <c r="H84" s="111">
        <f>F84*VLOOKUP(E84,всего_добавки!$C$6:$AD$70,28,FALSE)</f>
        <v>435000</v>
      </c>
    </row>
    <row r="85" spans="1:8" x14ac:dyDescent="0.2">
      <c r="A85" s="103">
        <v>44015</v>
      </c>
      <c r="B85" s="104"/>
      <c r="C85" s="104"/>
      <c r="D85" s="117" t="s">
        <v>466</v>
      </c>
      <c r="E85" s="105" t="str">
        <f t="shared" si="3"/>
        <v>сигнал_03_оптика</v>
      </c>
      <c r="F85" s="105">
        <v>6</v>
      </c>
      <c r="H85" s="111">
        <f>F85*VLOOKUP(E85,всего_добавки!$C$6:$AD$70,28,FALSE)</f>
        <v>213840</v>
      </c>
    </row>
    <row r="86" spans="1:8" x14ac:dyDescent="0.2">
      <c r="A86" s="103">
        <v>44015</v>
      </c>
      <c r="B86" s="104"/>
      <c r="C86" s="104"/>
      <c r="D86" s="104" t="s">
        <v>465</v>
      </c>
      <c r="E86" s="105" t="str">
        <f t="shared" si="3"/>
        <v>ДДК</v>
      </c>
      <c r="F86" s="105">
        <v>3</v>
      </c>
      <c r="H86" s="111">
        <f>F86*VLOOKUP(E86,всего_добавки!$C$6:$AD$70,28,FALSE)</f>
        <v>195000</v>
      </c>
    </row>
    <row r="87" spans="1:8" x14ac:dyDescent="0.2">
      <c r="A87" s="103">
        <v>44015</v>
      </c>
      <c r="B87" s="104"/>
      <c r="C87" s="104"/>
      <c r="D87" s="104" t="s">
        <v>464</v>
      </c>
      <c r="E87" s="105" t="str">
        <f t="shared" si="3"/>
        <v>Сигнал_35</v>
      </c>
      <c r="F87" s="105">
        <v>2</v>
      </c>
      <c r="H87" s="111">
        <f>F87*VLOOKUP(E87,всего_добавки!$C$6:$AD$70,28,FALSE)</f>
        <v>45785.866666666669</v>
      </c>
    </row>
    <row r="88" spans="1:8" x14ac:dyDescent="0.2">
      <c r="A88" s="103">
        <v>44015</v>
      </c>
      <c r="B88" s="104"/>
      <c r="C88" s="104"/>
      <c r="D88" s="104" t="s">
        <v>1048</v>
      </c>
      <c r="E88" s="105" t="str">
        <f t="shared" si="3"/>
        <v>ПТФМ_112</v>
      </c>
      <c r="F88" s="105">
        <v>1</v>
      </c>
      <c r="H88" s="111">
        <f>F88*VLOOKUP(E88,всего_добавки!$C$6:$AD$70,28,FALSE)</f>
        <v>39000</v>
      </c>
    </row>
    <row r="89" spans="1:8" x14ac:dyDescent="0.2">
      <c r="A89" s="103">
        <v>44015</v>
      </c>
      <c r="B89" s="104"/>
      <c r="C89" s="104"/>
      <c r="D89" s="104" t="s">
        <v>1051</v>
      </c>
      <c r="E89" s="105" t="str">
        <f t="shared" si="3"/>
        <v>ПТФМ_104_БКУ</v>
      </c>
      <c r="F89" s="105"/>
      <c r="H89" s="111">
        <f>F89*VLOOKUP(E89,всего_добавки!$C$6:$AD$70,28,FALSE)</f>
        <v>0</v>
      </c>
    </row>
    <row r="90" spans="1:8" x14ac:dyDescent="0.2">
      <c r="A90" s="103">
        <v>44015</v>
      </c>
      <c r="B90" s="104"/>
      <c r="C90" s="104"/>
      <c r="D90" s="104" t="s">
        <v>1052</v>
      </c>
      <c r="E90" s="105" t="str">
        <f t="shared" si="3"/>
        <v>ПТФМ_104_датчики</v>
      </c>
      <c r="F90" s="105"/>
      <c r="H90" s="111">
        <f>F90*VLOOKUP(E90,всего_добавки!$C$6:$AD$70,28,FALSE)</f>
        <v>0</v>
      </c>
    </row>
    <row r="91" spans="1:8" x14ac:dyDescent="0.2">
      <c r="A91" s="103">
        <v>44015</v>
      </c>
      <c r="B91" s="104"/>
      <c r="C91" s="104" t="s">
        <v>478</v>
      </c>
      <c r="D91" s="104"/>
      <c r="E91" s="105" t="str">
        <f t="shared" si="3"/>
        <v>Светофор</v>
      </c>
      <c r="F91" s="149">
        <v>10</v>
      </c>
      <c r="H91" s="111">
        <f>F91*VLOOKUP(E91,всего_добавки!$C$6:$AD$70,28,FALSE)</f>
        <v>950000</v>
      </c>
    </row>
    <row r="92" spans="1:8" x14ac:dyDescent="0.2">
      <c r="A92" s="103">
        <v>44015</v>
      </c>
      <c r="B92" s="104"/>
      <c r="C92" s="104" t="s">
        <v>476</v>
      </c>
      <c r="D92" s="104"/>
      <c r="E92" s="105" t="str">
        <f t="shared" si="3"/>
        <v>Валдай</v>
      </c>
      <c r="F92" s="149">
        <v>15</v>
      </c>
      <c r="H92" s="111">
        <f>F92*VLOOKUP(E92,всего_добавки!$C$6:$AD$70,28,FALSE)</f>
        <v>596700</v>
      </c>
    </row>
    <row r="93" spans="1:8" x14ac:dyDescent="0.2">
      <c r="A93" s="103">
        <v>44044</v>
      </c>
      <c r="B93" s="104"/>
      <c r="C93" s="104"/>
      <c r="D93" s="104" t="s">
        <v>1049</v>
      </c>
      <c r="E93" s="105" t="str">
        <f t="shared" si="3"/>
        <v>ПТФМ_102_БКУ</v>
      </c>
      <c r="F93" s="105">
        <v>1</v>
      </c>
      <c r="H93" s="111">
        <f>F93*VLOOKUP(E93,всего_добавки!$C$6:$AD$70,28,FALSE)</f>
        <v>55000</v>
      </c>
    </row>
    <row r="94" spans="1:8" x14ac:dyDescent="0.2">
      <c r="A94" s="103">
        <v>44044</v>
      </c>
      <c r="B94" s="104"/>
      <c r="C94" s="104"/>
      <c r="D94" s="104" t="s">
        <v>1050</v>
      </c>
      <c r="E94" s="105" t="str">
        <f t="shared" si="3"/>
        <v>ПТФМ_102_датчики</v>
      </c>
      <c r="F94" s="105">
        <v>4</v>
      </c>
      <c r="H94" s="111">
        <f>F94*VLOOKUP(E94,всего_добавки!$C$6:$AD$70,28,FALSE)</f>
        <v>60000</v>
      </c>
    </row>
    <row r="95" spans="1:8" x14ac:dyDescent="0.2">
      <c r="A95" s="103">
        <v>44044</v>
      </c>
      <c r="B95" s="104"/>
      <c r="C95" s="104"/>
      <c r="D95" s="104" t="s">
        <v>1053</v>
      </c>
      <c r="E95" s="105" t="str">
        <f t="shared" si="3"/>
        <v>GasOn_4</v>
      </c>
      <c r="F95" s="105">
        <v>20</v>
      </c>
      <c r="H95" s="111">
        <f>F95*VLOOKUP(E95,всего_добавки!$C$6:$AD$70,28,FALSE)</f>
        <v>1400000</v>
      </c>
    </row>
    <row r="96" spans="1:8" x14ac:dyDescent="0.2">
      <c r="A96" s="103">
        <v>44044</v>
      </c>
      <c r="B96" s="104"/>
      <c r="C96" s="104"/>
      <c r="D96" s="104" t="s">
        <v>1054</v>
      </c>
      <c r="E96" s="105" t="str">
        <f t="shared" si="3"/>
        <v>GasOn_1</v>
      </c>
      <c r="F96" s="105">
        <v>10</v>
      </c>
      <c r="H96" s="111">
        <f>F96*VLOOKUP(E96,всего_добавки!$C$6:$AD$70,28,FALSE)</f>
        <v>80000</v>
      </c>
    </row>
    <row r="97" spans="1:8" x14ac:dyDescent="0.2">
      <c r="A97" s="103">
        <v>44045</v>
      </c>
      <c r="B97" s="104"/>
      <c r="C97" s="104" t="s">
        <v>1071</v>
      </c>
      <c r="D97" s="104"/>
      <c r="E97" s="149" t="str">
        <f t="shared" si="3"/>
        <v>мини_дозиметр</v>
      </c>
      <c r="F97" s="149">
        <v>30</v>
      </c>
      <c r="H97" s="111">
        <f>F97*VLOOKUP(E97,всего_добавки!$C$6:$AD$70,28,FALSE)</f>
        <v>870000</v>
      </c>
    </row>
    <row r="98" spans="1:8" x14ac:dyDescent="0.2">
      <c r="A98" s="103">
        <v>44046</v>
      </c>
      <c r="B98" s="104"/>
      <c r="C98" s="104"/>
      <c r="D98" s="117" t="s">
        <v>466</v>
      </c>
      <c r="E98" s="105" t="str">
        <f t="shared" si="3"/>
        <v>сигнал_03_оптика</v>
      </c>
      <c r="F98" s="105">
        <v>6</v>
      </c>
      <c r="H98" s="111">
        <f>F98*VLOOKUP(E98,всего_добавки!$C$6:$AD$70,28,FALSE)</f>
        <v>213840</v>
      </c>
    </row>
    <row r="99" spans="1:8" x14ac:dyDescent="0.2">
      <c r="A99" s="103">
        <v>44046</v>
      </c>
      <c r="B99" s="104"/>
      <c r="C99" s="104"/>
      <c r="D99" s="104" t="s">
        <v>465</v>
      </c>
      <c r="E99" s="105" t="str">
        <f t="shared" si="3"/>
        <v>ДДК</v>
      </c>
      <c r="F99" s="105">
        <v>3</v>
      </c>
      <c r="H99" s="111">
        <f>F99*VLOOKUP(E99,всего_добавки!$C$6:$AD$70,28,FALSE)</f>
        <v>195000</v>
      </c>
    </row>
    <row r="100" spans="1:8" x14ac:dyDescent="0.2">
      <c r="A100" s="103">
        <v>44046</v>
      </c>
      <c r="B100" s="104"/>
      <c r="C100" s="104"/>
      <c r="D100" s="104" t="s">
        <v>464</v>
      </c>
      <c r="E100" s="105" t="str">
        <f t="shared" si="3"/>
        <v>Сигнал_35</v>
      </c>
      <c r="F100" s="105">
        <v>2</v>
      </c>
      <c r="H100" s="111">
        <f>F100*VLOOKUP(E100,всего_добавки!$C$6:$AD$70,28,FALSE)</f>
        <v>45785.866666666669</v>
      </c>
    </row>
    <row r="101" spans="1:8" x14ac:dyDescent="0.2">
      <c r="A101" s="103">
        <v>44046</v>
      </c>
      <c r="B101" s="104"/>
      <c r="C101" s="104"/>
      <c r="D101" s="104" t="s">
        <v>1051</v>
      </c>
      <c r="E101" s="105" t="str">
        <f t="shared" si="3"/>
        <v>ПТФМ_104_БКУ</v>
      </c>
      <c r="F101" s="105"/>
      <c r="H101" s="111">
        <f>F101*VLOOKUP(E101,всего_добавки!$C$6:$AD$70,28,FALSE)</f>
        <v>0</v>
      </c>
    </row>
    <row r="102" spans="1:8" x14ac:dyDescent="0.2">
      <c r="A102" s="103">
        <v>44046</v>
      </c>
      <c r="B102" s="104"/>
      <c r="C102" s="104"/>
      <c r="D102" s="104" t="s">
        <v>1052</v>
      </c>
      <c r="E102" s="105" t="str">
        <f t="shared" si="3"/>
        <v>ПТФМ_104_датчики</v>
      </c>
      <c r="F102" s="105"/>
      <c r="H102" s="111">
        <f>F102*VLOOKUP(E102,всего_добавки!$C$6:$AD$70,28,FALSE)</f>
        <v>0</v>
      </c>
    </row>
    <row r="103" spans="1:8" x14ac:dyDescent="0.2">
      <c r="A103" s="103">
        <v>44046</v>
      </c>
      <c r="B103" s="104"/>
      <c r="C103" s="104"/>
      <c r="D103" s="104" t="s">
        <v>1055</v>
      </c>
      <c r="E103" s="105" t="str">
        <f t="shared" si="3"/>
        <v>домашние_детекторы</v>
      </c>
      <c r="F103" s="105">
        <v>20</v>
      </c>
      <c r="H103" s="111">
        <f>F103*VLOOKUP(E103,всего_добавки!$C$6:$AD$70,28,FALSE)</f>
        <v>100000</v>
      </c>
    </row>
    <row r="104" spans="1:8" x14ac:dyDescent="0.2">
      <c r="A104" s="103">
        <v>44046</v>
      </c>
      <c r="B104" s="104"/>
      <c r="C104" s="104" t="s">
        <v>478</v>
      </c>
      <c r="D104" s="104"/>
      <c r="E104" s="105" t="str">
        <f t="shared" si="3"/>
        <v>Светофор</v>
      </c>
      <c r="F104" s="149">
        <v>10</v>
      </c>
      <c r="H104" s="111">
        <f>F104*VLOOKUP(E104,всего_добавки!$C$6:$AD$70,28,FALSE)</f>
        <v>950000</v>
      </c>
    </row>
    <row r="105" spans="1:8" x14ac:dyDescent="0.2">
      <c r="A105" s="103">
        <v>44046</v>
      </c>
      <c r="B105" s="104"/>
      <c r="C105" s="104" t="s">
        <v>476</v>
      </c>
      <c r="D105" s="104"/>
      <c r="E105" s="105" t="str">
        <f t="shared" si="3"/>
        <v>Валдай</v>
      </c>
      <c r="F105" s="149">
        <v>15</v>
      </c>
      <c r="H105" s="111">
        <f>F105*VLOOKUP(E105,всего_добавки!$C$6:$AD$70,28,FALSE)</f>
        <v>596700</v>
      </c>
    </row>
    <row r="106" spans="1:8" x14ac:dyDescent="0.2">
      <c r="A106" s="103">
        <v>44075</v>
      </c>
      <c r="B106" s="104"/>
      <c r="C106" s="104"/>
      <c r="D106" s="104" t="s">
        <v>1049</v>
      </c>
      <c r="E106" s="105" t="str">
        <f t="shared" si="3"/>
        <v>ПТФМ_102_БКУ</v>
      </c>
      <c r="F106" s="105">
        <v>2</v>
      </c>
      <c r="H106" s="111">
        <f>F106*VLOOKUP(E106,всего_добавки!$C$6:$AD$70,28,FALSE)</f>
        <v>110000</v>
      </c>
    </row>
    <row r="107" spans="1:8" x14ac:dyDescent="0.2">
      <c r="A107" s="103">
        <v>44075</v>
      </c>
      <c r="B107" s="104"/>
      <c r="C107" s="104"/>
      <c r="D107" s="104" t="s">
        <v>1050</v>
      </c>
      <c r="E107" s="105" t="str">
        <f t="shared" si="3"/>
        <v>ПТФМ_102_датчики</v>
      </c>
      <c r="F107" s="105">
        <v>24</v>
      </c>
      <c r="H107" s="111">
        <f>F107*VLOOKUP(E107,всего_добавки!$C$6:$AD$70,28,FALSE)</f>
        <v>360000</v>
      </c>
    </row>
    <row r="108" spans="1:8" x14ac:dyDescent="0.2">
      <c r="A108" s="103">
        <v>44075</v>
      </c>
      <c r="B108" s="104"/>
      <c r="C108" s="104"/>
      <c r="D108" s="104" t="s">
        <v>1053</v>
      </c>
      <c r="E108" s="105" t="str">
        <f t="shared" si="3"/>
        <v>GasOn_4</v>
      </c>
      <c r="F108" s="105">
        <v>20</v>
      </c>
      <c r="H108" s="111">
        <f>F108*VLOOKUP(E108,всего_добавки!$C$6:$AD$70,28,FALSE)</f>
        <v>1400000</v>
      </c>
    </row>
    <row r="109" spans="1:8" x14ac:dyDescent="0.2">
      <c r="A109" s="103">
        <v>44075</v>
      </c>
      <c r="B109" s="104"/>
      <c r="C109" s="104"/>
      <c r="D109" s="104" t="s">
        <v>1054</v>
      </c>
      <c r="E109" s="105" t="str">
        <f t="shared" si="3"/>
        <v>GasOn_1</v>
      </c>
      <c r="F109" s="105">
        <v>20</v>
      </c>
      <c r="H109" s="111">
        <f>F109*VLOOKUP(E109,всего_добавки!$C$6:$AD$70,28,FALSE)</f>
        <v>160000</v>
      </c>
    </row>
    <row r="110" spans="1:8" x14ac:dyDescent="0.2">
      <c r="A110" s="103">
        <v>44075</v>
      </c>
      <c r="B110" s="104"/>
      <c r="C110" s="104" t="s">
        <v>532</v>
      </c>
      <c r="D110" s="104"/>
      <c r="E110" s="149" t="str">
        <f t="shared" si="3"/>
        <v>ДРБП_03М</v>
      </c>
      <c r="F110" s="149">
        <v>1</v>
      </c>
      <c r="H110" s="111">
        <f>F110*VLOOKUP(E110,всего_добавки!$C$6:$AD$70,28,FALSE)</f>
        <v>165000</v>
      </c>
    </row>
    <row r="111" spans="1:8" x14ac:dyDescent="0.2">
      <c r="A111" s="103">
        <v>44076</v>
      </c>
      <c r="B111" s="104"/>
      <c r="C111" s="104" t="s">
        <v>1071</v>
      </c>
      <c r="D111" s="104"/>
      <c r="E111" s="149" t="str">
        <f t="shared" si="3"/>
        <v>мини_дозиметр</v>
      </c>
      <c r="F111" s="149">
        <v>30</v>
      </c>
      <c r="H111" s="111">
        <f>F111*VLOOKUP(E111,всего_добавки!$C$6:$AD$70,28,FALSE)</f>
        <v>870000</v>
      </c>
    </row>
    <row r="112" spans="1:8" x14ac:dyDescent="0.2">
      <c r="A112" s="103">
        <v>44077</v>
      </c>
      <c r="B112" s="104"/>
      <c r="C112" s="104"/>
      <c r="D112" s="117" t="s">
        <v>466</v>
      </c>
      <c r="E112" s="105" t="str">
        <f t="shared" si="3"/>
        <v>сигнал_03_оптика</v>
      </c>
      <c r="F112" s="105">
        <v>6</v>
      </c>
      <c r="H112" s="111">
        <f>F112*VLOOKUP(E112,всего_добавки!$C$6:$AD$70,28,FALSE)</f>
        <v>213840</v>
      </c>
    </row>
    <row r="113" spans="1:8" x14ac:dyDescent="0.2">
      <c r="A113" s="103">
        <v>44077</v>
      </c>
      <c r="B113" s="104"/>
      <c r="C113" s="104"/>
      <c r="D113" s="104" t="s">
        <v>465</v>
      </c>
      <c r="E113" s="105" t="str">
        <f t="shared" si="3"/>
        <v>ДДК</v>
      </c>
      <c r="F113" s="105">
        <v>3</v>
      </c>
      <c r="H113" s="111">
        <f>F113*VLOOKUP(E113,всего_добавки!$C$6:$AD$70,28,FALSE)</f>
        <v>195000</v>
      </c>
    </row>
    <row r="114" spans="1:8" x14ac:dyDescent="0.2">
      <c r="A114" s="103">
        <v>44077</v>
      </c>
      <c r="B114" s="104"/>
      <c r="C114" s="104"/>
      <c r="D114" s="104" t="s">
        <v>464</v>
      </c>
      <c r="E114" s="105" t="str">
        <f t="shared" si="3"/>
        <v>Сигнал_35</v>
      </c>
      <c r="F114" s="105">
        <v>2</v>
      </c>
      <c r="H114" s="111">
        <f>F114*VLOOKUP(E114,всего_добавки!$C$6:$AD$70,28,FALSE)</f>
        <v>45785.866666666669</v>
      </c>
    </row>
    <row r="115" spans="1:8" x14ac:dyDescent="0.2">
      <c r="A115" s="103">
        <v>44077</v>
      </c>
      <c r="B115" s="104"/>
      <c r="C115" s="104"/>
      <c r="D115" s="104" t="s">
        <v>1048</v>
      </c>
      <c r="E115" s="105" t="str">
        <f t="shared" ref="E115:E146" si="4">CONCATENATE(D115,C115)</f>
        <v>ПТФМ_112</v>
      </c>
      <c r="F115" s="105">
        <v>1</v>
      </c>
      <c r="H115" s="111">
        <f>F115*VLOOKUP(E115,всего_добавки!$C$6:$AD$70,28,FALSE)</f>
        <v>39000</v>
      </c>
    </row>
    <row r="116" spans="1:8" x14ac:dyDescent="0.2">
      <c r="A116" s="103">
        <v>44077</v>
      </c>
      <c r="B116" s="104"/>
      <c r="C116" s="104"/>
      <c r="D116" s="104" t="s">
        <v>1051</v>
      </c>
      <c r="E116" s="105" t="str">
        <f t="shared" si="4"/>
        <v>ПТФМ_104_БКУ</v>
      </c>
      <c r="F116" s="105"/>
      <c r="H116" s="111">
        <f>F116*VLOOKUP(E116,всего_добавки!$C$6:$AD$70,28,FALSE)</f>
        <v>0</v>
      </c>
    </row>
    <row r="117" spans="1:8" x14ac:dyDescent="0.2">
      <c r="A117" s="103">
        <v>44077</v>
      </c>
      <c r="B117" s="104"/>
      <c r="C117" s="104"/>
      <c r="D117" s="104" t="s">
        <v>1052</v>
      </c>
      <c r="E117" s="105" t="str">
        <f t="shared" si="4"/>
        <v>ПТФМ_104_датчики</v>
      </c>
      <c r="F117" s="105"/>
      <c r="H117" s="111">
        <f>F117*VLOOKUP(E117,всего_добавки!$C$6:$AD$70,28,FALSE)</f>
        <v>0</v>
      </c>
    </row>
    <row r="118" spans="1:8" x14ac:dyDescent="0.2">
      <c r="A118" s="103">
        <v>44077</v>
      </c>
      <c r="B118" s="104"/>
      <c r="C118" s="104"/>
      <c r="D118" s="104" t="s">
        <v>1055</v>
      </c>
      <c r="E118" s="105" t="str">
        <f t="shared" si="4"/>
        <v>домашние_детекторы</v>
      </c>
      <c r="F118" s="105">
        <v>20</v>
      </c>
      <c r="H118" s="111">
        <f>F118*VLOOKUP(E118,всего_добавки!$C$6:$AD$70,28,FALSE)</f>
        <v>100000</v>
      </c>
    </row>
    <row r="119" spans="1:8" x14ac:dyDescent="0.2">
      <c r="A119" s="103">
        <v>44077</v>
      </c>
      <c r="B119" s="104"/>
      <c r="C119" s="104" t="s">
        <v>478</v>
      </c>
      <c r="D119" s="104"/>
      <c r="E119" s="105" t="str">
        <f t="shared" si="4"/>
        <v>Светофор</v>
      </c>
      <c r="F119" s="149">
        <v>10</v>
      </c>
      <c r="H119" s="111">
        <f>F119*VLOOKUP(E119,всего_добавки!$C$6:$AD$70,28,FALSE)</f>
        <v>950000</v>
      </c>
    </row>
    <row r="120" spans="1:8" x14ac:dyDescent="0.2">
      <c r="A120" s="103">
        <v>44077</v>
      </c>
      <c r="B120" s="104"/>
      <c r="C120" s="104" t="s">
        <v>476</v>
      </c>
      <c r="D120" s="104"/>
      <c r="E120" s="105" t="str">
        <f t="shared" si="4"/>
        <v>Валдай</v>
      </c>
      <c r="F120" s="149">
        <v>15</v>
      </c>
      <c r="H120" s="111">
        <f>F120*VLOOKUP(E120,всего_добавки!$C$6:$AD$70,28,FALSE)</f>
        <v>596700</v>
      </c>
    </row>
    <row r="121" spans="1:8" x14ac:dyDescent="0.2">
      <c r="A121" s="103">
        <v>44105</v>
      </c>
      <c r="B121" s="104"/>
      <c r="C121" s="104" t="s">
        <v>1070</v>
      </c>
      <c r="D121" s="104"/>
      <c r="E121" s="149" t="str">
        <f t="shared" si="4"/>
        <v>Торопа</v>
      </c>
      <c r="F121" s="149">
        <v>1</v>
      </c>
      <c r="H121" s="111">
        <f>F121*VLOOKUP(E121,всего_добавки!$C$6:$AD$70,28,FALSE)</f>
        <v>65000</v>
      </c>
    </row>
    <row r="122" spans="1:8" x14ac:dyDescent="0.2">
      <c r="A122" s="103">
        <v>44105</v>
      </c>
      <c r="B122" s="104"/>
      <c r="C122" s="104" t="s">
        <v>1072</v>
      </c>
      <c r="D122" s="104"/>
      <c r="E122" s="149" t="str">
        <f t="shared" si="4"/>
        <v>РЗБ5ДМ</v>
      </c>
      <c r="F122" s="149">
        <v>1</v>
      </c>
      <c r="H122" s="111">
        <f>F122*VLOOKUP(E122,всего_добавки!$C$6:$AD$70,28,FALSE)</f>
        <v>495000</v>
      </c>
    </row>
    <row r="123" spans="1:8" x14ac:dyDescent="0.2">
      <c r="A123" s="103">
        <v>44105</v>
      </c>
      <c r="B123" s="104"/>
      <c r="C123" s="104" t="s">
        <v>477</v>
      </c>
      <c r="D123" s="104"/>
      <c r="E123" s="149" t="str">
        <f t="shared" si="4"/>
        <v>РЗБ6</v>
      </c>
      <c r="F123" s="149">
        <v>1</v>
      </c>
      <c r="H123" s="111">
        <f>F123*VLOOKUP(E123,всего_добавки!$C$6:$AD$70,28,FALSE)</f>
        <v>950000</v>
      </c>
    </row>
    <row r="124" spans="1:8" x14ac:dyDescent="0.2">
      <c r="A124" s="103">
        <v>44106</v>
      </c>
      <c r="B124" s="104"/>
      <c r="C124" s="104"/>
      <c r="D124" s="104" t="s">
        <v>1049</v>
      </c>
      <c r="E124" s="105" t="str">
        <f t="shared" si="4"/>
        <v>ПТФМ_102_БКУ</v>
      </c>
      <c r="F124" s="105">
        <v>2</v>
      </c>
      <c r="H124" s="111">
        <f>F124*VLOOKUP(E124,всего_добавки!$C$6:$AD$70,28,FALSE)</f>
        <v>110000</v>
      </c>
    </row>
    <row r="125" spans="1:8" x14ac:dyDescent="0.2">
      <c r="A125" s="103">
        <v>44106</v>
      </c>
      <c r="B125" s="104"/>
      <c r="C125" s="104"/>
      <c r="D125" s="104" t="s">
        <v>1050</v>
      </c>
      <c r="E125" s="105" t="str">
        <f t="shared" si="4"/>
        <v>ПТФМ_102_датчики</v>
      </c>
      <c r="F125" s="105">
        <v>24</v>
      </c>
      <c r="H125" s="111">
        <f>F125*VLOOKUP(E125,всего_добавки!$C$6:$AD$70,28,FALSE)</f>
        <v>360000</v>
      </c>
    </row>
    <row r="126" spans="1:8" x14ac:dyDescent="0.2">
      <c r="A126" s="103">
        <v>44106</v>
      </c>
      <c r="B126" s="104"/>
      <c r="C126" s="104"/>
      <c r="D126" s="104" t="s">
        <v>1053</v>
      </c>
      <c r="E126" s="105" t="str">
        <f t="shared" si="4"/>
        <v>GasOn_4</v>
      </c>
      <c r="F126" s="105">
        <v>20</v>
      </c>
      <c r="H126" s="111">
        <f>F126*VLOOKUP(E126,всего_добавки!$C$6:$AD$70,28,FALSE)</f>
        <v>1400000</v>
      </c>
    </row>
    <row r="127" spans="1:8" x14ac:dyDescent="0.2">
      <c r="A127" s="103">
        <v>44106</v>
      </c>
      <c r="B127" s="104"/>
      <c r="C127" s="104"/>
      <c r="D127" s="104" t="s">
        <v>1054</v>
      </c>
      <c r="E127" s="105" t="str">
        <f t="shared" si="4"/>
        <v>GasOn_1</v>
      </c>
      <c r="F127" s="105">
        <v>20</v>
      </c>
      <c r="H127" s="111">
        <f>F127*VLOOKUP(E127,всего_добавки!$C$6:$AD$70,28,FALSE)</f>
        <v>160000</v>
      </c>
    </row>
    <row r="128" spans="1:8" x14ac:dyDescent="0.2">
      <c r="A128" s="103">
        <v>44106</v>
      </c>
      <c r="B128" s="104"/>
      <c r="C128" s="104" t="s">
        <v>532</v>
      </c>
      <c r="D128" s="104"/>
      <c r="E128" s="149" t="str">
        <f t="shared" si="4"/>
        <v>ДРБП_03М</v>
      </c>
      <c r="F128" s="149">
        <v>10</v>
      </c>
      <c r="H128" s="111">
        <f>F128*VLOOKUP(E128,всего_добавки!$C$6:$AD$70,28,FALSE)</f>
        <v>1650000</v>
      </c>
    </row>
    <row r="129" spans="1:8" x14ac:dyDescent="0.2">
      <c r="A129" s="103">
        <v>44107</v>
      </c>
      <c r="B129" s="104"/>
      <c r="C129" s="104"/>
      <c r="D129" s="104" t="s">
        <v>1055</v>
      </c>
      <c r="E129" s="105" t="str">
        <f t="shared" si="4"/>
        <v>домашние_детекторы</v>
      </c>
      <c r="F129" s="105">
        <v>20</v>
      </c>
      <c r="H129" s="111">
        <f>F129*VLOOKUP(E129,всего_добавки!$C$6:$AD$70,28,FALSE)</f>
        <v>100000</v>
      </c>
    </row>
    <row r="130" spans="1:8" x14ac:dyDescent="0.2">
      <c r="A130" s="103">
        <v>44107</v>
      </c>
      <c r="B130" s="104"/>
      <c r="C130" s="104" t="s">
        <v>1071</v>
      </c>
      <c r="D130" s="104"/>
      <c r="E130" s="149" t="str">
        <f t="shared" si="4"/>
        <v>мини_дозиметр</v>
      </c>
      <c r="F130" s="149">
        <v>30</v>
      </c>
      <c r="H130" s="111">
        <f>F130*VLOOKUP(E130,всего_добавки!$C$6:$AD$70,28,FALSE)</f>
        <v>870000</v>
      </c>
    </row>
    <row r="131" spans="1:8" x14ac:dyDescent="0.2">
      <c r="A131" s="103">
        <v>44108</v>
      </c>
      <c r="B131" s="104"/>
      <c r="C131" s="104"/>
      <c r="D131" s="117" t="s">
        <v>466</v>
      </c>
      <c r="E131" s="105" t="str">
        <f t="shared" si="4"/>
        <v>сигнал_03_оптика</v>
      </c>
      <c r="F131" s="105">
        <v>6</v>
      </c>
      <c r="H131" s="111">
        <f>F131*VLOOKUP(E131,всего_добавки!$C$6:$AD$70,28,FALSE)</f>
        <v>213840</v>
      </c>
    </row>
    <row r="132" spans="1:8" x14ac:dyDescent="0.2">
      <c r="A132" s="103">
        <v>44108</v>
      </c>
      <c r="B132" s="104"/>
      <c r="C132" s="104"/>
      <c r="D132" s="104" t="s">
        <v>465</v>
      </c>
      <c r="E132" s="105" t="str">
        <f t="shared" si="4"/>
        <v>ДДК</v>
      </c>
      <c r="F132" s="105">
        <v>3</v>
      </c>
      <c r="H132" s="111">
        <f>F132*VLOOKUP(E132,всего_добавки!$C$6:$AD$70,28,FALSE)</f>
        <v>195000</v>
      </c>
    </row>
    <row r="133" spans="1:8" x14ac:dyDescent="0.2">
      <c r="A133" s="103">
        <v>44108</v>
      </c>
      <c r="B133" s="104"/>
      <c r="C133" s="104"/>
      <c r="D133" s="104" t="s">
        <v>464</v>
      </c>
      <c r="E133" s="105" t="str">
        <f t="shared" si="4"/>
        <v>Сигнал_35</v>
      </c>
      <c r="F133" s="105">
        <v>2</v>
      </c>
      <c r="H133" s="111">
        <f>F133*VLOOKUP(E133,всего_добавки!$C$6:$AD$70,28,FALSE)</f>
        <v>45785.866666666669</v>
      </c>
    </row>
    <row r="134" spans="1:8" x14ac:dyDescent="0.2">
      <c r="A134" s="103">
        <v>44108</v>
      </c>
      <c r="B134" s="104"/>
      <c r="C134" s="104"/>
      <c r="D134" s="104" t="s">
        <v>1051</v>
      </c>
      <c r="E134" s="105" t="str">
        <f t="shared" si="4"/>
        <v>ПТФМ_104_БКУ</v>
      </c>
      <c r="F134" s="105"/>
      <c r="H134" s="111">
        <f>F134*VLOOKUP(E134,всего_добавки!$C$6:$AD$70,28,FALSE)</f>
        <v>0</v>
      </c>
    </row>
    <row r="135" spans="1:8" x14ac:dyDescent="0.2">
      <c r="A135" s="103">
        <v>44108</v>
      </c>
      <c r="B135" s="104"/>
      <c r="C135" s="104"/>
      <c r="D135" s="104" t="s">
        <v>1052</v>
      </c>
      <c r="E135" s="105" t="str">
        <f t="shared" si="4"/>
        <v>ПТФМ_104_датчики</v>
      </c>
      <c r="F135" s="105"/>
      <c r="H135" s="111">
        <f>F135*VLOOKUP(E135,всего_добавки!$C$6:$AD$70,28,FALSE)</f>
        <v>0</v>
      </c>
    </row>
    <row r="136" spans="1:8" x14ac:dyDescent="0.2">
      <c r="A136" s="103">
        <v>44108</v>
      </c>
      <c r="B136" s="104"/>
      <c r="C136" s="104" t="s">
        <v>478</v>
      </c>
      <c r="D136" s="104"/>
      <c r="E136" s="105" t="str">
        <f t="shared" si="4"/>
        <v>Светофор</v>
      </c>
      <c r="F136" s="149">
        <v>10</v>
      </c>
      <c r="H136" s="111">
        <f>F136*VLOOKUP(E136,всего_добавки!$C$6:$AD$70,28,FALSE)</f>
        <v>950000</v>
      </c>
    </row>
    <row r="137" spans="1:8" x14ac:dyDescent="0.2">
      <c r="A137" s="103">
        <v>44108</v>
      </c>
      <c r="B137" s="104"/>
      <c r="C137" s="104" t="s">
        <v>476</v>
      </c>
      <c r="D137" s="104"/>
      <c r="E137" s="105" t="str">
        <f t="shared" si="4"/>
        <v>Валдай</v>
      </c>
      <c r="F137" s="149">
        <v>20</v>
      </c>
      <c r="H137" s="111">
        <f>F137*VLOOKUP(E137,всего_добавки!$C$6:$AD$70,28,FALSE)</f>
        <v>795600</v>
      </c>
    </row>
    <row r="138" spans="1:8" x14ac:dyDescent="0.2">
      <c r="A138" s="103">
        <v>44136</v>
      </c>
      <c r="B138" s="104"/>
      <c r="C138" s="104" t="s">
        <v>1070</v>
      </c>
      <c r="D138" s="104"/>
      <c r="E138" s="149" t="str">
        <f t="shared" si="4"/>
        <v>Торопа</v>
      </c>
      <c r="F138" s="149">
        <v>2</v>
      </c>
      <c r="H138" s="111">
        <f>F138*VLOOKUP(E138,всего_добавки!$C$6:$AD$70,28,FALSE)</f>
        <v>130000</v>
      </c>
    </row>
    <row r="139" spans="1:8" x14ac:dyDescent="0.2">
      <c r="A139" s="103">
        <v>44136</v>
      </c>
      <c r="B139" s="104"/>
      <c r="C139" s="104" t="s">
        <v>1072</v>
      </c>
      <c r="D139" s="104"/>
      <c r="E139" s="149" t="str">
        <f t="shared" si="4"/>
        <v>РЗБ5ДМ</v>
      </c>
      <c r="F139" s="149">
        <v>1</v>
      </c>
      <c r="H139" s="111">
        <f>F139*VLOOKUP(E139,всего_добавки!$C$6:$AD$70,28,FALSE)</f>
        <v>495000</v>
      </c>
    </row>
    <row r="140" spans="1:8" x14ac:dyDescent="0.2">
      <c r="A140" s="103">
        <v>44136</v>
      </c>
      <c r="B140" s="104"/>
      <c r="C140" s="104" t="s">
        <v>477</v>
      </c>
      <c r="D140" s="104"/>
      <c r="E140" s="149" t="str">
        <f t="shared" si="4"/>
        <v>РЗБ6</v>
      </c>
      <c r="F140" s="149">
        <v>1</v>
      </c>
      <c r="H140" s="111">
        <f>F140*VLOOKUP(E140,всего_добавки!$C$6:$AD$70,28,FALSE)</f>
        <v>950000</v>
      </c>
    </row>
    <row r="141" spans="1:8" x14ac:dyDescent="0.2">
      <c r="A141" s="103">
        <v>44137</v>
      </c>
      <c r="B141" s="104"/>
      <c r="C141" s="104"/>
      <c r="D141" s="104" t="s">
        <v>1049</v>
      </c>
      <c r="E141" s="105" t="str">
        <f t="shared" si="4"/>
        <v>ПТФМ_102_БКУ</v>
      </c>
      <c r="F141" s="105">
        <v>2</v>
      </c>
      <c r="H141" s="111">
        <f>F141*VLOOKUP(E141,всего_добавки!$C$6:$AD$70,28,FALSE)</f>
        <v>110000</v>
      </c>
    </row>
    <row r="142" spans="1:8" x14ac:dyDescent="0.2">
      <c r="A142" s="103">
        <v>44137</v>
      </c>
      <c r="B142" s="104"/>
      <c r="C142" s="104"/>
      <c r="D142" s="104" t="s">
        <v>1050</v>
      </c>
      <c r="E142" s="105" t="str">
        <f t="shared" si="4"/>
        <v>ПТФМ_102_датчики</v>
      </c>
      <c r="F142" s="105">
        <v>24</v>
      </c>
      <c r="H142" s="111">
        <f>F142*VLOOKUP(E142,всего_добавки!$C$6:$AD$70,28,FALSE)</f>
        <v>360000</v>
      </c>
    </row>
    <row r="143" spans="1:8" x14ac:dyDescent="0.2">
      <c r="A143" s="103">
        <v>44137</v>
      </c>
      <c r="B143" s="104"/>
      <c r="C143" s="104"/>
      <c r="D143" s="104" t="s">
        <v>1053</v>
      </c>
      <c r="E143" s="105" t="str">
        <f t="shared" si="4"/>
        <v>GasOn_4</v>
      </c>
      <c r="F143" s="105">
        <v>20</v>
      </c>
      <c r="H143" s="111">
        <f>F143*VLOOKUP(E143,всего_добавки!$C$6:$AD$70,28,FALSE)</f>
        <v>1400000</v>
      </c>
    </row>
    <row r="144" spans="1:8" x14ac:dyDescent="0.2">
      <c r="A144" s="103">
        <v>44137</v>
      </c>
      <c r="B144" s="104"/>
      <c r="C144" s="104"/>
      <c r="D144" s="104" t="s">
        <v>1054</v>
      </c>
      <c r="E144" s="105" t="str">
        <f t="shared" si="4"/>
        <v>GasOn_1</v>
      </c>
      <c r="F144" s="105">
        <v>20</v>
      </c>
      <c r="H144" s="111">
        <f>F144*VLOOKUP(E144,всего_добавки!$C$6:$AD$70,28,FALSE)</f>
        <v>160000</v>
      </c>
    </row>
    <row r="145" spans="1:8" x14ac:dyDescent="0.2">
      <c r="A145" s="103">
        <v>44137</v>
      </c>
      <c r="B145" s="104"/>
      <c r="C145" s="104" t="s">
        <v>532</v>
      </c>
      <c r="D145" s="104"/>
      <c r="E145" s="149" t="str">
        <f t="shared" si="4"/>
        <v>ДРБП_03М</v>
      </c>
      <c r="F145" s="149">
        <v>10</v>
      </c>
      <c r="H145" s="111">
        <f>F145*VLOOKUP(E145,всего_добавки!$C$6:$AD$70,28,FALSE)</f>
        <v>1650000</v>
      </c>
    </row>
    <row r="146" spans="1:8" x14ac:dyDescent="0.2">
      <c r="A146" s="103">
        <v>44138</v>
      </c>
      <c r="B146" s="104"/>
      <c r="C146" s="104" t="s">
        <v>1071</v>
      </c>
      <c r="D146" s="104"/>
      <c r="E146" s="149" t="str">
        <f t="shared" si="4"/>
        <v>мини_дозиметр</v>
      </c>
      <c r="F146" s="149">
        <v>30</v>
      </c>
      <c r="H146" s="111">
        <f>F146*VLOOKUP(E146,всего_добавки!$C$6:$AD$70,28,FALSE)</f>
        <v>870000</v>
      </c>
    </row>
    <row r="147" spans="1:8" x14ac:dyDescent="0.2">
      <c r="A147" s="103">
        <v>44139</v>
      </c>
      <c r="B147" s="104"/>
      <c r="C147" s="104"/>
      <c r="D147" s="117" t="s">
        <v>466</v>
      </c>
      <c r="E147" s="105" t="str">
        <f t="shared" ref="E147:E178" si="5">CONCATENATE(D147,C147)</f>
        <v>сигнал_03_оптика</v>
      </c>
      <c r="F147" s="105">
        <v>6</v>
      </c>
      <c r="H147" s="111">
        <f>F147*VLOOKUP(E147,всего_добавки!$C$6:$AD$70,28,FALSE)</f>
        <v>213840</v>
      </c>
    </row>
    <row r="148" spans="1:8" x14ac:dyDescent="0.2">
      <c r="A148" s="103">
        <v>44139</v>
      </c>
      <c r="B148" s="104"/>
      <c r="C148" s="104"/>
      <c r="D148" s="104" t="s">
        <v>465</v>
      </c>
      <c r="E148" s="105" t="str">
        <f t="shared" si="5"/>
        <v>ДДК</v>
      </c>
      <c r="F148" s="105">
        <v>3</v>
      </c>
      <c r="H148" s="111">
        <f>F148*VLOOKUP(E148,всего_добавки!$C$6:$AD$70,28,FALSE)</f>
        <v>195000</v>
      </c>
    </row>
    <row r="149" spans="1:8" x14ac:dyDescent="0.2">
      <c r="A149" s="103">
        <v>44139</v>
      </c>
      <c r="B149" s="104"/>
      <c r="C149" s="104"/>
      <c r="D149" s="104" t="s">
        <v>464</v>
      </c>
      <c r="E149" s="105" t="str">
        <f t="shared" si="5"/>
        <v>Сигнал_35</v>
      </c>
      <c r="F149" s="105">
        <v>2</v>
      </c>
      <c r="H149" s="111">
        <f>F149*VLOOKUP(E149,всего_добавки!$C$6:$AD$70,28,FALSE)</f>
        <v>45785.866666666669</v>
      </c>
    </row>
    <row r="150" spans="1:8" x14ac:dyDescent="0.2">
      <c r="A150" s="103">
        <v>44139</v>
      </c>
      <c r="B150" s="104"/>
      <c r="C150" s="104"/>
      <c r="D150" s="104" t="s">
        <v>1051</v>
      </c>
      <c r="E150" s="105" t="str">
        <f t="shared" si="5"/>
        <v>ПТФМ_104_БКУ</v>
      </c>
      <c r="F150" s="105"/>
      <c r="H150" s="111">
        <f>F150*VLOOKUP(E150,всего_добавки!$C$6:$AD$70,28,FALSE)</f>
        <v>0</v>
      </c>
    </row>
    <row r="151" spans="1:8" x14ac:dyDescent="0.2">
      <c r="A151" s="103">
        <v>44139</v>
      </c>
      <c r="B151" s="104"/>
      <c r="C151" s="104"/>
      <c r="D151" s="104" t="s">
        <v>1052</v>
      </c>
      <c r="E151" s="105" t="str">
        <f t="shared" si="5"/>
        <v>ПТФМ_104_датчики</v>
      </c>
      <c r="F151" s="105"/>
      <c r="H151" s="111">
        <f>F151*VLOOKUP(E151,всего_добавки!$C$6:$AD$70,28,FALSE)</f>
        <v>0</v>
      </c>
    </row>
    <row r="152" spans="1:8" x14ac:dyDescent="0.2">
      <c r="A152" s="103">
        <v>44139</v>
      </c>
      <c r="B152" s="104"/>
      <c r="C152" s="104"/>
      <c r="D152" s="104" t="s">
        <v>1055</v>
      </c>
      <c r="E152" s="105" t="str">
        <f t="shared" si="5"/>
        <v>домашние_детекторы</v>
      </c>
      <c r="F152" s="105">
        <v>20</v>
      </c>
      <c r="H152" s="111">
        <f>F152*VLOOKUP(E152,всего_добавки!$C$6:$AD$70,28,FALSE)</f>
        <v>100000</v>
      </c>
    </row>
    <row r="153" spans="1:8" x14ac:dyDescent="0.2">
      <c r="A153" s="103">
        <v>44139</v>
      </c>
      <c r="B153" s="104"/>
      <c r="C153" s="104" t="s">
        <v>478</v>
      </c>
      <c r="D153" s="104"/>
      <c r="E153" s="105" t="str">
        <f t="shared" si="5"/>
        <v>Светофор</v>
      </c>
      <c r="F153" s="149">
        <v>10</v>
      </c>
      <c r="H153" s="111">
        <f>F153*VLOOKUP(E153,всего_добавки!$C$6:$AD$70,28,FALSE)</f>
        <v>950000</v>
      </c>
    </row>
    <row r="154" spans="1:8" x14ac:dyDescent="0.2">
      <c r="A154" s="103">
        <v>44139</v>
      </c>
      <c r="B154" s="104"/>
      <c r="C154" s="104" t="s">
        <v>476</v>
      </c>
      <c r="D154" s="104"/>
      <c r="E154" s="105" t="str">
        <f t="shared" si="5"/>
        <v>Валдай</v>
      </c>
      <c r="F154" s="149">
        <v>20</v>
      </c>
      <c r="H154" s="111">
        <f>F154*VLOOKUP(E154,всего_добавки!$C$6:$AD$70,28,FALSE)</f>
        <v>795600</v>
      </c>
    </row>
    <row r="155" spans="1:8" x14ac:dyDescent="0.2">
      <c r="A155" s="103">
        <v>44167</v>
      </c>
      <c r="B155" s="104"/>
      <c r="C155" s="104" t="s">
        <v>1070</v>
      </c>
      <c r="D155" s="104"/>
      <c r="E155" s="149" t="str">
        <f t="shared" si="5"/>
        <v>Торопа</v>
      </c>
      <c r="F155" s="149">
        <v>2</v>
      </c>
      <c r="H155" s="111">
        <f>F155*VLOOKUP(E155,всего_добавки!$C$6:$AD$70,28,FALSE)</f>
        <v>130000</v>
      </c>
    </row>
    <row r="156" spans="1:8" s="125" customFormat="1" hidden="1" x14ac:dyDescent="0.2">
      <c r="A156" s="121">
        <v>43891</v>
      </c>
      <c r="B156" s="122" t="s">
        <v>2413</v>
      </c>
      <c r="C156" s="122" t="s">
        <v>398</v>
      </c>
      <c r="D156" s="122"/>
      <c r="E156" s="120" t="str">
        <f t="shared" si="5"/>
        <v>ДРБП_03</v>
      </c>
      <c r="F156" s="120">
        <v>5</v>
      </c>
      <c r="G156" s="123">
        <v>230</v>
      </c>
      <c r="H156" s="124">
        <f ca="1">F156*VLOOKUP(E156,всего_добавки!$C$6:$AD$70,28,FALSE)</f>
        <v>629228.07377049187</v>
      </c>
    </row>
    <row r="157" spans="1:8" hidden="1" x14ac:dyDescent="0.2">
      <c r="A157" s="103">
        <v>43936</v>
      </c>
      <c r="B157" s="104" t="s">
        <v>2413</v>
      </c>
      <c r="C157" s="104" t="s">
        <v>398</v>
      </c>
      <c r="D157" s="104"/>
      <c r="E157" s="105" t="str">
        <f t="shared" si="5"/>
        <v>ДРБП_03</v>
      </c>
      <c r="F157" s="105">
        <v>5</v>
      </c>
      <c r="G157" s="81">
        <v>212</v>
      </c>
      <c r="H157" s="111">
        <f ca="1">F157*VLOOKUP(E157,всего_добавки!$C$6:$AD$70,28,FALSE)</f>
        <v>629228.07377049187</v>
      </c>
    </row>
    <row r="158" spans="1:8" s="137" customFormat="1" hidden="1" x14ac:dyDescent="0.2">
      <c r="A158" s="132">
        <v>43967</v>
      </c>
      <c r="B158" s="133" t="s">
        <v>2413</v>
      </c>
      <c r="C158" s="133" t="s">
        <v>398</v>
      </c>
      <c r="D158" s="133"/>
      <c r="E158" s="134" t="str">
        <f t="shared" si="5"/>
        <v>ДРБП_03</v>
      </c>
      <c r="F158" s="134">
        <v>10</v>
      </c>
      <c r="G158" s="135">
        <v>213</v>
      </c>
      <c r="H158" s="136">
        <f ca="1">F158*VLOOKUP(E158,всего_добавки!$C$6:$AD$70,28,FALSE)</f>
        <v>1258456.1475409837</v>
      </c>
    </row>
    <row r="159" spans="1:8" hidden="1" x14ac:dyDescent="0.2">
      <c r="A159" s="103">
        <v>43998</v>
      </c>
      <c r="B159" s="104" t="s">
        <v>2413</v>
      </c>
      <c r="C159" s="104" t="s">
        <v>398</v>
      </c>
      <c r="D159" s="104"/>
      <c r="E159" s="105" t="str">
        <f t="shared" si="5"/>
        <v>ДРБП_03</v>
      </c>
      <c r="F159" s="105">
        <v>5</v>
      </c>
      <c r="G159" s="81">
        <v>214</v>
      </c>
      <c r="H159" s="111">
        <f ca="1">F159*VLOOKUP(E159,всего_добавки!$C$6:$AD$70,28,FALSE)</f>
        <v>629228.07377049187</v>
      </c>
    </row>
    <row r="160" spans="1:8" hidden="1" x14ac:dyDescent="0.2">
      <c r="A160" s="103">
        <v>44029</v>
      </c>
      <c r="B160" s="104" t="s">
        <v>2413</v>
      </c>
      <c r="C160" s="104" t="s">
        <v>398</v>
      </c>
      <c r="D160" s="104"/>
      <c r="E160" s="105" t="str">
        <f t="shared" si="5"/>
        <v>ДРБП_03</v>
      </c>
      <c r="F160" s="105">
        <v>5</v>
      </c>
      <c r="G160" s="81">
        <v>215</v>
      </c>
      <c r="H160" s="111">
        <f ca="1">F160*VLOOKUP(E160,всего_добавки!$C$6:$AD$70,28,FALSE)</f>
        <v>629228.07377049187</v>
      </c>
    </row>
    <row r="161" spans="1:8" s="131" customFormat="1" hidden="1" x14ac:dyDescent="0.2">
      <c r="A161" s="126">
        <v>44060</v>
      </c>
      <c r="B161" s="127" t="s">
        <v>2413</v>
      </c>
      <c r="C161" s="127" t="s">
        <v>398</v>
      </c>
      <c r="D161" s="127"/>
      <c r="E161" s="128" t="str">
        <f t="shared" si="5"/>
        <v>ДРБП_03</v>
      </c>
      <c r="F161" s="128">
        <v>5</v>
      </c>
      <c r="G161" s="129">
        <v>216</v>
      </c>
      <c r="H161" s="130">
        <f ca="1">F161*VLOOKUP(E161,всего_добавки!$C$6:$AD$70,28,FALSE)</f>
        <v>629228.07377049187</v>
      </c>
    </row>
    <row r="162" spans="1:8" hidden="1" x14ac:dyDescent="0.2">
      <c r="A162" s="103">
        <v>44091</v>
      </c>
      <c r="B162" s="104" t="s">
        <v>2413</v>
      </c>
      <c r="C162" s="104" t="s">
        <v>398</v>
      </c>
      <c r="D162" s="104"/>
      <c r="E162" s="105" t="str">
        <f t="shared" si="5"/>
        <v>ДРБП_03</v>
      </c>
      <c r="F162" s="105">
        <v>5</v>
      </c>
      <c r="G162" s="81">
        <v>231</v>
      </c>
      <c r="H162" s="111">
        <f ca="1">F162*VLOOKUP(E162,всего_добавки!$C$6:$AD$70,28,FALSE)</f>
        <v>629228.07377049187</v>
      </c>
    </row>
    <row r="163" spans="1:8" hidden="1" x14ac:dyDescent="0.2">
      <c r="A163" s="103">
        <v>44122</v>
      </c>
      <c r="B163" s="104" t="s">
        <v>2413</v>
      </c>
      <c r="C163" s="104" t="s">
        <v>398</v>
      </c>
      <c r="D163" s="104"/>
      <c r="E163" s="105" t="str">
        <f t="shared" si="5"/>
        <v>ДРБП_03</v>
      </c>
      <c r="F163" s="105">
        <v>5</v>
      </c>
      <c r="G163" s="81">
        <v>232</v>
      </c>
      <c r="H163" s="111">
        <f ca="1">F163*VLOOKUP(E163,всего_добавки!$C$6:$AD$70,28,FALSE)</f>
        <v>629228.07377049187</v>
      </c>
    </row>
    <row r="164" spans="1:8" hidden="1" x14ac:dyDescent="0.2">
      <c r="A164" s="103">
        <v>44153</v>
      </c>
      <c r="B164" s="104" t="s">
        <v>2413</v>
      </c>
      <c r="C164" s="104" t="s">
        <v>398</v>
      </c>
      <c r="D164" s="104"/>
      <c r="E164" s="105" t="str">
        <f t="shared" si="5"/>
        <v>ДРБП_03</v>
      </c>
      <c r="F164" s="105">
        <v>5</v>
      </c>
      <c r="G164" s="81">
        <v>233</v>
      </c>
      <c r="H164" s="111">
        <f ca="1">F164*VLOOKUP(E164,всего_добавки!$C$6:$AD$70,28,FALSE)</f>
        <v>629228.07377049187</v>
      </c>
    </row>
    <row r="165" spans="1:8" hidden="1" x14ac:dyDescent="0.2">
      <c r="A165" s="103">
        <v>44184</v>
      </c>
      <c r="B165" s="104" t="s">
        <v>2413</v>
      </c>
      <c r="C165" s="104" t="s">
        <v>398</v>
      </c>
      <c r="D165" s="104"/>
      <c r="E165" s="105" t="str">
        <f t="shared" si="5"/>
        <v>ДРБП_03</v>
      </c>
      <c r="F165" s="105">
        <v>5</v>
      </c>
      <c r="G165" s="81">
        <v>234</v>
      </c>
      <c r="H165" s="111">
        <f ca="1">F165*VLOOKUP(E165,всего_добавки!$C$6:$AD$70,28,FALSE)</f>
        <v>629228.07377049187</v>
      </c>
    </row>
    <row r="166" spans="1:8" hidden="1" x14ac:dyDescent="0.2">
      <c r="A166" s="103">
        <v>43891</v>
      </c>
      <c r="B166" s="102" t="s">
        <v>2525</v>
      </c>
      <c r="C166" s="102" t="s">
        <v>533</v>
      </c>
      <c r="D166" s="104"/>
      <c r="E166" s="105" t="str">
        <f t="shared" si="5"/>
        <v>ДКС_101_пульты</v>
      </c>
      <c r="F166" s="107">
        <v>1</v>
      </c>
      <c r="H166" s="111">
        <f ca="1">F166*VLOOKUP(E166,всего_добавки!$C$6:$AD$70,28,FALSE)</f>
        <v>296925</v>
      </c>
    </row>
    <row r="167" spans="1:8" hidden="1" x14ac:dyDescent="0.2">
      <c r="A167" s="103">
        <v>43891</v>
      </c>
      <c r="B167" s="102" t="s">
        <v>2525</v>
      </c>
      <c r="C167" s="102" t="s">
        <v>534</v>
      </c>
      <c r="D167" s="104"/>
      <c r="E167" s="105" t="str">
        <f t="shared" si="5"/>
        <v>ДКС_101_камеры</v>
      </c>
      <c r="F167" s="107">
        <v>1</v>
      </c>
      <c r="H167" s="111">
        <f ca="1">F167*VLOOKUP(E167,всего_добавки!$C$6:$AD$70,28,FALSE)</f>
        <v>85964.833333333328</v>
      </c>
    </row>
    <row r="168" spans="1:8" hidden="1" x14ac:dyDescent="0.2">
      <c r="A168" s="106">
        <v>43952</v>
      </c>
      <c r="B168" s="104" t="s">
        <v>2413</v>
      </c>
      <c r="C168" s="51" t="s">
        <v>481</v>
      </c>
      <c r="D168" s="104"/>
      <c r="E168" s="105" t="str">
        <f t="shared" si="5"/>
        <v>Моноблок_Гамма</v>
      </c>
      <c r="F168" s="107">
        <v>400</v>
      </c>
      <c r="G168" s="81">
        <v>1646</v>
      </c>
      <c r="H168" s="111">
        <f ca="1">F168*VLOOKUP(E168,всего_добавки!$C$6:$AD$70,28,FALSE)</f>
        <v>5318338.9355742298</v>
      </c>
    </row>
    <row r="169" spans="1:8" hidden="1" x14ac:dyDescent="0.2">
      <c r="A169" s="106">
        <v>43952</v>
      </c>
      <c r="B169" s="104" t="s">
        <v>2413</v>
      </c>
      <c r="C169" s="51" t="s">
        <v>495</v>
      </c>
      <c r="D169" s="104"/>
      <c r="E169" s="105" t="str">
        <f t="shared" si="5"/>
        <v>Моноблок_Гамма_1_1</v>
      </c>
      <c r="F169" s="107">
        <v>200</v>
      </c>
      <c r="G169" s="81">
        <v>1645</v>
      </c>
      <c r="H169" s="111">
        <f ca="1">F169*VLOOKUP(E169,всего_добавки!$C$6:$AD$70,28,FALSE)</f>
        <v>2476800</v>
      </c>
    </row>
    <row r="170" spans="1:8" hidden="1" x14ac:dyDescent="0.2">
      <c r="A170" s="106">
        <v>43952</v>
      </c>
      <c r="B170" s="104" t="s">
        <v>2413</v>
      </c>
      <c r="C170" s="51" t="s">
        <v>475</v>
      </c>
      <c r="D170" s="104"/>
      <c r="E170" s="105" t="str">
        <f t="shared" si="5"/>
        <v>Моноблок_Гамма_2_1</v>
      </c>
      <c r="F170" s="107">
        <v>100</v>
      </c>
      <c r="G170" s="81">
        <v>1647</v>
      </c>
      <c r="H170" s="111">
        <f ca="1">F170*VLOOKUP(E170,всего_добавки!$C$6:$AD$70,28,FALSE)</f>
        <v>1238400</v>
      </c>
    </row>
    <row r="171" spans="1:8" x14ac:dyDescent="0.2">
      <c r="A171" s="106">
        <v>44167</v>
      </c>
      <c r="C171" s="102" t="s">
        <v>1072</v>
      </c>
      <c r="D171" s="104"/>
      <c r="E171" s="149" t="str">
        <f t="shared" si="5"/>
        <v>РЗБ5ДМ</v>
      </c>
      <c r="F171" s="107">
        <v>1</v>
      </c>
      <c r="H171" s="111">
        <f>F171*VLOOKUP(E171,всего_добавки!$C$6:$AD$70,28,FALSE)</f>
        <v>495000</v>
      </c>
    </row>
    <row r="172" spans="1:8" x14ac:dyDescent="0.2">
      <c r="A172" s="106">
        <v>44167</v>
      </c>
      <c r="C172" s="102" t="s">
        <v>477</v>
      </c>
      <c r="D172" s="104"/>
      <c r="E172" s="149" t="str">
        <f t="shared" si="5"/>
        <v>РЗБ6</v>
      </c>
      <c r="F172" s="107">
        <v>1</v>
      </c>
      <c r="H172" s="111">
        <f>F172*VLOOKUP(E172,всего_добавки!$C$6:$AD$70,28,FALSE)</f>
        <v>950000</v>
      </c>
    </row>
    <row r="173" spans="1:8" x14ac:dyDescent="0.2">
      <c r="A173" s="148">
        <v>44168</v>
      </c>
      <c r="B173" s="118"/>
      <c r="C173" s="118"/>
      <c r="D173" s="104" t="s">
        <v>1049</v>
      </c>
      <c r="E173" s="105" t="str">
        <f t="shared" si="5"/>
        <v>ПТФМ_102_БКУ</v>
      </c>
      <c r="F173" s="150">
        <v>2</v>
      </c>
      <c r="H173" s="111">
        <f>F173*VLOOKUP(E173,всего_добавки!$C$6:$AD$70,28,FALSE)</f>
        <v>110000</v>
      </c>
    </row>
    <row r="174" spans="1:8" x14ac:dyDescent="0.2">
      <c r="A174" s="148">
        <v>44168</v>
      </c>
      <c r="B174" s="118"/>
      <c r="C174" s="118"/>
      <c r="D174" s="104" t="s">
        <v>1050</v>
      </c>
      <c r="E174" s="105" t="str">
        <f t="shared" si="5"/>
        <v>ПТФМ_102_датчики</v>
      </c>
      <c r="F174" s="150">
        <v>24</v>
      </c>
      <c r="H174" s="111">
        <f>F174*VLOOKUP(E174,всего_добавки!$C$6:$AD$70,28,FALSE)</f>
        <v>360000</v>
      </c>
    </row>
    <row r="175" spans="1:8" x14ac:dyDescent="0.2">
      <c r="A175" s="148">
        <v>44168</v>
      </c>
      <c r="B175" s="118"/>
      <c r="C175" s="118"/>
      <c r="D175" s="104" t="s">
        <v>1053</v>
      </c>
      <c r="E175" s="105" t="str">
        <f t="shared" si="5"/>
        <v>GasOn_4</v>
      </c>
      <c r="F175" s="150">
        <v>20</v>
      </c>
      <c r="H175" s="111">
        <f>F175*VLOOKUP(E175,всего_добавки!$C$6:$AD$70,28,FALSE)</f>
        <v>1400000</v>
      </c>
    </row>
    <row r="176" spans="1:8" x14ac:dyDescent="0.2">
      <c r="A176" s="148">
        <v>44168</v>
      </c>
      <c r="B176" s="118"/>
      <c r="C176" s="118"/>
      <c r="D176" s="104" t="s">
        <v>1054</v>
      </c>
      <c r="E176" s="105" t="str">
        <f t="shared" si="5"/>
        <v>GasOn_1</v>
      </c>
      <c r="F176" s="150">
        <v>20</v>
      </c>
      <c r="H176" s="111">
        <f>F176*VLOOKUP(E176,всего_добавки!$C$6:$AD$70,28,FALSE)</f>
        <v>160000</v>
      </c>
    </row>
    <row r="177" spans="1:8" x14ac:dyDescent="0.2">
      <c r="A177" s="106">
        <v>44168</v>
      </c>
      <c r="C177" s="102" t="s">
        <v>532</v>
      </c>
      <c r="D177" s="104"/>
      <c r="E177" s="149" t="str">
        <f t="shared" si="5"/>
        <v>ДРБП_03М</v>
      </c>
      <c r="F177" s="107">
        <v>10</v>
      </c>
      <c r="H177" s="111">
        <f>F177*VLOOKUP(E177,всего_добавки!$C$6:$AD$70,28,FALSE)</f>
        <v>1650000</v>
      </c>
    </row>
    <row r="178" spans="1:8" x14ac:dyDescent="0.2">
      <c r="A178" s="148">
        <v>44169</v>
      </c>
      <c r="B178" s="118"/>
      <c r="C178" s="118"/>
      <c r="D178" s="104" t="s">
        <v>1055</v>
      </c>
      <c r="E178" s="105" t="str">
        <f t="shared" si="5"/>
        <v>домашние_детекторы</v>
      </c>
      <c r="F178" s="150">
        <v>20</v>
      </c>
      <c r="H178" s="111">
        <f>F178*VLOOKUP(E178,всего_добавки!$C$6:$AD$70,28,FALSE)</f>
        <v>100000</v>
      </c>
    </row>
    <row r="179" spans="1:8" x14ac:dyDescent="0.2">
      <c r="A179" s="106">
        <v>44169</v>
      </c>
      <c r="C179" s="102" t="s">
        <v>1071</v>
      </c>
      <c r="D179" s="104"/>
      <c r="E179" s="149" t="str">
        <f t="shared" ref="E179:E210" si="6">CONCATENATE(D179,C179)</f>
        <v>мини_дозиметр</v>
      </c>
      <c r="F179" s="107">
        <v>30</v>
      </c>
      <c r="H179" s="111">
        <f>F179*VLOOKUP(E179,всего_добавки!$C$6:$AD$70,28,FALSE)</f>
        <v>870000</v>
      </c>
    </row>
    <row r="180" spans="1:8" x14ac:dyDescent="0.2">
      <c r="A180" s="148">
        <v>44170</v>
      </c>
      <c r="B180" s="118"/>
      <c r="C180" s="118"/>
      <c r="D180" s="117" t="s">
        <v>466</v>
      </c>
      <c r="E180" s="105" t="str">
        <f t="shared" si="6"/>
        <v>сигнал_03_оптика</v>
      </c>
      <c r="F180" s="150">
        <v>6</v>
      </c>
      <c r="H180" s="111">
        <f>F180*VLOOKUP(E180,всего_добавки!$C$6:$AD$70,28,FALSE)</f>
        <v>213840</v>
      </c>
    </row>
    <row r="181" spans="1:8" x14ac:dyDescent="0.2">
      <c r="A181" s="148">
        <v>44170</v>
      </c>
      <c r="B181" s="118"/>
      <c r="C181" s="118"/>
      <c r="D181" s="104" t="s">
        <v>465</v>
      </c>
      <c r="E181" s="105" t="str">
        <f t="shared" si="6"/>
        <v>ДДК</v>
      </c>
      <c r="F181" s="150">
        <v>3</v>
      </c>
      <c r="H181" s="111">
        <f>F181*VLOOKUP(E181,всего_добавки!$C$6:$AD$70,28,FALSE)</f>
        <v>195000</v>
      </c>
    </row>
    <row r="182" spans="1:8" x14ac:dyDescent="0.2">
      <c r="A182" s="148">
        <v>44170</v>
      </c>
      <c r="B182" s="118"/>
      <c r="C182" s="118"/>
      <c r="D182" s="104" t="s">
        <v>464</v>
      </c>
      <c r="E182" s="105" t="str">
        <f t="shared" si="6"/>
        <v>Сигнал_35</v>
      </c>
      <c r="F182" s="150">
        <v>2</v>
      </c>
      <c r="H182" s="111">
        <f>F182*VLOOKUP(E182,всего_добавки!$C$6:$AD$70,28,FALSE)</f>
        <v>45785.866666666669</v>
      </c>
    </row>
    <row r="183" spans="1:8" x14ac:dyDescent="0.2">
      <c r="A183" s="148">
        <v>44170</v>
      </c>
      <c r="B183" s="118"/>
      <c r="C183" s="118"/>
      <c r="D183" s="104" t="s">
        <v>1051</v>
      </c>
      <c r="E183" s="105" t="str">
        <f t="shared" si="6"/>
        <v>ПТФМ_104_БКУ</v>
      </c>
      <c r="F183" s="150"/>
      <c r="H183" s="111">
        <f>F183*VLOOKUP(E183,всего_добавки!$C$6:$AD$70,28,FALSE)</f>
        <v>0</v>
      </c>
    </row>
    <row r="184" spans="1:8" x14ac:dyDescent="0.2">
      <c r="A184" s="148">
        <v>44170</v>
      </c>
      <c r="B184" s="118"/>
      <c r="C184" s="118"/>
      <c r="D184" s="104" t="s">
        <v>1052</v>
      </c>
      <c r="E184" s="105" t="str">
        <f t="shared" si="6"/>
        <v>ПТФМ_104_датчики</v>
      </c>
      <c r="F184" s="150"/>
      <c r="H184" s="111">
        <f>F184*VLOOKUP(E184,всего_добавки!$C$6:$AD$70,28,FALSE)</f>
        <v>0</v>
      </c>
    </row>
    <row r="185" spans="1:8" x14ac:dyDescent="0.2">
      <c r="A185" s="106">
        <v>44170</v>
      </c>
      <c r="C185" s="102" t="s">
        <v>478</v>
      </c>
      <c r="D185" s="104"/>
      <c r="E185" s="105" t="str">
        <f t="shared" si="6"/>
        <v>Светофор</v>
      </c>
      <c r="F185" s="107">
        <v>10</v>
      </c>
      <c r="H185" s="111">
        <f>F185*VLOOKUP(E185,всего_добавки!$C$6:$AD$70,28,FALSE)</f>
        <v>950000</v>
      </c>
    </row>
    <row r="186" spans="1:8" x14ac:dyDescent="0.2">
      <c r="A186" s="106">
        <v>44170</v>
      </c>
      <c r="C186" s="102" t="s">
        <v>476</v>
      </c>
      <c r="D186" s="104"/>
      <c r="E186" s="105" t="str">
        <f t="shared" si="6"/>
        <v>Валдай</v>
      </c>
      <c r="F186" s="107">
        <v>20</v>
      </c>
      <c r="H186" s="111">
        <f>F186*VLOOKUP(E186,всего_добавки!$C$6:$AD$70,28,FALSE)</f>
        <v>795600</v>
      </c>
    </row>
    <row r="187" spans="1:8" x14ac:dyDescent="0.2">
      <c r="A187" s="106">
        <v>44198</v>
      </c>
      <c r="C187" s="102" t="s">
        <v>1070</v>
      </c>
      <c r="D187" s="104"/>
      <c r="E187" s="149" t="str">
        <f t="shared" si="6"/>
        <v>Торопа</v>
      </c>
      <c r="F187" s="107">
        <v>2</v>
      </c>
      <c r="H187" s="111">
        <f>F187*VLOOKUP(E187,всего_добавки!$C$6:$AD$70,28,FALSE)</f>
        <v>130000</v>
      </c>
    </row>
    <row r="188" spans="1:8" x14ac:dyDescent="0.2">
      <c r="A188" s="106">
        <v>44198</v>
      </c>
      <c r="C188" s="102" t="s">
        <v>1072</v>
      </c>
      <c r="D188" s="104"/>
      <c r="E188" s="149" t="str">
        <f t="shared" si="6"/>
        <v>РЗБ5ДМ</v>
      </c>
      <c r="F188" s="107">
        <v>1</v>
      </c>
      <c r="H188" s="111">
        <f>F188*VLOOKUP(E188,всего_добавки!$C$6:$AD$70,28,FALSE)</f>
        <v>495000</v>
      </c>
    </row>
    <row r="189" spans="1:8" x14ac:dyDescent="0.2">
      <c r="A189" s="106">
        <v>44198</v>
      </c>
      <c r="C189" s="102" t="s">
        <v>477</v>
      </c>
      <c r="D189" s="104"/>
      <c r="E189" s="149" t="str">
        <f t="shared" si="6"/>
        <v>РЗБ6</v>
      </c>
      <c r="F189" s="107">
        <v>1</v>
      </c>
      <c r="H189" s="111">
        <f>F189*VLOOKUP(E189,всего_добавки!$C$6:$AD$70,28,FALSE)</f>
        <v>950000</v>
      </c>
    </row>
    <row r="190" spans="1:8" x14ac:dyDescent="0.2">
      <c r="A190" s="148">
        <v>44199</v>
      </c>
      <c r="B190" s="118"/>
      <c r="C190" s="118"/>
      <c r="D190" s="104" t="s">
        <v>1049</v>
      </c>
      <c r="E190" s="105" t="str">
        <f t="shared" si="6"/>
        <v>ПТФМ_102_БКУ</v>
      </c>
      <c r="F190" s="150">
        <v>2</v>
      </c>
      <c r="H190" s="111">
        <f>F190*VLOOKUP(E190,всего_добавки!$C$6:$AD$70,28,FALSE)</f>
        <v>110000</v>
      </c>
    </row>
    <row r="191" spans="1:8" x14ac:dyDescent="0.2">
      <c r="A191" s="148">
        <v>44199</v>
      </c>
      <c r="B191" s="118"/>
      <c r="C191" s="118"/>
      <c r="D191" s="104" t="s">
        <v>1050</v>
      </c>
      <c r="E191" s="105" t="str">
        <f t="shared" si="6"/>
        <v>ПТФМ_102_датчики</v>
      </c>
      <c r="F191" s="150">
        <v>24</v>
      </c>
      <c r="H191" s="111">
        <f>F191*VLOOKUP(E191,всего_добавки!$C$6:$AD$70,28,FALSE)</f>
        <v>360000</v>
      </c>
    </row>
    <row r="192" spans="1:8" x14ac:dyDescent="0.2">
      <c r="A192" s="148">
        <v>44199</v>
      </c>
      <c r="B192" s="118"/>
      <c r="C192" s="118"/>
      <c r="D192" s="104" t="s">
        <v>1053</v>
      </c>
      <c r="E192" s="105" t="str">
        <f t="shared" si="6"/>
        <v>GasOn_4</v>
      </c>
      <c r="F192" s="150">
        <v>20</v>
      </c>
      <c r="H192" s="111">
        <f>F192*VLOOKUP(E192,всего_добавки!$C$6:$AD$70,28,FALSE)</f>
        <v>1400000</v>
      </c>
    </row>
    <row r="193" spans="1:8" x14ac:dyDescent="0.2">
      <c r="A193" s="148">
        <v>44199</v>
      </c>
      <c r="B193" s="118"/>
      <c r="C193" s="118"/>
      <c r="D193" s="118" t="s">
        <v>1054</v>
      </c>
      <c r="E193" s="150" t="str">
        <f t="shared" si="6"/>
        <v>GasOn_1</v>
      </c>
      <c r="F193" s="150">
        <v>20</v>
      </c>
      <c r="H193" s="111">
        <f>F193*VLOOKUP(E193,всего_добавки!$C$6:$AD$70,28,FALSE)</f>
        <v>160000</v>
      </c>
    </row>
    <row r="194" spans="1:8" x14ac:dyDescent="0.2">
      <c r="A194" s="106">
        <v>44199</v>
      </c>
      <c r="C194" s="102" t="s">
        <v>532</v>
      </c>
      <c r="E194" s="107" t="str">
        <f t="shared" si="6"/>
        <v>ДРБП_03М</v>
      </c>
      <c r="F194" s="107">
        <v>10</v>
      </c>
      <c r="H194" s="111">
        <f>F194*VLOOKUP(E194,всего_добавки!$C$6:$AD$70,28,FALSE)</f>
        <v>1650000</v>
      </c>
    </row>
    <row r="195" spans="1:8" x14ac:dyDescent="0.2">
      <c r="A195" s="106">
        <v>44200</v>
      </c>
      <c r="C195" s="102" t="s">
        <v>1071</v>
      </c>
      <c r="E195" s="107" t="str">
        <f t="shared" si="6"/>
        <v>мини_дозиметр</v>
      </c>
      <c r="F195" s="107">
        <v>30</v>
      </c>
      <c r="H195" s="111">
        <f>F195*VLOOKUP(E195,всего_добавки!$C$6:$AD$70,28,FALSE)</f>
        <v>870000</v>
      </c>
    </row>
    <row r="196" spans="1:8" x14ac:dyDescent="0.2">
      <c r="A196" s="148">
        <v>44201</v>
      </c>
      <c r="B196" s="118"/>
      <c r="C196" s="118"/>
      <c r="D196" s="51" t="s">
        <v>466</v>
      </c>
      <c r="E196" s="150" t="str">
        <f t="shared" si="6"/>
        <v>сигнал_03_оптика</v>
      </c>
      <c r="F196" s="150">
        <v>6</v>
      </c>
      <c r="H196" s="111">
        <f>F196*VLOOKUP(E196,всего_добавки!$C$6:$AD$70,28,FALSE)</f>
        <v>213840</v>
      </c>
    </row>
    <row r="197" spans="1:8" x14ac:dyDescent="0.2">
      <c r="A197" s="148">
        <v>44201</v>
      </c>
      <c r="B197" s="118"/>
      <c r="C197" s="118"/>
      <c r="D197" s="118" t="s">
        <v>465</v>
      </c>
      <c r="E197" s="150" t="str">
        <f t="shared" si="6"/>
        <v>ДДК</v>
      </c>
      <c r="F197" s="150">
        <v>3</v>
      </c>
      <c r="H197" s="111">
        <f>F197*VLOOKUP(E197,всего_добавки!$C$6:$AD$70,28,FALSE)</f>
        <v>195000</v>
      </c>
    </row>
    <row r="198" spans="1:8" x14ac:dyDescent="0.2">
      <c r="A198" s="148">
        <v>44201</v>
      </c>
      <c r="B198" s="118"/>
      <c r="C198" s="118"/>
      <c r="D198" s="118" t="s">
        <v>464</v>
      </c>
      <c r="E198" s="150" t="str">
        <f t="shared" si="6"/>
        <v>Сигнал_35</v>
      </c>
      <c r="F198" s="150">
        <v>2</v>
      </c>
      <c r="H198" s="111">
        <f>F198*VLOOKUP(E198,всего_добавки!$C$6:$AD$70,28,FALSE)</f>
        <v>45785.866666666669</v>
      </c>
    </row>
    <row r="199" spans="1:8" x14ac:dyDescent="0.2">
      <c r="A199" s="148">
        <v>44201</v>
      </c>
      <c r="B199" s="118"/>
      <c r="C199" s="118"/>
      <c r="D199" s="118" t="s">
        <v>1051</v>
      </c>
      <c r="E199" s="150" t="str">
        <f t="shared" si="6"/>
        <v>ПТФМ_104_БКУ</v>
      </c>
      <c r="F199" s="150"/>
      <c r="H199" s="111">
        <f>F199*VLOOKUP(E199,всего_добавки!$C$6:$AD$70,28,FALSE)</f>
        <v>0</v>
      </c>
    </row>
    <row r="200" spans="1:8" x14ac:dyDescent="0.2">
      <c r="A200" s="148">
        <v>44201</v>
      </c>
      <c r="B200" s="118"/>
      <c r="C200" s="118"/>
      <c r="D200" s="118" t="s">
        <v>1052</v>
      </c>
      <c r="E200" s="150" t="str">
        <f t="shared" si="6"/>
        <v>ПТФМ_104_датчики</v>
      </c>
      <c r="F200" s="150"/>
      <c r="H200" s="111">
        <f>F200*VLOOKUP(E200,всего_добавки!$C$6:$AD$70,28,FALSE)</f>
        <v>0</v>
      </c>
    </row>
    <row r="201" spans="1:8" x14ac:dyDescent="0.2">
      <c r="A201" s="148">
        <v>44201</v>
      </c>
      <c r="B201" s="118"/>
      <c r="C201" s="118"/>
      <c r="D201" s="118" t="s">
        <v>1055</v>
      </c>
      <c r="E201" s="150" t="str">
        <f t="shared" si="6"/>
        <v>домашние_детекторы</v>
      </c>
      <c r="F201" s="150">
        <v>20</v>
      </c>
      <c r="H201" s="111">
        <f>F201*VLOOKUP(E201,всего_добавки!$C$6:$AD$70,28,FALSE)</f>
        <v>100000</v>
      </c>
    </row>
    <row r="202" spans="1:8" x14ac:dyDescent="0.2">
      <c r="A202" s="106">
        <v>44201</v>
      </c>
      <c r="C202" s="102" t="s">
        <v>478</v>
      </c>
      <c r="D202" s="118"/>
      <c r="E202" s="150" t="str">
        <f t="shared" si="6"/>
        <v>Светофор</v>
      </c>
      <c r="F202" s="107">
        <v>10</v>
      </c>
      <c r="H202" s="111">
        <f>F202*VLOOKUP(E202,всего_добавки!$C$6:$AD$70,28,FALSE)</f>
        <v>950000</v>
      </c>
    </row>
    <row r="203" spans="1:8" x14ac:dyDescent="0.2">
      <c r="A203" s="106">
        <v>44201</v>
      </c>
      <c r="C203" s="102" t="s">
        <v>476</v>
      </c>
      <c r="D203" s="118"/>
      <c r="E203" s="150" t="str">
        <f t="shared" si="6"/>
        <v>Валдай</v>
      </c>
      <c r="F203" s="107">
        <v>20</v>
      </c>
      <c r="H203" s="111">
        <f>F203*VLOOKUP(E203,всего_добавки!$C$6:$AD$70,28,FALSE)</f>
        <v>795600</v>
      </c>
    </row>
    <row r="204" spans="1:8" x14ac:dyDescent="0.2">
      <c r="A204" s="106">
        <v>44229</v>
      </c>
      <c r="C204" s="102" t="s">
        <v>1070</v>
      </c>
      <c r="E204" s="107" t="str">
        <f t="shared" si="6"/>
        <v>Торопа</v>
      </c>
      <c r="F204" s="107">
        <v>2</v>
      </c>
      <c r="H204" s="111">
        <f>F204*VLOOKUP(E204,всего_добавки!$C$6:$AD$70,28,FALSE)</f>
        <v>130000</v>
      </c>
    </row>
    <row r="205" spans="1:8" x14ac:dyDescent="0.2">
      <c r="A205" s="106">
        <v>44229</v>
      </c>
      <c r="C205" s="102" t="s">
        <v>1072</v>
      </c>
      <c r="E205" s="107" t="str">
        <f t="shared" si="6"/>
        <v>РЗБ5ДМ</v>
      </c>
      <c r="F205" s="107">
        <v>1</v>
      </c>
      <c r="H205" s="111">
        <f>F205*VLOOKUP(E205,всего_добавки!$C$6:$AD$70,28,FALSE)</f>
        <v>495000</v>
      </c>
    </row>
    <row r="206" spans="1:8" x14ac:dyDescent="0.2">
      <c r="A206" s="106">
        <v>44229</v>
      </c>
      <c r="C206" s="102" t="s">
        <v>477</v>
      </c>
      <c r="E206" s="107" t="str">
        <f t="shared" si="6"/>
        <v>РЗБ6</v>
      </c>
      <c r="F206" s="107">
        <v>1</v>
      </c>
      <c r="H206" s="111">
        <f>F206*VLOOKUP(E206,всего_добавки!$C$6:$AD$70,28,FALSE)</f>
        <v>950000</v>
      </c>
    </row>
    <row r="207" spans="1:8" x14ac:dyDescent="0.2">
      <c r="A207" s="148">
        <v>44230</v>
      </c>
      <c r="B207" s="118"/>
      <c r="C207" s="118"/>
      <c r="D207" s="118" t="s">
        <v>1049</v>
      </c>
      <c r="E207" s="150" t="str">
        <f t="shared" si="6"/>
        <v>ПТФМ_102_БКУ</v>
      </c>
      <c r="F207" s="150">
        <v>2</v>
      </c>
      <c r="H207" s="111">
        <f>F207*VLOOKUP(E207,всего_добавки!$C$6:$AD$70,28,FALSE)</f>
        <v>110000</v>
      </c>
    </row>
    <row r="208" spans="1:8" x14ac:dyDescent="0.2">
      <c r="A208" s="148">
        <v>44230</v>
      </c>
      <c r="B208" s="118"/>
      <c r="C208" s="118"/>
      <c r="D208" s="118" t="s">
        <v>1050</v>
      </c>
      <c r="E208" s="150" t="str">
        <f t="shared" si="6"/>
        <v>ПТФМ_102_датчики</v>
      </c>
      <c r="F208" s="150">
        <v>24</v>
      </c>
      <c r="H208" s="111">
        <f>F208*VLOOKUP(E208,всего_добавки!$C$6:$AD$70,28,FALSE)</f>
        <v>360000</v>
      </c>
    </row>
    <row r="209" spans="1:8" x14ac:dyDescent="0.2">
      <c r="A209" s="148">
        <v>44230</v>
      </c>
      <c r="B209" s="118"/>
      <c r="C209" s="118"/>
      <c r="D209" s="118" t="s">
        <v>1053</v>
      </c>
      <c r="E209" s="150" t="str">
        <f t="shared" si="6"/>
        <v>GasOn_4</v>
      </c>
      <c r="F209" s="150">
        <v>20</v>
      </c>
      <c r="H209" s="111">
        <f>F209*VLOOKUP(E209,всего_добавки!$C$6:$AD$70,28,FALSE)</f>
        <v>1400000</v>
      </c>
    </row>
    <row r="210" spans="1:8" x14ac:dyDescent="0.2">
      <c r="A210" s="148">
        <v>44230</v>
      </c>
      <c r="B210" s="118"/>
      <c r="C210" s="118"/>
      <c r="D210" s="118" t="s">
        <v>1054</v>
      </c>
      <c r="E210" s="150" t="str">
        <f t="shared" si="6"/>
        <v>GasOn_1</v>
      </c>
      <c r="F210" s="150">
        <v>20</v>
      </c>
      <c r="H210" s="111">
        <f>F210*VLOOKUP(E210,всего_добавки!$C$6:$AD$70,28,FALSE)</f>
        <v>160000</v>
      </c>
    </row>
    <row r="211" spans="1:8" x14ac:dyDescent="0.2">
      <c r="A211" s="106">
        <v>44230</v>
      </c>
      <c r="C211" s="102" t="s">
        <v>532</v>
      </c>
      <c r="E211" s="107" t="str">
        <f t="shared" ref="E211:E242" si="7">CONCATENATE(D211,C211)</f>
        <v>ДРБП_03М</v>
      </c>
      <c r="F211" s="107">
        <v>10</v>
      </c>
      <c r="H211" s="111">
        <f>F211*VLOOKUP(E211,всего_добавки!$C$6:$AD$70,28,FALSE)</f>
        <v>1650000</v>
      </c>
    </row>
    <row r="212" spans="1:8" x14ac:dyDescent="0.2">
      <c r="A212" s="106">
        <v>44231</v>
      </c>
      <c r="C212" s="102" t="s">
        <v>1071</v>
      </c>
      <c r="E212" s="107" t="str">
        <f t="shared" si="7"/>
        <v>мини_дозиметр</v>
      </c>
      <c r="F212" s="107">
        <v>30</v>
      </c>
      <c r="H212" s="111">
        <f>F212*VLOOKUP(E212,всего_добавки!$C$6:$AD$70,28,FALSE)</f>
        <v>870000</v>
      </c>
    </row>
    <row r="213" spans="1:8" x14ac:dyDescent="0.2">
      <c r="A213" s="148">
        <v>44232</v>
      </c>
      <c r="B213" s="118"/>
      <c r="C213" s="118"/>
      <c r="D213" s="51" t="s">
        <v>466</v>
      </c>
      <c r="E213" s="150" t="str">
        <f t="shared" si="7"/>
        <v>сигнал_03_оптика</v>
      </c>
      <c r="F213" s="150">
        <v>6</v>
      </c>
      <c r="H213" s="111">
        <f>F213*VLOOKUP(E213,всего_добавки!$C$6:$AD$70,28,FALSE)</f>
        <v>213840</v>
      </c>
    </row>
    <row r="214" spans="1:8" x14ac:dyDescent="0.2">
      <c r="A214" s="148">
        <v>44232</v>
      </c>
      <c r="B214" s="118"/>
      <c r="C214" s="118"/>
      <c r="D214" s="118" t="s">
        <v>465</v>
      </c>
      <c r="E214" s="150" t="str">
        <f t="shared" si="7"/>
        <v>ДДК</v>
      </c>
      <c r="F214" s="150">
        <v>3</v>
      </c>
      <c r="H214" s="111">
        <f>F214*VLOOKUP(E214,всего_добавки!$C$6:$AD$70,28,FALSE)</f>
        <v>195000</v>
      </c>
    </row>
    <row r="215" spans="1:8" x14ac:dyDescent="0.2">
      <c r="A215" s="148">
        <v>44232</v>
      </c>
      <c r="B215" s="118"/>
      <c r="C215" s="118"/>
      <c r="D215" s="118" t="s">
        <v>464</v>
      </c>
      <c r="E215" s="150" t="str">
        <f t="shared" si="7"/>
        <v>Сигнал_35</v>
      </c>
      <c r="F215" s="150">
        <v>2</v>
      </c>
      <c r="H215" s="111">
        <f>F215*VLOOKUP(E215,всего_добавки!$C$6:$AD$70,28,FALSE)</f>
        <v>45785.866666666669</v>
      </c>
    </row>
    <row r="216" spans="1:8" x14ac:dyDescent="0.2">
      <c r="A216" s="148">
        <v>44232</v>
      </c>
      <c r="B216" s="118"/>
      <c r="C216" s="118"/>
      <c r="D216" s="118" t="s">
        <v>1051</v>
      </c>
      <c r="E216" s="150" t="str">
        <f t="shared" si="7"/>
        <v>ПТФМ_104_БКУ</v>
      </c>
      <c r="F216" s="150"/>
      <c r="H216" s="111">
        <f>F216*VLOOKUP(E216,всего_добавки!$C$6:$AD$70,28,FALSE)</f>
        <v>0</v>
      </c>
    </row>
    <row r="217" spans="1:8" x14ac:dyDescent="0.2">
      <c r="A217" s="148">
        <v>44232</v>
      </c>
      <c r="B217" s="118"/>
      <c r="C217" s="118"/>
      <c r="D217" s="118" t="s">
        <v>1052</v>
      </c>
      <c r="E217" s="150" t="str">
        <f t="shared" si="7"/>
        <v>ПТФМ_104_датчики</v>
      </c>
      <c r="F217" s="150"/>
      <c r="H217" s="111">
        <f>F217*VLOOKUP(E217,всего_добавки!$C$6:$AD$70,28,FALSE)</f>
        <v>0</v>
      </c>
    </row>
    <row r="218" spans="1:8" x14ac:dyDescent="0.2">
      <c r="A218" s="148">
        <v>44232</v>
      </c>
      <c r="B218" s="118"/>
      <c r="C218" s="118"/>
      <c r="D218" s="118" t="s">
        <v>1055</v>
      </c>
      <c r="E218" s="150" t="str">
        <f t="shared" si="7"/>
        <v>домашние_детекторы</v>
      </c>
      <c r="F218" s="150">
        <v>20</v>
      </c>
      <c r="H218" s="111">
        <f>F218*VLOOKUP(E218,всего_добавки!$C$6:$AD$70,28,FALSE)</f>
        <v>100000</v>
      </c>
    </row>
    <row r="219" spans="1:8" x14ac:dyDescent="0.2">
      <c r="A219" s="106">
        <v>44232</v>
      </c>
      <c r="C219" s="102" t="s">
        <v>478</v>
      </c>
      <c r="D219" s="118"/>
      <c r="E219" s="150" t="str">
        <f t="shared" si="7"/>
        <v>Светофор</v>
      </c>
      <c r="F219" s="107">
        <v>10</v>
      </c>
      <c r="H219" s="111">
        <f>F219*VLOOKUP(E219,всего_добавки!$C$6:$AD$70,28,FALSE)</f>
        <v>950000</v>
      </c>
    </row>
    <row r="220" spans="1:8" x14ac:dyDescent="0.2">
      <c r="A220" s="106">
        <v>44232</v>
      </c>
      <c r="C220" s="102" t="s">
        <v>476</v>
      </c>
      <c r="D220" s="118"/>
      <c r="E220" s="150" t="str">
        <f t="shared" si="7"/>
        <v>Валдай</v>
      </c>
      <c r="F220" s="107">
        <v>20</v>
      </c>
      <c r="H220" s="111">
        <f>F220*VLOOKUP(E220,всего_добавки!$C$6:$AD$70,28,FALSE)</f>
        <v>795600</v>
      </c>
    </row>
    <row r="221" spans="1:8" x14ac:dyDescent="0.2">
      <c r="A221" s="148">
        <v>44260</v>
      </c>
      <c r="B221" s="118"/>
      <c r="C221" s="118"/>
      <c r="D221" s="51" t="s">
        <v>466</v>
      </c>
      <c r="E221" s="150" t="str">
        <f t="shared" si="7"/>
        <v>сигнал_03_оптика</v>
      </c>
      <c r="F221" s="150">
        <v>6</v>
      </c>
      <c r="H221" s="111">
        <f>F221*VLOOKUP(E221,всего_добавки!$C$6:$AD$70,28,FALSE)</f>
        <v>213840</v>
      </c>
    </row>
    <row r="222" spans="1:8" x14ac:dyDescent="0.2">
      <c r="A222" s="148">
        <v>44260</v>
      </c>
      <c r="B222" s="118"/>
      <c r="C222" s="118"/>
      <c r="D222" s="118" t="s">
        <v>1055</v>
      </c>
      <c r="E222" s="150" t="str">
        <f t="shared" si="7"/>
        <v>домашние_детекторы</v>
      </c>
      <c r="F222" s="150">
        <v>20</v>
      </c>
      <c r="H222" s="111">
        <f>F222*VLOOKUP(E222,всего_добавки!$C$6:$AD$70,28,FALSE)</f>
        <v>100000</v>
      </c>
    </row>
    <row r="223" spans="1:8" x14ac:dyDescent="0.2">
      <c r="A223" s="106">
        <v>44262</v>
      </c>
      <c r="C223" s="102" t="s">
        <v>1071</v>
      </c>
      <c r="E223" s="107" t="str">
        <f t="shared" si="7"/>
        <v>мини_дозиметр</v>
      </c>
      <c r="F223" s="107">
        <v>30</v>
      </c>
      <c r="H223" s="111">
        <f>F223*VLOOKUP(E223,всего_добавки!$C$6:$AD$70,28,FALSE)</f>
        <v>870000</v>
      </c>
    </row>
    <row r="224" spans="1:8" x14ac:dyDescent="0.2">
      <c r="A224" s="106">
        <v>44262</v>
      </c>
      <c r="C224" s="102" t="s">
        <v>1070</v>
      </c>
      <c r="E224" s="107" t="str">
        <f t="shared" si="7"/>
        <v>Торопа</v>
      </c>
      <c r="F224" s="107">
        <v>2</v>
      </c>
      <c r="H224" s="111">
        <f>F224*VLOOKUP(E224,всего_добавки!$C$6:$AD$70,28,FALSE)</f>
        <v>130000</v>
      </c>
    </row>
    <row r="225" spans="1:8" x14ac:dyDescent="0.2">
      <c r="A225" s="106">
        <v>44262</v>
      </c>
      <c r="C225" s="102" t="s">
        <v>1072</v>
      </c>
      <c r="E225" s="107" t="str">
        <f t="shared" si="7"/>
        <v>РЗБ5ДМ</v>
      </c>
      <c r="F225" s="107">
        <v>1</v>
      </c>
      <c r="H225" s="111">
        <f>F225*VLOOKUP(E225,всего_добавки!$C$6:$AD$70,28,FALSE)</f>
        <v>495000</v>
      </c>
    </row>
    <row r="226" spans="1:8" x14ac:dyDescent="0.2">
      <c r="A226" s="106">
        <v>44262</v>
      </c>
      <c r="C226" s="102" t="s">
        <v>477</v>
      </c>
      <c r="E226" s="107" t="str">
        <f t="shared" si="7"/>
        <v>РЗБ6</v>
      </c>
      <c r="F226" s="107">
        <v>1</v>
      </c>
      <c r="H226" s="111">
        <f>F226*VLOOKUP(E226,всего_добавки!$C$6:$AD$70,28,FALSE)</f>
        <v>950000</v>
      </c>
    </row>
    <row r="227" spans="1:8" x14ac:dyDescent="0.2">
      <c r="A227" s="106">
        <v>44262</v>
      </c>
      <c r="B227" s="118"/>
      <c r="C227" s="118"/>
      <c r="D227" s="118" t="s">
        <v>1049</v>
      </c>
      <c r="E227" s="150" t="str">
        <f t="shared" si="7"/>
        <v>ПТФМ_102_БКУ</v>
      </c>
      <c r="F227" s="150">
        <v>2</v>
      </c>
      <c r="H227" s="111">
        <f>F227*VLOOKUP(E227,всего_добавки!$C$6:$AD$70,28,FALSE)</f>
        <v>110000</v>
      </c>
    </row>
    <row r="228" spans="1:8" x14ac:dyDescent="0.2">
      <c r="A228" s="106">
        <v>44262</v>
      </c>
      <c r="B228" s="118"/>
      <c r="C228" s="118"/>
      <c r="D228" s="118" t="s">
        <v>1050</v>
      </c>
      <c r="E228" s="150" t="str">
        <f t="shared" si="7"/>
        <v>ПТФМ_102_датчики</v>
      </c>
      <c r="F228" s="150">
        <v>24</v>
      </c>
      <c r="H228" s="111">
        <f>F228*VLOOKUP(E228,всего_добавки!$C$6:$AD$70,28,FALSE)</f>
        <v>360000</v>
      </c>
    </row>
    <row r="229" spans="1:8" x14ac:dyDescent="0.2">
      <c r="A229" s="106">
        <v>44262</v>
      </c>
      <c r="B229" s="118"/>
      <c r="C229" s="118"/>
      <c r="D229" s="118" t="s">
        <v>1053</v>
      </c>
      <c r="E229" s="150" t="str">
        <f t="shared" si="7"/>
        <v>GasOn_4</v>
      </c>
      <c r="F229" s="150">
        <v>20</v>
      </c>
      <c r="H229" s="111">
        <f>F229*VLOOKUP(E229,всего_добавки!$C$6:$AD$70,28,FALSE)</f>
        <v>1400000</v>
      </c>
    </row>
    <row r="230" spans="1:8" x14ac:dyDescent="0.2">
      <c r="A230" s="106">
        <v>44262</v>
      </c>
      <c r="B230" s="118"/>
      <c r="C230" s="118"/>
      <c r="D230" s="118" t="s">
        <v>1054</v>
      </c>
      <c r="E230" s="150" t="str">
        <f t="shared" si="7"/>
        <v>GasOn_1</v>
      </c>
      <c r="F230" s="150">
        <v>20</v>
      </c>
      <c r="H230" s="111">
        <f>F230*VLOOKUP(E230,всего_добавки!$C$6:$AD$70,28,FALSE)</f>
        <v>160000</v>
      </c>
    </row>
    <row r="231" spans="1:8" x14ac:dyDescent="0.2">
      <c r="A231" s="106">
        <v>44262</v>
      </c>
      <c r="C231" s="102" t="s">
        <v>532</v>
      </c>
      <c r="E231" s="107" t="str">
        <f t="shared" si="7"/>
        <v>ДРБП_03М</v>
      </c>
      <c r="F231" s="107">
        <v>10</v>
      </c>
      <c r="H231" s="111">
        <f>F231*VLOOKUP(E231,всего_добавки!$C$6:$AD$70,28,FALSE)</f>
        <v>1650000</v>
      </c>
    </row>
    <row r="232" spans="1:8" x14ac:dyDescent="0.2">
      <c r="A232" s="106">
        <v>44262</v>
      </c>
      <c r="C232" s="102" t="s">
        <v>1071</v>
      </c>
      <c r="E232" s="107" t="str">
        <f t="shared" si="7"/>
        <v>мини_дозиметр</v>
      </c>
      <c r="F232" s="107">
        <v>30</v>
      </c>
      <c r="H232" s="111">
        <f>F232*VLOOKUP(E232,всего_добавки!$C$6:$AD$70,28,FALSE)</f>
        <v>870000</v>
      </c>
    </row>
    <row r="233" spans="1:8" x14ac:dyDescent="0.2">
      <c r="A233" s="106">
        <v>44262</v>
      </c>
      <c r="B233" s="118"/>
      <c r="C233" s="118"/>
      <c r="D233" s="51" t="s">
        <v>466</v>
      </c>
      <c r="E233" s="150" t="str">
        <f t="shared" si="7"/>
        <v>сигнал_03_оптика</v>
      </c>
      <c r="F233" s="150">
        <v>6</v>
      </c>
      <c r="H233" s="111">
        <f>F233*VLOOKUP(E233,всего_добавки!$C$6:$AD$70,28,FALSE)</f>
        <v>213840</v>
      </c>
    </row>
    <row r="234" spans="1:8" x14ac:dyDescent="0.2">
      <c r="A234" s="106">
        <v>44262</v>
      </c>
      <c r="B234" s="118"/>
      <c r="C234" s="118"/>
      <c r="D234" s="118" t="s">
        <v>465</v>
      </c>
      <c r="E234" s="150" t="str">
        <f t="shared" si="7"/>
        <v>ДДК</v>
      </c>
      <c r="F234" s="150">
        <v>3</v>
      </c>
      <c r="H234" s="111">
        <f>F234*VLOOKUP(E234,всего_добавки!$C$6:$AD$70,28,FALSE)</f>
        <v>195000</v>
      </c>
    </row>
    <row r="235" spans="1:8" x14ac:dyDescent="0.2">
      <c r="A235" s="106">
        <v>44262</v>
      </c>
      <c r="B235" s="118"/>
      <c r="C235" s="118"/>
      <c r="D235" s="118" t="s">
        <v>464</v>
      </c>
      <c r="E235" s="150" t="str">
        <f t="shared" si="7"/>
        <v>Сигнал_35</v>
      </c>
      <c r="F235" s="150">
        <v>2</v>
      </c>
      <c r="H235" s="111">
        <f>F235*VLOOKUP(E235,всего_добавки!$C$6:$AD$70,28,FALSE)</f>
        <v>45785.866666666669</v>
      </c>
    </row>
    <row r="236" spans="1:8" x14ac:dyDescent="0.2">
      <c r="A236" s="106">
        <v>44262</v>
      </c>
      <c r="B236" s="118"/>
      <c r="C236" s="118"/>
      <c r="D236" s="118" t="s">
        <v>1051</v>
      </c>
      <c r="E236" s="150" t="str">
        <f t="shared" si="7"/>
        <v>ПТФМ_104_БКУ</v>
      </c>
      <c r="F236" s="150"/>
      <c r="H236" s="111">
        <f>F236*VLOOKUP(E236,всего_добавки!$C$6:$AD$70,28,FALSE)</f>
        <v>0</v>
      </c>
    </row>
    <row r="237" spans="1:8" x14ac:dyDescent="0.2">
      <c r="A237" s="106">
        <v>44262</v>
      </c>
      <c r="B237" s="118"/>
      <c r="C237" s="118"/>
      <c r="D237" s="118" t="s">
        <v>1052</v>
      </c>
      <c r="E237" s="150" t="str">
        <f t="shared" si="7"/>
        <v>ПТФМ_104_датчики</v>
      </c>
      <c r="F237" s="150"/>
      <c r="H237" s="111">
        <f>F237*VLOOKUP(E237,всего_добавки!$C$6:$AD$70,28,FALSE)</f>
        <v>0</v>
      </c>
    </row>
    <row r="238" spans="1:8" x14ac:dyDescent="0.2">
      <c r="A238" s="106">
        <v>44262</v>
      </c>
      <c r="B238" s="118"/>
      <c r="C238" s="118"/>
      <c r="D238" s="118" t="s">
        <v>1055</v>
      </c>
      <c r="E238" s="150" t="str">
        <f t="shared" si="7"/>
        <v>домашние_детекторы</v>
      </c>
      <c r="F238" s="150">
        <v>20</v>
      </c>
      <c r="H238" s="111">
        <f>F238*VLOOKUP(E238,всего_добавки!$C$6:$AD$70,28,FALSE)</f>
        <v>100000</v>
      </c>
    </row>
    <row r="239" spans="1:8" x14ac:dyDescent="0.2">
      <c r="A239" s="106">
        <v>44262</v>
      </c>
      <c r="C239" s="102" t="s">
        <v>478</v>
      </c>
      <c r="D239" s="118"/>
      <c r="E239" s="150" t="str">
        <f t="shared" si="7"/>
        <v>Светофор</v>
      </c>
      <c r="F239" s="107">
        <v>10</v>
      </c>
      <c r="H239" s="111">
        <f>F239*VLOOKUP(E239,всего_добавки!$C$6:$AD$70,28,FALSE)</f>
        <v>950000</v>
      </c>
    </row>
    <row r="240" spans="1:8" x14ac:dyDescent="0.2">
      <c r="A240" s="106">
        <v>44262</v>
      </c>
      <c r="C240" s="102" t="s">
        <v>476</v>
      </c>
      <c r="D240" s="118"/>
      <c r="E240" s="150" t="str">
        <f t="shared" si="7"/>
        <v>Валдай</v>
      </c>
      <c r="F240" s="107">
        <v>20</v>
      </c>
      <c r="H240" s="111">
        <f>F240*VLOOKUP(E240,всего_добавки!$C$6:$AD$70,28,FALSE)</f>
        <v>795600</v>
      </c>
    </row>
  </sheetData>
  <autoFilter ref="A1:H223">
    <filterColumn colId="1">
      <filters blank="1"/>
    </filterColumn>
    <sortState ref="A51:H223">
      <sortCondition ref="A1:A223"/>
    </sortState>
  </autoFilter>
  <dataValidations count="3">
    <dataValidation type="list" allowBlank="1" showInputMessage="1" showErrorMessage="1" sqref="D50 D1:D48 D65 D67:D1048576">
      <formula1>моделиперечень_газ</formula1>
    </dataValidation>
    <dataValidation type="list" allowBlank="1" showInputMessage="1" showErrorMessage="1" sqref="C1:C167 C171:C1048576">
      <formula1>моделиперечень</formula1>
    </dataValidation>
    <dataValidation type="date" allowBlank="1" showInputMessage="1" showErrorMessage="1" sqref="A1:A1048576">
      <formula1>1</formula1>
      <formula2>72696</formula2>
    </dataValidation>
  </dataValidation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8"/>
  <sheetViews>
    <sheetView zoomScale="90" zoomScaleNormal="90" workbookViewId="0">
      <pane ySplit="4" topLeftCell="A5" activePane="bottomLeft" state="frozen"/>
      <selection activeCell="C1" sqref="C1"/>
      <selection pane="bottomLeft" activeCell="F26" sqref="F26"/>
    </sheetView>
  </sheetViews>
  <sheetFormatPr defaultRowHeight="11.25" x14ac:dyDescent="0.2"/>
  <cols>
    <col min="1" max="1" width="3.83203125" style="51" customWidth="1"/>
    <col min="2" max="2" width="3.5" style="51" bestFit="1" customWidth="1"/>
    <col min="3" max="3" width="38" style="51" customWidth="1"/>
    <col min="4" max="4" width="10.33203125" style="51" bestFit="1" customWidth="1"/>
    <col min="5" max="5" width="11.83203125" style="51" bestFit="1" customWidth="1"/>
    <col min="6" max="6" width="11.33203125" style="51" bestFit="1" customWidth="1"/>
    <col min="7" max="7" width="13" style="51" bestFit="1" customWidth="1"/>
    <col min="8" max="8" width="10.1640625" style="51" bestFit="1" customWidth="1"/>
    <col min="9" max="9" width="13" style="51" bestFit="1" customWidth="1"/>
    <col min="10" max="10" width="11.33203125" style="51" bestFit="1" customWidth="1"/>
    <col min="11" max="11" width="13" style="51" bestFit="1" customWidth="1"/>
    <col min="12" max="12" width="8.33203125" style="51" bestFit="1" customWidth="1"/>
    <col min="13" max="13" width="13.33203125" style="51" customWidth="1"/>
    <col min="14" max="14" width="10.33203125" style="51" bestFit="1" customWidth="1"/>
    <col min="15" max="15" width="13" style="51" bestFit="1" customWidth="1"/>
    <col min="16" max="16" width="7.33203125" style="51" bestFit="1" customWidth="1"/>
    <col min="17" max="17" width="13" style="51" bestFit="1" customWidth="1"/>
    <col min="18" max="18" width="8.5" style="51" bestFit="1" customWidth="1"/>
    <col min="19" max="19" width="16.83203125" style="51" customWidth="1"/>
    <col min="20" max="20" width="8.5" style="51" bestFit="1" customWidth="1"/>
    <col min="21" max="21" width="13" style="51" customWidth="1"/>
    <col min="22" max="22" width="9.5" style="51" bestFit="1" customWidth="1"/>
    <col min="23" max="23" width="12.83203125" style="51" bestFit="1" customWidth="1"/>
    <col min="24" max="24" width="12.1640625" style="51" bestFit="1" customWidth="1"/>
    <col min="25" max="25" width="11.83203125" style="51" bestFit="1" customWidth="1"/>
    <col min="26" max="26" width="11.1640625" style="51" bestFit="1" customWidth="1"/>
    <col min="27" max="27" width="11.83203125" style="51" bestFit="1" customWidth="1"/>
    <col min="28" max="28" width="12.6640625" style="53" customWidth="1"/>
    <col min="29" max="29" width="14" style="53" bestFit="1" customWidth="1"/>
    <col min="30" max="30" width="13.6640625" style="59" customWidth="1"/>
    <col min="31" max="31" width="22" style="54" bestFit="1" customWidth="1"/>
    <col min="32" max="32" width="13.6640625" style="42" customWidth="1"/>
    <col min="34" max="16384" width="9.33203125" style="29"/>
  </cols>
  <sheetData>
    <row r="1" spans="2:32" x14ac:dyDescent="0.2">
      <c r="D1" s="52" t="s">
        <v>174</v>
      </c>
      <c r="E1" s="52" t="s">
        <v>196</v>
      </c>
      <c r="F1" s="52" t="s">
        <v>197</v>
      </c>
    </row>
    <row r="2" spans="2:32" x14ac:dyDescent="0.2">
      <c r="D2" s="52" t="s">
        <v>204</v>
      </c>
      <c r="E2" s="55">
        <f>VLOOKUP(D2,периоды,2,FALSE)</f>
        <v>43556</v>
      </c>
      <c r="F2" s="55">
        <f>VLOOKUP(D2,периоды,3,FALSE)</f>
        <v>43585</v>
      </c>
    </row>
    <row r="3" spans="2:32" x14ac:dyDescent="0.2">
      <c r="D3" s="51">
        <f>факт_продажи!D3-1</f>
        <v>5</v>
      </c>
      <c r="F3" s="51">
        <f>D3+1</f>
        <v>6</v>
      </c>
      <c r="H3" s="51">
        <f>F3+1</f>
        <v>7</v>
      </c>
      <c r="J3" s="51">
        <f>H3+1</f>
        <v>8</v>
      </c>
      <c r="L3" s="51">
        <f>J3+1</f>
        <v>9</v>
      </c>
      <c r="N3" s="51">
        <f>L3+1</f>
        <v>10</v>
      </c>
      <c r="P3" s="51">
        <f>N3+1</f>
        <v>11</v>
      </c>
      <c r="R3" s="51">
        <f>P3+1</f>
        <v>12</v>
      </c>
      <c r="T3" s="51">
        <f>R3+1</f>
        <v>13</v>
      </c>
      <c r="V3" s="51">
        <f>T3+1</f>
        <v>14</v>
      </c>
      <c r="X3" s="51">
        <f>V3+1</f>
        <v>15</v>
      </c>
      <c r="Z3" s="51">
        <f>X3+1</f>
        <v>16</v>
      </c>
    </row>
    <row r="4" spans="2:32" x14ac:dyDescent="0.2">
      <c r="D4" s="51" t="str">
        <f>INDEX(период,3+12+D3)</f>
        <v>Апрель20</v>
      </c>
      <c r="F4" s="51" t="str">
        <f>INDEX(период,3+12+F3)</f>
        <v>Май20</v>
      </c>
      <c r="H4" s="51" t="str">
        <f>INDEX(период,3+12+H3)</f>
        <v>Июнь20</v>
      </c>
      <c r="J4" s="51" t="str">
        <f>INDEX(период,3+12+J3)</f>
        <v>Июль20</v>
      </c>
      <c r="L4" s="51" t="str">
        <f>INDEX(период,3+12+L3)</f>
        <v>Август20</v>
      </c>
      <c r="N4" s="51" t="str">
        <f>INDEX(период,3+12+N3)</f>
        <v>Сентябрь20</v>
      </c>
      <c r="P4" s="51" t="str">
        <f>INDEX(период,3+12+P3)</f>
        <v>Октябрь20</v>
      </c>
      <c r="R4" s="51" t="str">
        <f>INDEX(период,3+12+R3)</f>
        <v>Ноябрь20</v>
      </c>
      <c r="T4" s="51" t="str">
        <f>INDEX(период,3+12+T3)</f>
        <v>Декабрь20</v>
      </c>
      <c r="V4" s="51" t="str">
        <f>INDEX(период,3+12+V3)</f>
        <v>Январь21</v>
      </c>
      <c r="X4" s="51" t="str">
        <f>INDEX(период,3+12+X3)</f>
        <v>Февраль21</v>
      </c>
      <c r="Z4" s="51" t="str">
        <f>INDEX(период,3+12+Z3)</f>
        <v>Март21</v>
      </c>
      <c r="AB4" s="53" t="s">
        <v>1045</v>
      </c>
      <c r="AD4" s="60" t="s">
        <v>1058</v>
      </c>
      <c r="AE4" s="54" t="s">
        <v>1060</v>
      </c>
      <c r="AF4" s="43" t="s">
        <v>1059</v>
      </c>
    </row>
    <row r="5" spans="2:32" x14ac:dyDescent="0.2">
      <c r="D5" s="51" t="s">
        <v>199</v>
      </c>
      <c r="E5" s="51" t="s">
        <v>200</v>
      </c>
      <c r="F5" s="51" t="s">
        <v>199</v>
      </c>
      <c r="G5" s="51" t="s">
        <v>200</v>
      </c>
      <c r="H5" s="51" t="s">
        <v>199</v>
      </c>
      <c r="I5" s="51" t="s">
        <v>200</v>
      </c>
      <c r="J5" s="51" t="s">
        <v>199</v>
      </c>
      <c r="K5" s="51" t="s">
        <v>200</v>
      </c>
      <c r="L5" s="51" t="s">
        <v>199</v>
      </c>
      <c r="M5" s="51" t="s">
        <v>200</v>
      </c>
      <c r="N5" s="51" t="s">
        <v>199</v>
      </c>
      <c r="O5" s="51" t="s">
        <v>200</v>
      </c>
      <c r="P5" s="51" t="s">
        <v>199</v>
      </c>
      <c r="Q5" s="51" t="s">
        <v>200</v>
      </c>
      <c r="R5" s="51" t="s">
        <v>199</v>
      </c>
      <c r="S5" s="51" t="s">
        <v>200</v>
      </c>
      <c r="T5" s="51" t="s">
        <v>199</v>
      </c>
      <c r="U5" s="51" t="s">
        <v>200</v>
      </c>
      <c r="V5" s="51" t="s">
        <v>199</v>
      </c>
      <c r="W5" s="51" t="s">
        <v>200</v>
      </c>
      <c r="X5" s="51" t="s">
        <v>199</v>
      </c>
      <c r="Y5" s="51" t="s">
        <v>200</v>
      </c>
      <c r="Z5" s="51" t="s">
        <v>199</v>
      </c>
      <c r="AA5" s="51" t="s">
        <v>200</v>
      </c>
      <c r="AB5" s="53" t="s">
        <v>199</v>
      </c>
      <c r="AC5" s="61" t="s">
        <v>200</v>
      </c>
    </row>
    <row r="6" spans="2:32" x14ac:dyDescent="0.2">
      <c r="B6" s="51">
        <f>факт_продажи!B6</f>
        <v>1</v>
      </c>
      <c r="C6" s="51" t="str">
        <f>факт_продажи!C6</f>
        <v>сигма_пульт</v>
      </c>
      <c r="D6" s="48">
        <f t="shared" ref="D6:D41" ca="1" si="0">SUMIFS(заказы1Сколичество,заказы1Смодель,$C6,заказы1Сдата,"&gt;="&amp;VLOOKUP(D$4,периоды,2,FALSE),заказы1Сдата,"&lt;="&amp;VLOOKUP(D$4,периоды,3,FALSE))+SUMIFS(ручныеколичество,ручныемодель,$C6,ручныедата,"&gt;="&amp;VLOOKUP(D$4,периоды,2,FALSE),ручныедата,"&lt;="&amp;VLOOKUP(D$4,периоды,3,FALSE),ручныеклиент,"="&amp;"")</f>
        <v>6</v>
      </c>
      <c r="E6" s="54">
        <f t="shared" ref="E6" ca="1" si="1">D6*$AD6</f>
        <v>342242.51428571431</v>
      </c>
      <c r="F6" s="48">
        <f t="shared" ref="F6:F41" ca="1" si="2">SUMIFS(заказы1Сколичество,заказы1Смодель,$C6,заказы1Сдата,"&gt;="&amp;VLOOKUP(F$4,периоды,2,FALSE),заказы1Сдата,"&lt;="&amp;VLOOKUP(F$4,периоды,3,FALSE))+SUMIFS(ручныеколичество,ручныемодель,$C6,ручныедата,"&gt;="&amp;VLOOKUP(F$4,периоды,2,FALSE),ручныедата,"&lt;="&amp;VLOOKUP(F$4,периоды,3,FALSE),ручныеклиент,"="&amp;"")</f>
        <v>2</v>
      </c>
      <c r="G6" s="54">
        <f t="shared" ref="G6" ca="1" si="3">F6*$AD6</f>
        <v>114080.8380952381</v>
      </c>
      <c r="H6" s="48">
        <f t="shared" ref="H6:H41" ca="1" si="4">SUMIFS(заказы1Сколичество,заказы1Смодель,$C6,заказы1Сдата,"&gt;="&amp;VLOOKUP(H$4,периоды,2,FALSE),заказы1Сдата,"&lt;="&amp;VLOOKUP(H$4,периоды,3,FALSE))+SUMIFS(ручныеколичество,ручныемодель,$C6,ручныедата,"&gt;="&amp;VLOOKUP(H$4,периоды,2,FALSE),ручныедата,"&lt;="&amp;VLOOKUP(H$4,периоды,3,FALSE),ручныеклиент,"="&amp;"")</f>
        <v>0</v>
      </c>
      <c r="I6" s="54">
        <f t="shared" ref="I6" ca="1" si="5">H6*$AD6</f>
        <v>0</v>
      </c>
      <c r="J6" s="48">
        <f t="shared" ref="J6:J41" ca="1" si="6">SUMIFS(заказы1Сколичество,заказы1Смодель,$C6,заказы1Сдата,"&gt;="&amp;VLOOKUP(J$4,периоды,2,FALSE),заказы1Сдата,"&lt;="&amp;VLOOKUP(J$4,периоды,3,FALSE))+SUMIFS(ручныеколичество,ручныемодель,$C6,ручныедата,"&gt;="&amp;VLOOKUP(J$4,периоды,2,FALSE),ручныедата,"&lt;="&amp;VLOOKUP(J$4,периоды,3,FALSE),ручныеклиент,"="&amp;"")</f>
        <v>3</v>
      </c>
      <c r="K6" s="54">
        <f t="shared" ref="K6" ca="1" si="7">J6*$AD6</f>
        <v>171121.25714285715</v>
      </c>
      <c r="L6" s="48">
        <f t="shared" ref="L6:L41" ca="1" si="8">SUMIFS(заказы1Сколичество,заказы1Смодель,$C6,заказы1Сдата,"&gt;="&amp;VLOOKUP(L$4,периоды,2,FALSE),заказы1Сдата,"&lt;="&amp;VLOOKUP(L$4,периоды,3,FALSE))+SUMIFS(ручныеколичество,ручныемодель,$C6,ручныедата,"&gt;="&amp;VLOOKUP(L$4,периоды,2,FALSE),ручныедата,"&lt;="&amp;VLOOKUP(L$4,периоды,3,FALSE),ручныеклиент,"="&amp;"")</f>
        <v>0</v>
      </c>
      <c r="M6" s="54">
        <f t="shared" ref="M6" ca="1" si="9">L6*$AD6</f>
        <v>0</v>
      </c>
      <c r="N6" s="48">
        <f t="shared" ref="N6:N41" ca="1" si="10">SUMIFS(заказы1Сколичество,заказы1Смодель,$C6,заказы1Сдата,"&gt;="&amp;VLOOKUP(N$4,периоды,2,FALSE),заказы1Сдата,"&lt;="&amp;VLOOKUP(N$4,периоды,3,FALSE))+SUMIFS(ручныеколичество,ручныемодель,$C6,ручныедата,"&gt;="&amp;VLOOKUP(N$4,периоды,2,FALSE),ручныедата,"&lt;="&amp;VLOOKUP(N$4,периоды,3,FALSE),ручныеклиент,"="&amp;"")</f>
        <v>0</v>
      </c>
      <c r="O6" s="54">
        <f t="shared" ref="O6" ca="1" si="11">N6*$AD6</f>
        <v>0</v>
      </c>
      <c r="P6" s="48">
        <f t="shared" ref="P6:P41" ca="1" si="12">SUMIFS(заказы1Сколичество,заказы1Смодель,$C6,заказы1Сдата,"&gt;="&amp;VLOOKUP(P$4,периоды,2,FALSE),заказы1Сдата,"&lt;="&amp;VLOOKUP(P$4,периоды,3,FALSE))+SUMIFS(ручныеколичество,ручныемодель,$C6,ручныедата,"&gt;="&amp;VLOOKUP(P$4,периоды,2,FALSE),ручныедата,"&lt;="&amp;VLOOKUP(P$4,периоды,3,FALSE),ручныеклиент,"="&amp;"")</f>
        <v>0</v>
      </c>
      <c r="Q6" s="54">
        <f t="shared" ref="Q6" ca="1" si="13">P6*$AD6</f>
        <v>0</v>
      </c>
      <c r="R6" s="48">
        <f t="shared" ref="R6:R41" ca="1" si="14">SUMIFS(заказы1Сколичество,заказы1Смодель,$C6,заказы1Сдата,"&gt;="&amp;VLOOKUP(R$4,периоды,2,FALSE),заказы1Сдата,"&lt;="&amp;VLOOKUP(R$4,периоды,3,FALSE))+SUMIFS(ручныеколичество,ручныемодель,$C6,ручныедата,"&gt;="&amp;VLOOKUP(R$4,периоды,2,FALSE),ручныедата,"&lt;="&amp;VLOOKUP(R$4,периоды,3,FALSE),ручныеклиент,"="&amp;"")</f>
        <v>0</v>
      </c>
      <c r="S6" s="54">
        <f t="shared" ref="S6" ca="1" si="15">R6*$AD6</f>
        <v>0</v>
      </c>
      <c r="T6" s="48">
        <f t="shared" ref="T6:T41" ca="1" si="16">SUMIFS(заказы1Сколичество,заказы1Смодель,$C6,заказы1Сдата,"&gt;="&amp;VLOOKUP(T$4,периоды,2,FALSE),заказы1Сдата,"&lt;="&amp;VLOOKUP(T$4,периоды,3,FALSE))+SUMIFS(ручныеколичество,ручныемодель,$C6,ручныедата,"&gt;="&amp;VLOOKUP(T$4,периоды,2,FALSE),ручныедата,"&lt;="&amp;VLOOKUP(T$4,периоды,3,FALSE),ручныеклиент,"="&amp;"")</f>
        <v>0</v>
      </c>
      <c r="U6" s="54">
        <f ca="1">T6*$AD6</f>
        <v>0</v>
      </c>
      <c r="V6" s="48">
        <f t="shared" ref="V6:V41" ca="1" si="17">SUMIFS(заказы1Сколичество,заказы1Смодель,$C6,заказы1Сдата,"&gt;="&amp;VLOOKUP(V$4,периоды,2,FALSE),заказы1Сдата,"&lt;="&amp;VLOOKUP(V$4,периоды,3,FALSE))+SUMIFS(ручныеколичество,ручныемодель,$C6,ручныедата,"&gt;="&amp;VLOOKUP(V$4,периоды,2,FALSE),ручныедата,"&lt;="&amp;VLOOKUP(V$4,периоды,3,FALSE),ручныеклиент,"="&amp;"")</f>
        <v>0</v>
      </c>
      <c r="W6" s="54">
        <f ca="1">V6*$AD6</f>
        <v>0</v>
      </c>
      <c r="X6" s="48">
        <f t="shared" ref="X6:X41" ca="1" si="18">SUMIFS(заказы1Сколичество,заказы1Смодель,$C6,заказы1Сдата,"&gt;="&amp;VLOOKUP(X$4,периоды,2,FALSE),заказы1Сдата,"&lt;="&amp;VLOOKUP(X$4,периоды,3,FALSE))+SUMIFS(ручныеколичество,ручныемодель,$C6,ручныедата,"&gt;="&amp;VLOOKUP(X$4,периоды,2,FALSE),ручныедата,"&lt;="&amp;VLOOKUP(X$4,периоды,3,FALSE),ручныеклиент,"="&amp;"")</f>
        <v>0</v>
      </c>
      <c r="Y6" s="54">
        <f ca="1">X6*$AD6</f>
        <v>0</v>
      </c>
      <c r="Z6" s="48">
        <f t="shared" ref="Z6:Z41" ca="1" si="19">SUMIFS(заказы1Сколичество,заказы1Смодель,$C6,заказы1Сдата,"&gt;="&amp;VLOOKUP(Z$4,периоды,2,FALSE),заказы1Сдата,"&lt;="&amp;VLOOKUP(Z$4,периоды,3,FALSE))+SUMIFS(ручныеколичество,ручныемодель,$C6,ручныедата,"&gt;="&amp;VLOOKUP(Z$4,периоды,2,FALSE),ручныедата,"&lt;="&amp;VLOOKUP(Z$4,периоды,3,FALSE),ручныеклиент,"="&amp;"")</f>
        <v>0</v>
      </c>
      <c r="AA6" s="54">
        <f ca="1">Z6*$AD6</f>
        <v>0</v>
      </c>
      <c r="AB6" s="53">
        <f t="shared" ref="AB6:AB41" ca="1" si="20">D6+F6+H6+J6+L6+N6+P6+R6+T6+V6+X6+Z6</f>
        <v>11</v>
      </c>
      <c r="AC6" s="57">
        <f ca="1">E6+G6+I6+K6+M6+O6+Q6+S6+U6+W6+Y6+AA6</f>
        <v>627444.60952380951</v>
      </c>
      <c r="AD6" s="59">
        <f ca="1">IF(AF6&lt;&gt;"",AF6,AE6)</f>
        <v>57040.419047619049</v>
      </c>
      <c r="AE6" s="54">
        <f ca="1">факт_продажи!AD6</f>
        <v>57040.419047619049</v>
      </c>
      <c r="AF6" s="50"/>
    </row>
    <row r="7" spans="2:32" x14ac:dyDescent="0.2">
      <c r="B7" s="51">
        <f>факт_продажи!B7</f>
        <v>2</v>
      </c>
      <c r="C7" s="51" t="str">
        <f>факт_продажи!C7</f>
        <v>сигма_ТКС_датчики</v>
      </c>
      <c r="D7" s="48">
        <f t="shared" ca="1" si="0"/>
        <v>33</v>
      </c>
      <c r="E7" s="54">
        <f t="shared" ref="E7:E41" ca="1" si="21">D7*$AD7</f>
        <v>428224.22393822396</v>
      </c>
      <c r="F7" s="48">
        <f t="shared" ca="1" si="2"/>
        <v>7</v>
      </c>
      <c r="G7" s="54">
        <f t="shared" ref="G7:G41" ca="1" si="22">F7*$AD7</f>
        <v>90835.44144144145</v>
      </c>
      <c r="H7" s="48">
        <f t="shared" ca="1" si="4"/>
        <v>0</v>
      </c>
      <c r="I7" s="54">
        <f t="shared" ref="I7:I41" ca="1" si="23">H7*$AD7</f>
        <v>0</v>
      </c>
      <c r="J7" s="48">
        <f t="shared" ca="1" si="6"/>
        <v>0</v>
      </c>
      <c r="K7" s="54">
        <f t="shared" ref="K7:K41" ca="1" si="24">J7*$AD7</f>
        <v>0</v>
      </c>
      <c r="L7" s="48">
        <f t="shared" ca="1" si="8"/>
        <v>0</v>
      </c>
      <c r="M7" s="54">
        <f t="shared" ref="M7:M41" ca="1" si="25">L7*$AD7</f>
        <v>0</v>
      </c>
      <c r="N7" s="48">
        <f t="shared" ca="1" si="10"/>
        <v>0</v>
      </c>
      <c r="O7" s="54">
        <f t="shared" ref="O7:O41" ca="1" si="26">N7*$AD7</f>
        <v>0</v>
      </c>
      <c r="P7" s="48">
        <f t="shared" ca="1" si="12"/>
        <v>0</v>
      </c>
      <c r="Q7" s="54">
        <f t="shared" ref="Q7:Q41" ca="1" si="27">P7*$AD7</f>
        <v>0</v>
      </c>
      <c r="R7" s="48">
        <f t="shared" ca="1" si="14"/>
        <v>0</v>
      </c>
      <c r="S7" s="54">
        <f t="shared" ref="S7:S41" ca="1" si="28">R7*$AD7</f>
        <v>0</v>
      </c>
      <c r="T7" s="48">
        <f t="shared" ca="1" si="16"/>
        <v>0</v>
      </c>
      <c r="U7" s="54">
        <f t="shared" ref="U7:U41" ca="1" si="29">T7*$AD7</f>
        <v>0</v>
      </c>
      <c r="V7" s="48">
        <f t="shared" ca="1" si="17"/>
        <v>0</v>
      </c>
      <c r="W7" s="54">
        <f t="shared" ref="W7:W41" ca="1" si="30">V7*$AD7</f>
        <v>0</v>
      </c>
      <c r="X7" s="48">
        <f t="shared" ca="1" si="18"/>
        <v>0</v>
      </c>
      <c r="Y7" s="54">
        <f t="shared" ref="Y7:Y41" ca="1" si="31">X7*$AD7</f>
        <v>0</v>
      </c>
      <c r="Z7" s="48">
        <f t="shared" ca="1" si="19"/>
        <v>0</v>
      </c>
      <c r="AA7" s="54">
        <f t="shared" ref="AA7:AA41" ca="1" si="32">Z7*$AD7</f>
        <v>0</v>
      </c>
      <c r="AB7" s="53">
        <f t="shared" ca="1" si="20"/>
        <v>40</v>
      </c>
      <c r="AC7" s="57">
        <f t="shared" ref="AC7:AC41" ca="1" si="33">E7+G7+I7+K7+M7+O7+Q7+S7+U7+W7+Y7+AA7</f>
        <v>519059.66537966544</v>
      </c>
      <c r="AD7" s="59">
        <f t="shared" ref="AD7:AD41" ca="1" si="34">IF(AF7&lt;&gt;"",AF7,AE7)</f>
        <v>12976.491634491635</v>
      </c>
      <c r="AE7" s="54">
        <f ca="1">факт_продажи!AD7</f>
        <v>12976.491634491635</v>
      </c>
      <c r="AF7" s="50"/>
    </row>
    <row r="8" spans="2:32" x14ac:dyDescent="0.2">
      <c r="B8" s="51">
        <f>факт_продажи!B8</f>
        <v>3</v>
      </c>
      <c r="C8" s="51" t="str">
        <f>факт_продажи!C8</f>
        <v>сигма_ПП_датчики_фланец</v>
      </c>
      <c r="D8" s="48">
        <f t="shared" ca="1" si="0"/>
        <v>16</v>
      </c>
      <c r="E8" s="54">
        <f t="shared" ca="1" si="21"/>
        <v>242984.88888888888</v>
      </c>
      <c r="F8" s="48">
        <f t="shared" ca="1" si="2"/>
        <v>0</v>
      </c>
      <c r="G8" s="54">
        <f t="shared" ca="1" si="22"/>
        <v>0</v>
      </c>
      <c r="H8" s="48">
        <f t="shared" ca="1" si="4"/>
        <v>0</v>
      </c>
      <c r="I8" s="54">
        <f t="shared" ca="1" si="23"/>
        <v>0</v>
      </c>
      <c r="J8" s="48">
        <f t="shared" ca="1" si="6"/>
        <v>0</v>
      </c>
      <c r="K8" s="54">
        <f t="shared" ca="1" si="24"/>
        <v>0</v>
      </c>
      <c r="L8" s="48">
        <f t="shared" ca="1" si="8"/>
        <v>0</v>
      </c>
      <c r="M8" s="54">
        <f t="shared" ca="1" si="25"/>
        <v>0</v>
      </c>
      <c r="N8" s="48">
        <f t="shared" ca="1" si="10"/>
        <v>0</v>
      </c>
      <c r="O8" s="54">
        <f t="shared" ca="1" si="26"/>
        <v>0</v>
      </c>
      <c r="P8" s="48">
        <f t="shared" ca="1" si="12"/>
        <v>0</v>
      </c>
      <c r="Q8" s="54">
        <f t="shared" ca="1" si="27"/>
        <v>0</v>
      </c>
      <c r="R8" s="48">
        <f t="shared" ca="1" si="14"/>
        <v>0</v>
      </c>
      <c r="S8" s="54">
        <f t="shared" ca="1" si="28"/>
        <v>0</v>
      </c>
      <c r="T8" s="48">
        <f t="shared" ca="1" si="16"/>
        <v>0</v>
      </c>
      <c r="U8" s="54">
        <f t="shared" ca="1" si="29"/>
        <v>0</v>
      </c>
      <c r="V8" s="48">
        <f t="shared" ca="1" si="17"/>
        <v>0</v>
      </c>
      <c r="W8" s="54">
        <f t="shared" ca="1" si="30"/>
        <v>0</v>
      </c>
      <c r="X8" s="48">
        <f t="shared" ca="1" si="18"/>
        <v>0</v>
      </c>
      <c r="Y8" s="54">
        <f t="shared" ca="1" si="31"/>
        <v>0</v>
      </c>
      <c r="Z8" s="48">
        <f t="shared" ca="1" si="19"/>
        <v>0</v>
      </c>
      <c r="AA8" s="54">
        <f t="shared" ca="1" si="32"/>
        <v>0</v>
      </c>
      <c r="AB8" s="53">
        <f t="shared" ca="1" si="20"/>
        <v>16</v>
      </c>
      <c r="AC8" s="57">
        <f t="shared" ca="1" si="33"/>
        <v>242984.88888888888</v>
      </c>
      <c r="AD8" s="59">
        <f t="shared" ca="1" si="34"/>
        <v>15186.555555555555</v>
      </c>
      <c r="AE8" s="54">
        <f ca="1">факт_продажи!AD8</f>
        <v>15186.555555555555</v>
      </c>
      <c r="AF8" s="50"/>
    </row>
    <row r="9" spans="2:32" x14ac:dyDescent="0.2">
      <c r="B9" s="51">
        <f>факт_продажи!B9</f>
        <v>4</v>
      </c>
      <c r="C9" s="51" t="str">
        <f>факт_продажи!C9</f>
        <v>сигнал_03_пульт</v>
      </c>
      <c r="D9" s="48">
        <f t="shared" ca="1" si="0"/>
        <v>34</v>
      </c>
      <c r="E9" s="54">
        <f t="shared" ca="1" si="21"/>
        <v>1651217.1073446327</v>
      </c>
      <c r="F9" s="48">
        <f t="shared" ca="1" si="2"/>
        <v>1</v>
      </c>
      <c r="G9" s="54">
        <f t="shared" ca="1" si="22"/>
        <v>48565.209039548019</v>
      </c>
      <c r="H9" s="48">
        <f t="shared" ca="1" si="4"/>
        <v>0</v>
      </c>
      <c r="I9" s="54">
        <f t="shared" ca="1" si="23"/>
        <v>0</v>
      </c>
      <c r="J9" s="48">
        <f t="shared" ca="1" si="6"/>
        <v>0</v>
      </c>
      <c r="K9" s="54">
        <f t="shared" ca="1" si="24"/>
        <v>0</v>
      </c>
      <c r="L9" s="48">
        <f t="shared" ca="1" si="8"/>
        <v>0</v>
      </c>
      <c r="M9" s="54">
        <f t="shared" ca="1" si="25"/>
        <v>0</v>
      </c>
      <c r="N9" s="48">
        <f t="shared" ca="1" si="10"/>
        <v>0</v>
      </c>
      <c r="O9" s="54">
        <f t="shared" ca="1" si="26"/>
        <v>0</v>
      </c>
      <c r="P9" s="48">
        <f t="shared" ca="1" si="12"/>
        <v>0</v>
      </c>
      <c r="Q9" s="54">
        <f t="shared" ca="1" si="27"/>
        <v>0</v>
      </c>
      <c r="R9" s="48">
        <f t="shared" ca="1" si="14"/>
        <v>0</v>
      </c>
      <c r="S9" s="54">
        <f t="shared" ca="1" si="28"/>
        <v>0</v>
      </c>
      <c r="T9" s="48">
        <f t="shared" ca="1" si="16"/>
        <v>0</v>
      </c>
      <c r="U9" s="54">
        <f t="shared" ca="1" si="29"/>
        <v>0</v>
      </c>
      <c r="V9" s="48">
        <f t="shared" ca="1" si="17"/>
        <v>0</v>
      </c>
      <c r="W9" s="54">
        <f t="shared" ca="1" si="30"/>
        <v>0</v>
      </c>
      <c r="X9" s="48">
        <f t="shared" ca="1" si="18"/>
        <v>0</v>
      </c>
      <c r="Y9" s="54">
        <f t="shared" ca="1" si="31"/>
        <v>0</v>
      </c>
      <c r="Z9" s="48">
        <f t="shared" ca="1" si="19"/>
        <v>0</v>
      </c>
      <c r="AA9" s="54">
        <f t="shared" ca="1" si="32"/>
        <v>0</v>
      </c>
      <c r="AB9" s="53">
        <f t="shared" ca="1" si="20"/>
        <v>35</v>
      </c>
      <c r="AC9" s="57">
        <f t="shared" ca="1" si="33"/>
        <v>1699782.3163841807</v>
      </c>
      <c r="AD9" s="59">
        <f t="shared" ca="1" si="34"/>
        <v>48565.209039548019</v>
      </c>
      <c r="AE9" s="54">
        <f ca="1">факт_продажи!AD9</f>
        <v>48565.209039548019</v>
      </c>
      <c r="AF9" s="50"/>
    </row>
    <row r="10" spans="2:32" x14ac:dyDescent="0.2">
      <c r="B10" s="51">
        <f>факт_продажи!B10</f>
        <v>5</v>
      </c>
      <c r="C10" s="51" t="str">
        <f>факт_продажи!C10</f>
        <v>сигнал_03_ТКС</v>
      </c>
      <c r="D10" s="48">
        <f t="shared" ca="1" si="0"/>
        <v>37</v>
      </c>
      <c r="E10" s="54">
        <f t="shared" ca="1" si="21"/>
        <v>498433.70575692964</v>
      </c>
      <c r="F10" s="48">
        <f t="shared" ca="1" si="2"/>
        <v>0</v>
      </c>
      <c r="G10" s="54">
        <f t="shared" ca="1" si="22"/>
        <v>0</v>
      </c>
      <c r="H10" s="48">
        <f t="shared" ca="1" si="4"/>
        <v>0</v>
      </c>
      <c r="I10" s="54">
        <f t="shared" ca="1" si="23"/>
        <v>0</v>
      </c>
      <c r="J10" s="48">
        <f t="shared" ca="1" si="6"/>
        <v>0</v>
      </c>
      <c r="K10" s="54">
        <f t="shared" ca="1" si="24"/>
        <v>0</v>
      </c>
      <c r="L10" s="48">
        <f t="shared" ca="1" si="8"/>
        <v>0</v>
      </c>
      <c r="M10" s="54">
        <f t="shared" ca="1" si="25"/>
        <v>0</v>
      </c>
      <c r="N10" s="48">
        <f t="shared" ca="1" si="10"/>
        <v>0</v>
      </c>
      <c r="O10" s="54">
        <f t="shared" ca="1" si="26"/>
        <v>0</v>
      </c>
      <c r="P10" s="48">
        <f t="shared" ca="1" si="12"/>
        <v>0</v>
      </c>
      <c r="Q10" s="54">
        <f t="shared" ca="1" si="27"/>
        <v>0</v>
      </c>
      <c r="R10" s="48">
        <f t="shared" ca="1" si="14"/>
        <v>0</v>
      </c>
      <c r="S10" s="54">
        <f t="shared" ca="1" si="28"/>
        <v>0</v>
      </c>
      <c r="T10" s="48">
        <f t="shared" ca="1" si="16"/>
        <v>0</v>
      </c>
      <c r="U10" s="54">
        <f t="shared" ca="1" si="29"/>
        <v>0</v>
      </c>
      <c r="V10" s="48">
        <f t="shared" ca="1" si="17"/>
        <v>0</v>
      </c>
      <c r="W10" s="54">
        <f t="shared" ca="1" si="30"/>
        <v>0</v>
      </c>
      <c r="X10" s="48">
        <f t="shared" ca="1" si="18"/>
        <v>0</v>
      </c>
      <c r="Y10" s="54">
        <f t="shared" ca="1" si="31"/>
        <v>0</v>
      </c>
      <c r="Z10" s="48">
        <f t="shared" ca="1" si="19"/>
        <v>0</v>
      </c>
      <c r="AA10" s="54">
        <f t="shared" ca="1" si="32"/>
        <v>0</v>
      </c>
      <c r="AB10" s="53">
        <f t="shared" ca="1" si="20"/>
        <v>37</v>
      </c>
      <c r="AC10" s="57">
        <f t="shared" ca="1" si="33"/>
        <v>498433.70575692964</v>
      </c>
      <c r="AD10" s="59">
        <f t="shared" ca="1" si="34"/>
        <v>13471.181236673774</v>
      </c>
      <c r="AE10" s="54">
        <f ca="1">факт_продажи!AD10</f>
        <v>13471.181236673774</v>
      </c>
      <c r="AF10" s="50"/>
    </row>
    <row r="11" spans="2:32" x14ac:dyDescent="0.2">
      <c r="B11" s="51">
        <f>факт_продажи!B11</f>
        <v>6</v>
      </c>
      <c r="C11" s="51" t="str">
        <f>факт_продажи!C11</f>
        <v>сигнал_03_электрохимия</v>
      </c>
      <c r="D11" s="48">
        <f t="shared" ca="1" si="0"/>
        <v>0</v>
      </c>
      <c r="E11" s="54">
        <f t="shared" ca="1" si="21"/>
        <v>0</v>
      </c>
      <c r="F11" s="48">
        <f t="shared" ca="1" si="2"/>
        <v>4</v>
      </c>
      <c r="G11" s="54">
        <f t="shared" ca="1" si="22"/>
        <v>56849.5</v>
      </c>
      <c r="H11" s="48">
        <f t="shared" ca="1" si="4"/>
        <v>0</v>
      </c>
      <c r="I11" s="54">
        <f t="shared" ca="1" si="23"/>
        <v>0</v>
      </c>
      <c r="J11" s="48">
        <f t="shared" ca="1" si="6"/>
        <v>0</v>
      </c>
      <c r="K11" s="54">
        <f t="shared" ca="1" si="24"/>
        <v>0</v>
      </c>
      <c r="L11" s="48">
        <f t="shared" ca="1" si="8"/>
        <v>0</v>
      </c>
      <c r="M11" s="54">
        <f t="shared" ca="1" si="25"/>
        <v>0</v>
      </c>
      <c r="N11" s="48">
        <f t="shared" ca="1" si="10"/>
        <v>0</v>
      </c>
      <c r="O11" s="54">
        <f t="shared" ca="1" si="26"/>
        <v>0</v>
      </c>
      <c r="P11" s="48">
        <f t="shared" ca="1" si="12"/>
        <v>0</v>
      </c>
      <c r="Q11" s="54">
        <f t="shared" ca="1" si="27"/>
        <v>0</v>
      </c>
      <c r="R11" s="48">
        <f t="shared" ca="1" si="14"/>
        <v>0</v>
      </c>
      <c r="S11" s="54">
        <f t="shared" ca="1" si="28"/>
        <v>0</v>
      </c>
      <c r="T11" s="48">
        <f t="shared" ca="1" si="16"/>
        <v>0</v>
      </c>
      <c r="U11" s="54">
        <f t="shared" ca="1" si="29"/>
        <v>0</v>
      </c>
      <c r="V11" s="48">
        <f t="shared" ca="1" si="17"/>
        <v>0</v>
      </c>
      <c r="W11" s="54">
        <f t="shared" ca="1" si="30"/>
        <v>0</v>
      </c>
      <c r="X11" s="48">
        <f t="shared" ca="1" si="18"/>
        <v>0</v>
      </c>
      <c r="Y11" s="54">
        <f t="shared" ca="1" si="31"/>
        <v>0</v>
      </c>
      <c r="Z11" s="48">
        <f t="shared" ca="1" si="19"/>
        <v>0</v>
      </c>
      <c r="AA11" s="54">
        <f t="shared" ca="1" si="32"/>
        <v>0</v>
      </c>
      <c r="AB11" s="53">
        <f t="shared" ca="1" si="20"/>
        <v>4</v>
      </c>
      <c r="AC11" s="57">
        <f t="shared" ca="1" si="33"/>
        <v>56849.5</v>
      </c>
      <c r="AD11" s="59">
        <f t="shared" ca="1" si="34"/>
        <v>14212.375</v>
      </c>
      <c r="AE11" s="54">
        <f ca="1">факт_продажи!AD11</f>
        <v>14212.375</v>
      </c>
      <c r="AF11" s="50"/>
    </row>
    <row r="12" spans="2:32" x14ac:dyDescent="0.2">
      <c r="B12" s="51">
        <f>факт_продажи!B12</f>
        <v>7</v>
      </c>
      <c r="C12" s="51" t="str">
        <f>факт_продажи!C12</f>
        <v>сигнал_03_ПП_фланец</v>
      </c>
      <c r="D12" s="48">
        <f t="shared" ca="1" si="0"/>
        <v>0</v>
      </c>
      <c r="E12" s="54">
        <f t="shared" ca="1" si="21"/>
        <v>0</v>
      </c>
      <c r="F12" s="48">
        <f t="shared" ca="1" si="2"/>
        <v>0</v>
      </c>
      <c r="G12" s="54">
        <f t="shared" ca="1" si="22"/>
        <v>0</v>
      </c>
      <c r="H12" s="48">
        <f t="shared" ca="1" si="4"/>
        <v>0</v>
      </c>
      <c r="I12" s="54">
        <f t="shared" ca="1" si="23"/>
        <v>0</v>
      </c>
      <c r="J12" s="48">
        <f t="shared" ca="1" si="6"/>
        <v>0</v>
      </c>
      <c r="K12" s="54">
        <f t="shared" ca="1" si="24"/>
        <v>0</v>
      </c>
      <c r="L12" s="48">
        <f t="shared" ca="1" si="8"/>
        <v>0</v>
      </c>
      <c r="M12" s="54">
        <f t="shared" ca="1" si="25"/>
        <v>0</v>
      </c>
      <c r="N12" s="48">
        <f t="shared" ca="1" si="10"/>
        <v>0</v>
      </c>
      <c r="O12" s="54">
        <f t="shared" ca="1" si="26"/>
        <v>0</v>
      </c>
      <c r="P12" s="48">
        <f t="shared" ca="1" si="12"/>
        <v>0</v>
      </c>
      <c r="Q12" s="54">
        <f t="shared" ca="1" si="27"/>
        <v>0</v>
      </c>
      <c r="R12" s="48">
        <f t="shared" ca="1" si="14"/>
        <v>0</v>
      </c>
      <c r="S12" s="54">
        <f t="shared" ca="1" si="28"/>
        <v>0</v>
      </c>
      <c r="T12" s="48">
        <f t="shared" ca="1" si="16"/>
        <v>0</v>
      </c>
      <c r="U12" s="54">
        <f t="shared" ca="1" si="29"/>
        <v>0</v>
      </c>
      <c r="V12" s="48">
        <f t="shared" ca="1" si="17"/>
        <v>0</v>
      </c>
      <c r="W12" s="54">
        <f t="shared" ca="1" si="30"/>
        <v>0</v>
      </c>
      <c r="X12" s="48">
        <f t="shared" ca="1" si="18"/>
        <v>0</v>
      </c>
      <c r="Y12" s="54">
        <f t="shared" ca="1" si="31"/>
        <v>0</v>
      </c>
      <c r="Z12" s="48">
        <f t="shared" ca="1" si="19"/>
        <v>0</v>
      </c>
      <c r="AA12" s="54">
        <f t="shared" ca="1" si="32"/>
        <v>0</v>
      </c>
      <c r="AB12" s="53">
        <f t="shared" ca="1" si="20"/>
        <v>0</v>
      </c>
      <c r="AC12" s="57">
        <f t="shared" ca="1" si="33"/>
        <v>0</v>
      </c>
      <c r="AD12" s="59">
        <f t="shared" ca="1" si="34"/>
        <v>16134.142857142857</v>
      </c>
      <c r="AE12" s="54">
        <f ca="1">факт_продажи!AD12</f>
        <v>16134.142857142857</v>
      </c>
      <c r="AF12" s="50"/>
    </row>
    <row r="13" spans="2:32" x14ac:dyDescent="0.2">
      <c r="B13" s="51">
        <f>факт_продажи!B13</f>
        <v>8</v>
      </c>
      <c r="C13" s="51" t="str">
        <f>факт_продажи!C13</f>
        <v>Сигнал_33</v>
      </c>
      <c r="D13" s="48">
        <f t="shared" ca="1" si="0"/>
        <v>0</v>
      </c>
      <c r="E13" s="54">
        <f t="shared" ca="1" si="21"/>
        <v>0</v>
      </c>
      <c r="F13" s="48">
        <f t="shared" ca="1" si="2"/>
        <v>0</v>
      </c>
      <c r="G13" s="54">
        <f t="shared" ca="1" si="22"/>
        <v>0</v>
      </c>
      <c r="H13" s="48">
        <f t="shared" ca="1" si="4"/>
        <v>0</v>
      </c>
      <c r="I13" s="54">
        <f t="shared" ca="1" si="23"/>
        <v>0</v>
      </c>
      <c r="J13" s="48">
        <f t="shared" ca="1" si="6"/>
        <v>0</v>
      </c>
      <c r="K13" s="54">
        <f t="shared" ca="1" si="24"/>
        <v>0</v>
      </c>
      <c r="L13" s="48">
        <f t="shared" ca="1" si="8"/>
        <v>0</v>
      </c>
      <c r="M13" s="54">
        <f t="shared" ca="1" si="25"/>
        <v>0</v>
      </c>
      <c r="N13" s="48">
        <f t="shared" ca="1" si="10"/>
        <v>0</v>
      </c>
      <c r="O13" s="54">
        <f t="shared" ca="1" si="26"/>
        <v>0</v>
      </c>
      <c r="P13" s="48">
        <f t="shared" ca="1" si="12"/>
        <v>0</v>
      </c>
      <c r="Q13" s="54">
        <f t="shared" ca="1" si="27"/>
        <v>0</v>
      </c>
      <c r="R13" s="48">
        <f t="shared" ca="1" si="14"/>
        <v>0</v>
      </c>
      <c r="S13" s="54">
        <f t="shared" ca="1" si="28"/>
        <v>0</v>
      </c>
      <c r="T13" s="48">
        <f t="shared" ca="1" si="16"/>
        <v>0</v>
      </c>
      <c r="U13" s="54">
        <f t="shared" ca="1" si="29"/>
        <v>0</v>
      </c>
      <c r="V13" s="48">
        <f t="shared" ca="1" si="17"/>
        <v>0</v>
      </c>
      <c r="W13" s="54">
        <f t="shared" ca="1" si="30"/>
        <v>0</v>
      </c>
      <c r="X13" s="48">
        <f t="shared" ca="1" si="18"/>
        <v>0</v>
      </c>
      <c r="Y13" s="54">
        <f t="shared" ca="1" si="31"/>
        <v>0</v>
      </c>
      <c r="Z13" s="48">
        <f t="shared" ca="1" si="19"/>
        <v>0</v>
      </c>
      <c r="AA13" s="54">
        <f t="shared" ca="1" si="32"/>
        <v>0</v>
      </c>
      <c r="AB13" s="53">
        <f t="shared" ca="1" si="20"/>
        <v>0</v>
      </c>
      <c r="AC13" s="57">
        <f t="shared" ca="1" si="33"/>
        <v>0</v>
      </c>
      <c r="AD13" s="59">
        <f t="shared" ca="1" si="34"/>
        <v>28637.333333333332</v>
      </c>
      <c r="AE13" s="54">
        <f ca="1">факт_продажи!AD13</f>
        <v>28637.333333333332</v>
      </c>
      <c r="AF13" s="50"/>
    </row>
    <row r="14" spans="2:32" x14ac:dyDescent="0.2">
      <c r="B14" s="51">
        <f>факт_продажи!B14</f>
        <v>9</v>
      </c>
      <c r="C14" s="51" t="str">
        <f>факт_продажи!C14</f>
        <v>сигнал_022_пульт</v>
      </c>
      <c r="D14" s="48">
        <f t="shared" ca="1" si="0"/>
        <v>0</v>
      </c>
      <c r="E14" s="54">
        <f t="shared" ca="1" si="21"/>
        <v>0</v>
      </c>
      <c r="F14" s="48">
        <f t="shared" ca="1" si="2"/>
        <v>0</v>
      </c>
      <c r="G14" s="54">
        <f t="shared" ca="1" si="22"/>
        <v>0</v>
      </c>
      <c r="H14" s="48">
        <f t="shared" ca="1" si="4"/>
        <v>0</v>
      </c>
      <c r="I14" s="54">
        <f t="shared" ca="1" si="23"/>
        <v>0</v>
      </c>
      <c r="J14" s="48">
        <f t="shared" ca="1" si="6"/>
        <v>0</v>
      </c>
      <c r="K14" s="54">
        <f t="shared" ca="1" si="24"/>
        <v>0</v>
      </c>
      <c r="L14" s="48">
        <f t="shared" ca="1" si="8"/>
        <v>0</v>
      </c>
      <c r="M14" s="54">
        <f t="shared" ca="1" si="25"/>
        <v>0</v>
      </c>
      <c r="N14" s="48">
        <f t="shared" ca="1" si="10"/>
        <v>0</v>
      </c>
      <c r="O14" s="54">
        <f t="shared" ca="1" si="26"/>
        <v>0</v>
      </c>
      <c r="P14" s="48">
        <f t="shared" ca="1" si="12"/>
        <v>0</v>
      </c>
      <c r="Q14" s="54">
        <f t="shared" ca="1" si="27"/>
        <v>0</v>
      </c>
      <c r="R14" s="48">
        <f t="shared" ca="1" si="14"/>
        <v>0</v>
      </c>
      <c r="S14" s="54">
        <f t="shared" ca="1" si="28"/>
        <v>0</v>
      </c>
      <c r="T14" s="48">
        <f t="shared" ca="1" si="16"/>
        <v>0</v>
      </c>
      <c r="U14" s="54">
        <f t="shared" ca="1" si="29"/>
        <v>0</v>
      </c>
      <c r="V14" s="48">
        <f t="shared" ca="1" si="17"/>
        <v>0</v>
      </c>
      <c r="W14" s="54">
        <f t="shared" ca="1" si="30"/>
        <v>0</v>
      </c>
      <c r="X14" s="48">
        <f t="shared" ca="1" si="18"/>
        <v>0</v>
      </c>
      <c r="Y14" s="54">
        <f t="shared" ca="1" si="31"/>
        <v>0</v>
      </c>
      <c r="Z14" s="48">
        <f t="shared" ca="1" si="19"/>
        <v>0</v>
      </c>
      <c r="AA14" s="54">
        <f t="shared" ca="1" si="32"/>
        <v>0</v>
      </c>
      <c r="AB14" s="53">
        <f t="shared" ca="1" si="20"/>
        <v>0</v>
      </c>
      <c r="AC14" s="57">
        <f t="shared" ca="1" si="33"/>
        <v>0</v>
      </c>
      <c r="AD14" s="59">
        <f t="shared" ca="1" si="34"/>
        <v>34049.346153846156</v>
      </c>
      <c r="AE14" s="54">
        <f ca="1">факт_продажи!AD14</f>
        <v>34049.346153846156</v>
      </c>
      <c r="AF14" s="50"/>
    </row>
    <row r="15" spans="2:32" x14ac:dyDescent="0.2">
      <c r="B15" s="51">
        <f>факт_продажи!B15</f>
        <v>10</v>
      </c>
      <c r="C15" s="51" t="str">
        <f>факт_продажи!C15</f>
        <v>сигнал_022_датчики</v>
      </c>
      <c r="D15" s="48">
        <f t="shared" ca="1" si="0"/>
        <v>0</v>
      </c>
      <c r="E15" s="54">
        <f t="shared" ca="1" si="21"/>
        <v>0</v>
      </c>
      <c r="F15" s="48">
        <f t="shared" ca="1" si="2"/>
        <v>0</v>
      </c>
      <c r="G15" s="54">
        <f t="shared" ca="1" si="22"/>
        <v>0</v>
      </c>
      <c r="H15" s="48">
        <f t="shared" ca="1" si="4"/>
        <v>0</v>
      </c>
      <c r="I15" s="54">
        <f t="shared" ca="1" si="23"/>
        <v>0</v>
      </c>
      <c r="J15" s="48">
        <f t="shared" ca="1" si="6"/>
        <v>0</v>
      </c>
      <c r="K15" s="54">
        <f t="shared" ca="1" si="24"/>
        <v>0</v>
      </c>
      <c r="L15" s="48">
        <f t="shared" ca="1" si="8"/>
        <v>0</v>
      </c>
      <c r="M15" s="54">
        <f t="shared" ca="1" si="25"/>
        <v>0</v>
      </c>
      <c r="N15" s="48">
        <f t="shared" ca="1" si="10"/>
        <v>0</v>
      </c>
      <c r="O15" s="54">
        <f t="shared" ca="1" si="26"/>
        <v>0</v>
      </c>
      <c r="P15" s="48">
        <f t="shared" ca="1" si="12"/>
        <v>0</v>
      </c>
      <c r="Q15" s="54">
        <f t="shared" ca="1" si="27"/>
        <v>0</v>
      </c>
      <c r="R15" s="48">
        <f t="shared" ca="1" si="14"/>
        <v>0</v>
      </c>
      <c r="S15" s="54">
        <f t="shared" ca="1" si="28"/>
        <v>0</v>
      </c>
      <c r="T15" s="48">
        <f t="shared" ca="1" si="16"/>
        <v>0</v>
      </c>
      <c r="U15" s="54">
        <f t="shared" ca="1" si="29"/>
        <v>0</v>
      </c>
      <c r="V15" s="48">
        <f t="shared" ca="1" si="17"/>
        <v>0</v>
      </c>
      <c r="W15" s="54">
        <f t="shared" ca="1" si="30"/>
        <v>0</v>
      </c>
      <c r="X15" s="48">
        <f t="shared" ca="1" si="18"/>
        <v>0</v>
      </c>
      <c r="Y15" s="54">
        <f t="shared" ca="1" si="31"/>
        <v>0</v>
      </c>
      <c r="Z15" s="48">
        <f t="shared" ca="1" si="19"/>
        <v>0</v>
      </c>
      <c r="AA15" s="54">
        <f t="shared" ca="1" si="32"/>
        <v>0</v>
      </c>
      <c r="AB15" s="53">
        <f t="shared" ca="1" si="20"/>
        <v>0</v>
      </c>
      <c r="AC15" s="57">
        <f t="shared" ca="1" si="33"/>
        <v>0</v>
      </c>
      <c r="AD15" s="59">
        <f t="shared" ca="1" si="34"/>
        <v>10095.385964912281</v>
      </c>
      <c r="AE15" s="54">
        <f ca="1">факт_продажи!AD15</f>
        <v>10095.385964912281</v>
      </c>
      <c r="AF15" s="50"/>
    </row>
    <row r="16" spans="2:32" x14ac:dyDescent="0.2">
      <c r="B16" s="51">
        <f>факт_продажи!B16</f>
        <v>11</v>
      </c>
      <c r="C16" s="51" t="str">
        <f>факт_продажи!C16</f>
        <v>сигнал_02</v>
      </c>
      <c r="D16" s="48">
        <f t="shared" ca="1" si="0"/>
        <v>6</v>
      </c>
      <c r="E16" s="54">
        <f t="shared" ca="1" si="21"/>
        <v>131489.31210191082</v>
      </c>
      <c r="F16" s="48">
        <f t="shared" ca="1" si="2"/>
        <v>3</v>
      </c>
      <c r="G16" s="54">
        <f t="shared" ca="1" si="22"/>
        <v>65744.656050955411</v>
      </c>
      <c r="H16" s="48">
        <f t="shared" ca="1" si="4"/>
        <v>0</v>
      </c>
      <c r="I16" s="54">
        <f t="shared" ca="1" si="23"/>
        <v>0</v>
      </c>
      <c r="J16" s="48">
        <f t="shared" ca="1" si="6"/>
        <v>0</v>
      </c>
      <c r="K16" s="54">
        <f t="shared" ca="1" si="24"/>
        <v>0</v>
      </c>
      <c r="L16" s="48">
        <f t="shared" ca="1" si="8"/>
        <v>0</v>
      </c>
      <c r="M16" s="54">
        <f t="shared" ca="1" si="25"/>
        <v>0</v>
      </c>
      <c r="N16" s="48">
        <f t="shared" ca="1" si="10"/>
        <v>0</v>
      </c>
      <c r="O16" s="54">
        <f t="shared" ca="1" si="26"/>
        <v>0</v>
      </c>
      <c r="P16" s="48">
        <f t="shared" ca="1" si="12"/>
        <v>0</v>
      </c>
      <c r="Q16" s="54">
        <f t="shared" ca="1" si="27"/>
        <v>0</v>
      </c>
      <c r="R16" s="48">
        <f t="shared" ca="1" si="14"/>
        <v>0</v>
      </c>
      <c r="S16" s="54">
        <f t="shared" ca="1" si="28"/>
        <v>0</v>
      </c>
      <c r="T16" s="48">
        <f t="shared" ca="1" si="16"/>
        <v>0</v>
      </c>
      <c r="U16" s="54">
        <f t="shared" ca="1" si="29"/>
        <v>0</v>
      </c>
      <c r="V16" s="48">
        <f t="shared" ca="1" si="17"/>
        <v>0</v>
      </c>
      <c r="W16" s="54">
        <f t="shared" ca="1" si="30"/>
        <v>0</v>
      </c>
      <c r="X16" s="48">
        <f t="shared" ca="1" si="18"/>
        <v>0</v>
      </c>
      <c r="Y16" s="54">
        <f t="shared" ca="1" si="31"/>
        <v>0</v>
      </c>
      <c r="Z16" s="48">
        <f t="shared" ca="1" si="19"/>
        <v>0</v>
      </c>
      <c r="AA16" s="54">
        <f t="shared" ca="1" si="32"/>
        <v>0</v>
      </c>
      <c r="AB16" s="53">
        <f t="shared" ca="1" si="20"/>
        <v>9</v>
      </c>
      <c r="AC16" s="57">
        <f t="shared" ca="1" si="33"/>
        <v>197233.96815286623</v>
      </c>
      <c r="AD16" s="59">
        <f t="shared" ca="1" si="34"/>
        <v>21914.885350318473</v>
      </c>
      <c r="AE16" s="54">
        <f ca="1">факт_продажи!AD16</f>
        <v>21914.885350318473</v>
      </c>
      <c r="AF16" s="50"/>
    </row>
    <row r="17" spans="1:32" x14ac:dyDescent="0.2">
      <c r="B17" s="51">
        <f>факт_продажи!B17</f>
        <v>12</v>
      </c>
      <c r="C17" s="51" t="str">
        <f>факт_продажи!C17</f>
        <v>ДМГ_3</v>
      </c>
      <c r="D17" s="48">
        <f t="shared" ca="1" si="0"/>
        <v>5</v>
      </c>
      <c r="E17" s="54">
        <f t="shared" ca="1" si="21"/>
        <v>43408.8255033557</v>
      </c>
      <c r="F17" s="48">
        <f t="shared" ca="1" si="2"/>
        <v>0</v>
      </c>
      <c r="G17" s="54">
        <f t="shared" ca="1" si="22"/>
        <v>0</v>
      </c>
      <c r="H17" s="48">
        <f t="shared" ca="1" si="4"/>
        <v>28</v>
      </c>
      <c r="I17" s="54">
        <f t="shared" ca="1" si="23"/>
        <v>243089.42281879194</v>
      </c>
      <c r="J17" s="48">
        <f t="shared" ca="1" si="6"/>
        <v>0</v>
      </c>
      <c r="K17" s="54">
        <f t="shared" ca="1" si="24"/>
        <v>0</v>
      </c>
      <c r="L17" s="48">
        <f t="shared" ca="1" si="8"/>
        <v>0</v>
      </c>
      <c r="M17" s="54">
        <f t="shared" ca="1" si="25"/>
        <v>0</v>
      </c>
      <c r="N17" s="48">
        <f t="shared" ca="1" si="10"/>
        <v>0</v>
      </c>
      <c r="O17" s="54">
        <f t="shared" ca="1" si="26"/>
        <v>0</v>
      </c>
      <c r="P17" s="48">
        <f t="shared" ca="1" si="12"/>
        <v>0</v>
      </c>
      <c r="Q17" s="54">
        <f t="shared" ca="1" si="27"/>
        <v>0</v>
      </c>
      <c r="R17" s="48">
        <f t="shared" ca="1" si="14"/>
        <v>0</v>
      </c>
      <c r="S17" s="54">
        <f t="shared" ca="1" si="28"/>
        <v>0</v>
      </c>
      <c r="T17" s="48">
        <f t="shared" ca="1" si="16"/>
        <v>0</v>
      </c>
      <c r="U17" s="54">
        <f t="shared" ca="1" si="29"/>
        <v>0</v>
      </c>
      <c r="V17" s="48">
        <f t="shared" ca="1" si="17"/>
        <v>0</v>
      </c>
      <c r="W17" s="54">
        <f t="shared" ca="1" si="30"/>
        <v>0</v>
      </c>
      <c r="X17" s="48">
        <f t="shared" ca="1" si="18"/>
        <v>0</v>
      </c>
      <c r="Y17" s="54">
        <f t="shared" ca="1" si="31"/>
        <v>0</v>
      </c>
      <c r="Z17" s="48">
        <f t="shared" ca="1" si="19"/>
        <v>0</v>
      </c>
      <c r="AA17" s="54">
        <f t="shared" ca="1" si="32"/>
        <v>0</v>
      </c>
      <c r="AB17" s="53">
        <f t="shared" ca="1" si="20"/>
        <v>33</v>
      </c>
      <c r="AC17" s="57">
        <f t="shared" ca="1" si="33"/>
        <v>286498.24832214764</v>
      </c>
      <c r="AD17" s="59">
        <f t="shared" ca="1" si="34"/>
        <v>8681.7651006711403</v>
      </c>
      <c r="AE17" s="54">
        <f ca="1">факт_продажи!AD17</f>
        <v>8681.7651006711403</v>
      </c>
      <c r="AF17" s="50"/>
    </row>
    <row r="18" spans="1:32" x14ac:dyDescent="0.2">
      <c r="B18" s="51">
        <f>факт_продажи!B18</f>
        <v>13</v>
      </c>
      <c r="C18" s="51" t="str">
        <f>факт_продажи!C18</f>
        <v>ПВУ_80</v>
      </c>
      <c r="D18" s="48">
        <f t="shared" ca="1" si="0"/>
        <v>0</v>
      </c>
      <c r="E18" s="54">
        <f t="shared" ca="1" si="21"/>
        <v>0</v>
      </c>
      <c r="F18" s="48">
        <f t="shared" ca="1" si="2"/>
        <v>0</v>
      </c>
      <c r="G18" s="54">
        <f t="shared" ca="1" si="22"/>
        <v>0</v>
      </c>
      <c r="H18" s="48">
        <f t="shared" ca="1" si="4"/>
        <v>0</v>
      </c>
      <c r="I18" s="54">
        <f t="shared" ca="1" si="23"/>
        <v>0</v>
      </c>
      <c r="J18" s="48">
        <f t="shared" ca="1" si="6"/>
        <v>0</v>
      </c>
      <c r="K18" s="54">
        <f t="shared" ca="1" si="24"/>
        <v>0</v>
      </c>
      <c r="L18" s="48">
        <f t="shared" ca="1" si="8"/>
        <v>0</v>
      </c>
      <c r="M18" s="54">
        <f t="shared" ca="1" si="25"/>
        <v>0</v>
      </c>
      <c r="N18" s="48">
        <f t="shared" ca="1" si="10"/>
        <v>0</v>
      </c>
      <c r="O18" s="54">
        <f t="shared" ca="1" si="26"/>
        <v>0</v>
      </c>
      <c r="P18" s="48">
        <f t="shared" ca="1" si="12"/>
        <v>0</v>
      </c>
      <c r="Q18" s="54">
        <f t="shared" ca="1" si="27"/>
        <v>0</v>
      </c>
      <c r="R18" s="48">
        <f t="shared" ca="1" si="14"/>
        <v>0</v>
      </c>
      <c r="S18" s="54">
        <f t="shared" ca="1" si="28"/>
        <v>0</v>
      </c>
      <c r="T18" s="48">
        <f t="shared" ca="1" si="16"/>
        <v>0</v>
      </c>
      <c r="U18" s="54">
        <f t="shared" ca="1" si="29"/>
        <v>0</v>
      </c>
      <c r="V18" s="48">
        <f t="shared" ca="1" si="17"/>
        <v>0</v>
      </c>
      <c r="W18" s="54">
        <f t="shared" ca="1" si="30"/>
        <v>0</v>
      </c>
      <c r="X18" s="48">
        <f t="shared" ca="1" si="18"/>
        <v>0</v>
      </c>
      <c r="Y18" s="54">
        <f t="shared" ca="1" si="31"/>
        <v>0</v>
      </c>
      <c r="Z18" s="48">
        <f t="shared" ca="1" si="19"/>
        <v>0</v>
      </c>
      <c r="AA18" s="54">
        <f t="shared" ca="1" si="32"/>
        <v>0</v>
      </c>
      <c r="AB18" s="53">
        <f t="shared" ca="1" si="20"/>
        <v>0</v>
      </c>
      <c r="AC18" s="57">
        <f t="shared" ca="1" si="33"/>
        <v>0</v>
      </c>
      <c r="AD18" s="59">
        <f t="shared" ca="1" si="34"/>
        <v>40707</v>
      </c>
      <c r="AE18" s="54">
        <f ca="1">факт_продажи!AD18</f>
        <v>40707</v>
      </c>
      <c r="AF18" s="50"/>
    </row>
    <row r="19" spans="1:32" s="34" customFormat="1" x14ac:dyDescent="0.2">
      <c r="A19" s="58"/>
      <c r="B19" s="51">
        <f>факт_продажи!B19</f>
        <v>14</v>
      </c>
      <c r="C19" s="51" t="str">
        <f>факт_продажи!C19</f>
        <v>ЧК_10</v>
      </c>
      <c r="D19" s="48">
        <f t="shared" ca="1" si="0"/>
        <v>0</v>
      </c>
      <c r="E19" s="54">
        <f t="shared" ca="1" si="21"/>
        <v>0</v>
      </c>
      <c r="F19" s="48">
        <f t="shared" ca="1" si="2"/>
        <v>0</v>
      </c>
      <c r="G19" s="54">
        <f t="shared" ca="1" si="22"/>
        <v>0</v>
      </c>
      <c r="H19" s="48">
        <f t="shared" ca="1" si="4"/>
        <v>0</v>
      </c>
      <c r="I19" s="54">
        <f t="shared" ca="1" si="23"/>
        <v>0</v>
      </c>
      <c r="J19" s="48">
        <f t="shared" ca="1" si="6"/>
        <v>0</v>
      </c>
      <c r="K19" s="54">
        <f t="shared" ca="1" si="24"/>
        <v>0</v>
      </c>
      <c r="L19" s="48">
        <f t="shared" ca="1" si="8"/>
        <v>0</v>
      </c>
      <c r="M19" s="54">
        <f t="shared" ca="1" si="25"/>
        <v>0</v>
      </c>
      <c r="N19" s="48">
        <f t="shared" ca="1" si="10"/>
        <v>0</v>
      </c>
      <c r="O19" s="54">
        <f t="shared" ca="1" si="26"/>
        <v>0</v>
      </c>
      <c r="P19" s="48">
        <f t="shared" ca="1" si="12"/>
        <v>0</v>
      </c>
      <c r="Q19" s="54">
        <f t="shared" ca="1" si="27"/>
        <v>0</v>
      </c>
      <c r="R19" s="48">
        <f t="shared" ca="1" si="14"/>
        <v>0</v>
      </c>
      <c r="S19" s="54">
        <f t="shared" ca="1" si="28"/>
        <v>0</v>
      </c>
      <c r="T19" s="48">
        <f t="shared" ca="1" si="16"/>
        <v>0</v>
      </c>
      <c r="U19" s="54">
        <f t="shared" ca="1" si="29"/>
        <v>0</v>
      </c>
      <c r="V19" s="48">
        <f t="shared" ca="1" si="17"/>
        <v>0</v>
      </c>
      <c r="W19" s="54">
        <f t="shared" ca="1" si="30"/>
        <v>0</v>
      </c>
      <c r="X19" s="48">
        <f t="shared" ca="1" si="18"/>
        <v>0</v>
      </c>
      <c r="Y19" s="54">
        <f t="shared" ca="1" si="31"/>
        <v>0</v>
      </c>
      <c r="Z19" s="48">
        <f t="shared" ca="1" si="19"/>
        <v>0</v>
      </c>
      <c r="AA19" s="54">
        <f t="shared" ca="1" si="32"/>
        <v>0</v>
      </c>
      <c r="AB19" s="53">
        <f t="shared" ca="1" si="20"/>
        <v>0</v>
      </c>
      <c r="AC19" s="57">
        <f t="shared" ca="1" si="33"/>
        <v>0</v>
      </c>
      <c r="AD19" s="59">
        <f t="shared" ca="1" si="34"/>
        <v>16425.666666666668</v>
      </c>
      <c r="AE19" s="54">
        <f ca="1">факт_продажи!AD19</f>
        <v>16425.666666666668</v>
      </c>
      <c r="AF19" s="50"/>
    </row>
    <row r="20" spans="1:32" x14ac:dyDescent="0.2">
      <c r="B20" s="51">
        <f>факт_продажи!B20</f>
        <v>15</v>
      </c>
      <c r="C20" s="51" t="str">
        <f>факт_продажи!C20</f>
        <v>Газтест_пульт</v>
      </c>
      <c r="D20" s="48">
        <f t="shared" ca="1" si="0"/>
        <v>8</v>
      </c>
      <c r="E20" s="54">
        <f t="shared" ca="1" si="21"/>
        <v>73490.867924528298</v>
      </c>
      <c r="F20" s="48">
        <f t="shared" ca="1" si="2"/>
        <v>0</v>
      </c>
      <c r="G20" s="54">
        <f t="shared" ca="1" si="22"/>
        <v>0</v>
      </c>
      <c r="H20" s="48">
        <f t="shared" ca="1" si="4"/>
        <v>0</v>
      </c>
      <c r="I20" s="54">
        <f t="shared" ca="1" si="23"/>
        <v>0</v>
      </c>
      <c r="J20" s="48">
        <f t="shared" ca="1" si="6"/>
        <v>0</v>
      </c>
      <c r="K20" s="54">
        <f t="shared" ca="1" si="24"/>
        <v>0</v>
      </c>
      <c r="L20" s="48">
        <f t="shared" ca="1" si="8"/>
        <v>0</v>
      </c>
      <c r="M20" s="54">
        <f t="shared" ca="1" si="25"/>
        <v>0</v>
      </c>
      <c r="N20" s="48">
        <f t="shared" ca="1" si="10"/>
        <v>0</v>
      </c>
      <c r="O20" s="54">
        <f t="shared" ca="1" si="26"/>
        <v>0</v>
      </c>
      <c r="P20" s="48">
        <f t="shared" ca="1" si="12"/>
        <v>0</v>
      </c>
      <c r="Q20" s="54">
        <f t="shared" ca="1" si="27"/>
        <v>0</v>
      </c>
      <c r="R20" s="48">
        <f t="shared" ca="1" si="14"/>
        <v>0</v>
      </c>
      <c r="S20" s="54">
        <f t="shared" ca="1" si="28"/>
        <v>0</v>
      </c>
      <c r="T20" s="48">
        <f t="shared" ca="1" si="16"/>
        <v>0</v>
      </c>
      <c r="U20" s="54">
        <f t="shared" ca="1" si="29"/>
        <v>0</v>
      </c>
      <c r="V20" s="48">
        <f t="shared" ca="1" si="17"/>
        <v>0</v>
      </c>
      <c r="W20" s="54">
        <f t="shared" ca="1" si="30"/>
        <v>0</v>
      </c>
      <c r="X20" s="48">
        <f t="shared" ca="1" si="18"/>
        <v>0</v>
      </c>
      <c r="Y20" s="54">
        <f t="shared" ca="1" si="31"/>
        <v>0</v>
      </c>
      <c r="Z20" s="48">
        <f t="shared" ca="1" si="19"/>
        <v>0</v>
      </c>
      <c r="AA20" s="54">
        <f t="shared" ca="1" si="32"/>
        <v>0</v>
      </c>
      <c r="AB20" s="53">
        <f t="shared" ca="1" si="20"/>
        <v>8</v>
      </c>
      <c r="AC20" s="57">
        <f t="shared" ca="1" si="33"/>
        <v>73490.867924528298</v>
      </c>
      <c r="AD20" s="59">
        <f t="shared" ca="1" si="34"/>
        <v>9186.3584905660373</v>
      </c>
      <c r="AE20" s="54">
        <f ca="1">факт_продажи!AD20</f>
        <v>9186.3584905660373</v>
      </c>
      <c r="AF20" s="50"/>
    </row>
    <row r="21" spans="1:32" x14ac:dyDescent="0.2">
      <c r="B21" s="51">
        <f>факт_продажи!B21</f>
        <v>16</v>
      </c>
      <c r="C21" s="51" t="str">
        <f>факт_продажи!C21</f>
        <v>Газтест_датчики</v>
      </c>
      <c r="D21" s="48">
        <f t="shared" ca="1" si="0"/>
        <v>24</v>
      </c>
      <c r="E21" s="54">
        <f t="shared" ca="1" si="21"/>
        <v>109373.06122448979</v>
      </c>
      <c r="F21" s="48">
        <f t="shared" ca="1" si="2"/>
        <v>0</v>
      </c>
      <c r="G21" s="54">
        <f t="shared" ca="1" si="22"/>
        <v>0</v>
      </c>
      <c r="H21" s="48">
        <f t="shared" ca="1" si="4"/>
        <v>0</v>
      </c>
      <c r="I21" s="54">
        <f t="shared" ca="1" si="23"/>
        <v>0</v>
      </c>
      <c r="J21" s="48">
        <f t="shared" ca="1" si="6"/>
        <v>0</v>
      </c>
      <c r="K21" s="54">
        <f t="shared" ca="1" si="24"/>
        <v>0</v>
      </c>
      <c r="L21" s="48">
        <f t="shared" ca="1" si="8"/>
        <v>0</v>
      </c>
      <c r="M21" s="54">
        <f t="shared" ca="1" si="25"/>
        <v>0</v>
      </c>
      <c r="N21" s="48">
        <f t="shared" ca="1" si="10"/>
        <v>0</v>
      </c>
      <c r="O21" s="54">
        <f t="shared" ca="1" si="26"/>
        <v>0</v>
      </c>
      <c r="P21" s="48">
        <f t="shared" ca="1" si="12"/>
        <v>0</v>
      </c>
      <c r="Q21" s="54">
        <f t="shared" ca="1" si="27"/>
        <v>0</v>
      </c>
      <c r="R21" s="48">
        <f t="shared" ca="1" si="14"/>
        <v>0</v>
      </c>
      <c r="S21" s="54">
        <f t="shared" ca="1" si="28"/>
        <v>0</v>
      </c>
      <c r="T21" s="48">
        <f t="shared" ca="1" si="16"/>
        <v>0</v>
      </c>
      <c r="U21" s="54">
        <f t="shared" ca="1" si="29"/>
        <v>0</v>
      </c>
      <c r="V21" s="48">
        <f t="shared" ca="1" si="17"/>
        <v>0</v>
      </c>
      <c r="W21" s="54">
        <f t="shared" ca="1" si="30"/>
        <v>0</v>
      </c>
      <c r="X21" s="48">
        <f t="shared" ca="1" si="18"/>
        <v>0</v>
      </c>
      <c r="Y21" s="54">
        <f t="shared" ca="1" si="31"/>
        <v>0</v>
      </c>
      <c r="Z21" s="48">
        <f t="shared" ca="1" si="19"/>
        <v>0</v>
      </c>
      <c r="AA21" s="54">
        <f t="shared" ca="1" si="32"/>
        <v>0</v>
      </c>
      <c r="AB21" s="53">
        <f t="shared" ca="1" si="20"/>
        <v>24</v>
      </c>
      <c r="AC21" s="57">
        <f t="shared" ca="1" si="33"/>
        <v>109373.06122448979</v>
      </c>
      <c r="AD21" s="59">
        <f t="shared" ca="1" si="34"/>
        <v>4557.2108843537417</v>
      </c>
      <c r="AE21" s="54">
        <f ca="1">факт_продажи!AD21</f>
        <v>4557.2108843537417</v>
      </c>
      <c r="AF21" s="50"/>
    </row>
    <row r="22" spans="1:32" x14ac:dyDescent="0.2">
      <c r="B22" s="51">
        <f>факт_продажи!B22</f>
        <v>17</v>
      </c>
      <c r="C22" s="51" t="str">
        <f>факт_продажи!C22</f>
        <v>Сигнал_03К_пульт</v>
      </c>
      <c r="D22" s="48">
        <f t="shared" ca="1" si="0"/>
        <v>0</v>
      </c>
      <c r="E22" s="54">
        <f t="shared" ca="1" si="21"/>
        <v>0</v>
      </c>
      <c r="F22" s="48">
        <f t="shared" ca="1" si="2"/>
        <v>0</v>
      </c>
      <c r="G22" s="54">
        <f t="shared" ca="1" si="22"/>
        <v>0</v>
      </c>
      <c r="H22" s="48">
        <f t="shared" ca="1" si="4"/>
        <v>0</v>
      </c>
      <c r="I22" s="54">
        <f t="shared" ca="1" si="23"/>
        <v>0</v>
      </c>
      <c r="J22" s="48">
        <f t="shared" ca="1" si="6"/>
        <v>0</v>
      </c>
      <c r="K22" s="54">
        <f t="shared" ca="1" si="24"/>
        <v>0</v>
      </c>
      <c r="L22" s="48">
        <f t="shared" ca="1" si="8"/>
        <v>0</v>
      </c>
      <c r="M22" s="54">
        <f t="shared" ca="1" si="25"/>
        <v>0</v>
      </c>
      <c r="N22" s="48">
        <f t="shared" ca="1" si="10"/>
        <v>0</v>
      </c>
      <c r="O22" s="54">
        <f t="shared" ca="1" si="26"/>
        <v>0</v>
      </c>
      <c r="P22" s="48">
        <f t="shared" ca="1" si="12"/>
        <v>0</v>
      </c>
      <c r="Q22" s="54">
        <f t="shared" ca="1" si="27"/>
        <v>0</v>
      </c>
      <c r="R22" s="48">
        <f t="shared" ca="1" si="14"/>
        <v>0</v>
      </c>
      <c r="S22" s="54">
        <f t="shared" ca="1" si="28"/>
        <v>0</v>
      </c>
      <c r="T22" s="48">
        <f t="shared" ca="1" si="16"/>
        <v>0</v>
      </c>
      <c r="U22" s="54">
        <f t="shared" ca="1" si="29"/>
        <v>0</v>
      </c>
      <c r="V22" s="48">
        <f t="shared" ca="1" si="17"/>
        <v>0</v>
      </c>
      <c r="W22" s="54">
        <f t="shared" ca="1" si="30"/>
        <v>0</v>
      </c>
      <c r="X22" s="48">
        <f t="shared" ca="1" si="18"/>
        <v>0</v>
      </c>
      <c r="Y22" s="54">
        <f t="shared" ca="1" si="31"/>
        <v>0</v>
      </c>
      <c r="Z22" s="48">
        <f t="shared" ca="1" si="19"/>
        <v>0</v>
      </c>
      <c r="AA22" s="54">
        <f t="shared" ca="1" si="32"/>
        <v>0</v>
      </c>
      <c r="AB22" s="53">
        <f t="shared" ca="1" si="20"/>
        <v>0</v>
      </c>
      <c r="AC22" s="57">
        <f t="shared" ca="1" si="33"/>
        <v>0</v>
      </c>
      <c r="AD22" s="59">
        <f t="shared" ca="1" si="34"/>
        <v>14022.83695652174</v>
      </c>
      <c r="AE22" s="54">
        <f ca="1">факт_продажи!AD22</f>
        <v>14022.83695652174</v>
      </c>
      <c r="AF22" s="50"/>
    </row>
    <row r="23" spans="1:32" x14ac:dyDescent="0.2">
      <c r="B23" s="51">
        <f>факт_продажи!B23</f>
        <v>18</v>
      </c>
      <c r="C23" s="51" t="str">
        <f>факт_продажи!C23</f>
        <v>Сигнал_03К_датчики</v>
      </c>
      <c r="D23" s="48">
        <f t="shared" ca="1" si="0"/>
        <v>0</v>
      </c>
      <c r="E23" s="54">
        <f t="shared" ca="1" si="21"/>
        <v>0</v>
      </c>
      <c r="F23" s="48">
        <f t="shared" ca="1" si="2"/>
        <v>0</v>
      </c>
      <c r="G23" s="54">
        <f t="shared" ca="1" si="22"/>
        <v>0</v>
      </c>
      <c r="H23" s="48">
        <f t="shared" ca="1" si="4"/>
        <v>0</v>
      </c>
      <c r="I23" s="54">
        <f t="shared" ca="1" si="23"/>
        <v>0</v>
      </c>
      <c r="J23" s="48">
        <f t="shared" ca="1" si="6"/>
        <v>0</v>
      </c>
      <c r="K23" s="54">
        <f t="shared" ca="1" si="24"/>
        <v>0</v>
      </c>
      <c r="L23" s="48">
        <f t="shared" ca="1" si="8"/>
        <v>0</v>
      </c>
      <c r="M23" s="54">
        <f t="shared" ca="1" si="25"/>
        <v>0</v>
      </c>
      <c r="N23" s="48">
        <f t="shared" ca="1" si="10"/>
        <v>0</v>
      </c>
      <c r="O23" s="54">
        <f t="shared" ca="1" si="26"/>
        <v>0</v>
      </c>
      <c r="P23" s="48">
        <f t="shared" ca="1" si="12"/>
        <v>0</v>
      </c>
      <c r="Q23" s="54">
        <f t="shared" ca="1" si="27"/>
        <v>0</v>
      </c>
      <c r="R23" s="48">
        <f t="shared" ca="1" si="14"/>
        <v>0</v>
      </c>
      <c r="S23" s="54">
        <f t="shared" ca="1" si="28"/>
        <v>0</v>
      </c>
      <c r="T23" s="48">
        <f t="shared" ca="1" si="16"/>
        <v>0</v>
      </c>
      <c r="U23" s="54">
        <f t="shared" ca="1" si="29"/>
        <v>0</v>
      </c>
      <c r="V23" s="48">
        <f t="shared" ca="1" si="17"/>
        <v>0</v>
      </c>
      <c r="W23" s="54">
        <f t="shared" ca="1" si="30"/>
        <v>0</v>
      </c>
      <c r="X23" s="48">
        <f t="shared" ca="1" si="18"/>
        <v>0</v>
      </c>
      <c r="Y23" s="54">
        <f t="shared" ca="1" si="31"/>
        <v>0</v>
      </c>
      <c r="Z23" s="48">
        <f t="shared" ca="1" si="19"/>
        <v>0</v>
      </c>
      <c r="AA23" s="54">
        <f t="shared" ca="1" si="32"/>
        <v>0</v>
      </c>
      <c r="AB23" s="53">
        <f t="shared" ca="1" si="20"/>
        <v>0</v>
      </c>
      <c r="AC23" s="57">
        <f t="shared" ca="1" si="33"/>
        <v>0</v>
      </c>
      <c r="AD23" s="59">
        <f t="shared" ca="1" si="34"/>
        <v>6454.8611111111113</v>
      </c>
      <c r="AE23" s="54">
        <f ca="1">факт_продажи!AD23</f>
        <v>6454.8611111111113</v>
      </c>
      <c r="AF23" s="50"/>
    </row>
    <row r="24" spans="1:32" x14ac:dyDescent="0.2">
      <c r="B24" s="51">
        <f>факт_продажи!B24</f>
        <v>19</v>
      </c>
      <c r="C24" s="51" t="str">
        <f>факт_продажи!C24</f>
        <v>поверка_и_ремонт_газ</v>
      </c>
      <c r="D24" s="48">
        <f t="shared" ca="1" si="0"/>
        <v>20</v>
      </c>
      <c r="E24" s="54">
        <f t="shared" ca="1" si="21"/>
        <v>47369.264235444658</v>
      </c>
      <c r="F24" s="48">
        <f t="shared" ca="1" si="2"/>
        <v>5</v>
      </c>
      <c r="G24" s="54">
        <f t="shared" ca="1" si="22"/>
        <v>11842.316058861164</v>
      </c>
      <c r="H24" s="48">
        <f t="shared" ca="1" si="4"/>
        <v>0</v>
      </c>
      <c r="I24" s="54">
        <f t="shared" ca="1" si="23"/>
        <v>0</v>
      </c>
      <c r="J24" s="48">
        <f t="shared" ca="1" si="6"/>
        <v>0</v>
      </c>
      <c r="K24" s="54">
        <f t="shared" ca="1" si="24"/>
        <v>0</v>
      </c>
      <c r="L24" s="48">
        <f t="shared" ca="1" si="8"/>
        <v>0</v>
      </c>
      <c r="M24" s="54">
        <f t="shared" ca="1" si="25"/>
        <v>0</v>
      </c>
      <c r="N24" s="48">
        <f t="shared" ca="1" si="10"/>
        <v>0</v>
      </c>
      <c r="O24" s="54">
        <f t="shared" ca="1" si="26"/>
        <v>0</v>
      </c>
      <c r="P24" s="48">
        <f t="shared" ca="1" si="12"/>
        <v>0</v>
      </c>
      <c r="Q24" s="54">
        <f t="shared" ca="1" si="27"/>
        <v>0</v>
      </c>
      <c r="R24" s="48">
        <f t="shared" ca="1" si="14"/>
        <v>0</v>
      </c>
      <c r="S24" s="54">
        <f t="shared" ca="1" si="28"/>
        <v>0</v>
      </c>
      <c r="T24" s="48">
        <f t="shared" ca="1" si="16"/>
        <v>0</v>
      </c>
      <c r="U24" s="54">
        <f t="shared" ca="1" si="29"/>
        <v>0</v>
      </c>
      <c r="V24" s="48">
        <f t="shared" ca="1" si="17"/>
        <v>0</v>
      </c>
      <c r="W24" s="54">
        <f t="shared" ca="1" si="30"/>
        <v>0</v>
      </c>
      <c r="X24" s="48">
        <f t="shared" ca="1" si="18"/>
        <v>0</v>
      </c>
      <c r="Y24" s="54">
        <f t="shared" ca="1" si="31"/>
        <v>0</v>
      </c>
      <c r="Z24" s="48">
        <f t="shared" ca="1" si="19"/>
        <v>0</v>
      </c>
      <c r="AA24" s="54">
        <f t="shared" ca="1" si="32"/>
        <v>0</v>
      </c>
      <c r="AB24" s="53">
        <f t="shared" ca="1" si="20"/>
        <v>25</v>
      </c>
      <c r="AC24" s="57">
        <f t="shared" ca="1" si="33"/>
        <v>59211.580294305822</v>
      </c>
      <c r="AD24" s="59">
        <f t="shared" ca="1" si="34"/>
        <v>2368.4632117722331</v>
      </c>
      <c r="AE24" s="54">
        <f ca="1">факт_продажи!AD24</f>
        <v>2368.4632117722331</v>
      </c>
      <c r="AF24" s="50"/>
    </row>
    <row r="25" spans="1:32" x14ac:dyDescent="0.2">
      <c r="B25" s="51">
        <f>факт_продажи!B25</f>
        <v>20</v>
      </c>
      <c r="C25" s="51" t="str">
        <f>факт_продажи!C25</f>
        <v>прочее_газ</v>
      </c>
      <c r="D25" s="48">
        <f t="shared" ca="1" si="0"/>
        <v>5</v>
      </c>
      <c r="E25" s="54">
        <f t="shared" ca="1" si="21"/>
        <v>13240.946445060019</v>
      </c>
      <c r="F25" s="48">
        <f t="shared" ca="1" si="2"/>
        <v>5</v>
      </c>
      <c r="G25" s="54">
        <f t="shared" ca="1" si="22"/>
        <v>13240.946445060019</v>
      </c>
      <c r="H25" s="48">
        <f t="shared" ca="1" si="4"/>
        <v>1</v>
      </c>
      <c r="I25" s="54">
        <f t="shared" ca="1" si="23"/>
        <v>2648.1892890120039</v>
      </c>
      <c r="J25" s="48">
        <f t="shared" ca="1" si="6"/>
        <v>0</v>
      </c>
      <c r="K25" s="54">
        <f t="shared" ca="1" si="24"/>
        <v>0</v>
      </c>
      <c r="L25" s="48">
        <f t="shared" ca="1" si="8"/>
        <v>0</v>
      </c>
      <c r="M25" s="54">
        <f t="shared" ca="1" si="25"/>
        <v>0</v>
      </c>
      <c r="N25" s="48">
        <f t="shared" ca="1" si="10"/>
        <v>0</v>
      </c>
      <c r="O25" s="54">
        <f t="shared" ca="1" si="26"/>
        <v>0</v>
      </c>
      <c r="P25" s="48">
        <f t="shared" ca="1" si="12"/>
        <v>0</v>
      </c>
      <c r="Q25" s="54">
        <f t="shared" ca="1" si="27"/>
        <v>0</v>
      </c>
      <c r="R25" s="48">
        <f t="shared" ca="1" si="14"/>
        <v>0</v>
      </c>
      <c r="S25" s="54">
        <f t="shared" ca="1" si="28"/>
        <v>0</v>
      </c>
      <c r="T25" s="48">
        <f t="shared" ca="1" si="16"/>
        <v>0</v>
      </c>
      <c r="U25" s="54">
        <f t="shared" ca="1" si="29"/>
        <v>0</v>
      </c>
      <c r="V25" s="48">
        <f t="shared" ca="1" si="17"/>
        <v>0</v>
      </c>
      <c r="W25" s="54">
        <f t="shared" ca="1" si="30"/>
        <v>0</v>
      </c>
      <c r="X25" s="48">
        <f t="shared" ca="1" si="18"/>
        <v>0</v>
      </c>
      <c r="Y25" s="54">
        <f t="shared" ca="1" si="31"/>
        <v>0</v>
      </c>
      <c r="Z25" s="48">
        <f t="shared" ca="1" si="19"/>
        <v>0</v>
      </c>
      <c r="AA25" s="54">
        <f t="shared" ca="1" si="32"/>
        <v>0</v>
      </c>
      <c r="AB25" s="53">
        <f t="shared" ca="1" si="20"/>
        <v>11</v>
      </c>
      <c r="AC25" s="57">
        <f t="shared" ca="1" si="33"/>
        <v>29130.082179132041</v>
      </c>
      <c r="AD25" s="59">
        <f t="shared" ca="1" si="34"/>
        <v>2648.1892890120039</v>
      </c>
      <c r="AE25" s="54">
        <f ca="1">факт_продажи!AD25</f>
        <v>2648.1892890120039</v>
      </c>
      <c r="AF25" s="50"/>
    </row>
    <row r="26" spans="1:32" x14ac:dyDescent="0.2">
      <c r="B26" s="51">
        <f>факт_продажи!B26</f>
        <v>21</v>
      </c>
      <c r="C26" s="51" t="str">
        <f>факт_продажи!C26</f>
        <v>сигма_оптический_датчик</v>
      </c>
      <c r="D26" s="48">
        <f t="shared" ca="1" si="0"/>
        <v>24</v>
      </c>
      <c r="E26" s="54">
        <f t="shared" ca="1" si="21"/>
        <v>811203.15328467148</v>
      </c>
      <c r="F26" s="48">
        <f t="shared" ca="1" si="2"/>
        <v>0</v>
      </c>
      <c r="G26" s="54">
        <f t="shared" ca="1" si="22"/>
        <v>0</v>
      </c>
      <c r="H26" s="48">
        <f t="shared" ca="1" si="4"/>
        <v>0</v>
      </c>
      <c r="I26" s="54">
        <f t="shared" ca="1" si="23"/>
        <v>0</v>
      </c>
      <c r="J26" s="48">
        <f t="shared" ca="1" si="6"/>
        <v>73</v>
      </c>
      <c r="K26" s="54">
        <f t="shared" ca="1" si="24"/>
        <v>2467409.5912408759</v>
      </c>
      <c r="L26" s="48">
        <f t="shared" ca="1" si="8"/>
        <v>0</v>
      </c>
      <c r="M26" s="54">
        <f t="shared" ca="1" si="25"/>
        <v>0</v>
      </c>
      <c r="N26" s="48">
        <f t="shared" ca="1" si="10"/>
        <v>0</v>
      </c>
      <c r="O26" s="54">
        <f t="shared" ca="1" si="26"/>
        <v>0</v>
      </c>
      <c r="P26" s="48">
        <f t="shared" ca="1" si="12"/>
        <v>0</v>
      </c>
      <c r="Q26" s="54">
        <f t="shared" ca="1" si="27"/>
        <v>0</v>
      </c>
      <c r="R26" s="48">
        <f t="shared" ca="1" si="14"/>
        <v>0</v>
      </c>
      <c r="S26" s="54">
        <f t="shared" ca="1" si="28"/>
        <v>0</v>
      </c>
      <c r="T26" s="48">
        <f t="shared" ca="1" si="16"/>
        <v>0</v>
      </c>
      <c r="U26" s="54">
        <f t="shared" ca="1" si="29"/>
        <v>0</v>
      </c>
      <c r="V26" s="48">
        <f t="shared" ca="1" si="17"/>
        <v>0</v>
      </c>
      <c r="W26" s="54">
        <f t="shared" ca="1" si="30"/>
        <v>0</v>
      </c>
      <c r="X26" s="48">
        <f t="shared" ca="1" si="18"/>
        <v>0</v>
      </c>
      <c r="Y26" s="54">
        <f t="shared" ca="1" si="31"/>
        <v>0</v>
      </c>
      <c r="Z26" s="48">
        <f t="shared" ca="1" si="19"/>
        <v>0</v>
      </c>
      <c r="AA26" s="54">
        <f t="shared" ca="1" si="32"/>
        <v>0</v>
      </c>
      <c r="AB26" s="53">
        <f t="shared" ca="1" si="20"/>
        <v>97</v>
      </c>
      <c r="AC26" s="57">
        <f t="shared" ca="1" si="33"/>
        <v>3278612.7445255471</v>
      </c>
      <c r="AD26" s="59">
        <f t="shared" ca="1" si="34"/>
        <v>33800.131386861314</v>
      </c>
      <c r="AE26" s="54">
        <f ca="1">факт_продажи!AD26</f>
        <v>33800.131386861314</v>
      </c>
      <c r="AF26" s="50"/>
    </row>
    <row r="27" spans="1:32" x14ac:dyDescent="0.2">
      <c r="B27" s="51">
        <f>факт_продажи!B27</f>
        <v>22</v>
      </c>
      <c r="C27" s="51" t="str">
        <f>факт_продажи!C27</f>
        <v>сигма_оптический_датчик_фланец</v>
      </c>
      <c r="D27" s="48">
        <f t="shared" ca="1" si="0"/>
        <v>0</v>
      </c>
      <c r="E27" s="54">
        <f t="shared" ca="1" si="21"/>
        <v>0</v>
      </c>
      <c r="F27" s="48">
        <f t="shared" ca="1" si="2"/>
        <v>0</v>
      </c>
      <c r="G27" s="54">
        <f t="shared" ca="1" si="22"/>
        <v>0</v>
      </c>
      <c r="H27" s="48">
        <f t="shared" ca="1" si="4"/>
        <v>0</v>
      </c>
      <c r="I27" s="54">
        <f t="shared" ca="1" si="23"/>
        <v>0</v>
      </c>
      <c r="J27" s="48">
        <f t="shared" ca="1" si="6"/>
        <v>0</v>
      </c>
      <c r="K27" s="54">
        <f t="shared" ca="1" si="24"/>
        <v>0</v>
      </c>
      <c r="L27" s="48">
        <f t="shared" ca="1" si="8"/>
        <v>0</v>
      </c>
      <c r="M27" s="54">
        <f t="shared" ca="1" si="25"/>
        <v>0</v>
      </c>
      <c r="N27" s="48">
        <f t="shared" ca="1" si="10"/>
        <v>0</v>
      </c>
      <c r="O27" s="54">
        <f t="shared" ca="1" si="26"/>
        <v>0</v>
      </c>
      <c r="P27" s="48">
        <f t="shared" ca="1" si="12"/>
        <v>0</v>
      </c>
      <c r="Q27" s="54">
        <f t="shared" ca="1" si="27"/>
        <v>0</v>
      </c>
      <c r="R27" s="48">
        <f t="shared" ca="1" si="14"/>
        <v>0</v>
      </c>
      <c r="S27" s="54">
        <f t="shared" ca="1" si="28"/>
        <v>0</v>
      </c>
      <c r="T27" s="48">
        <f t="shared" ca="1" si="16"/>
        <v>0</v>
      </c>
      <c r="U27" s="54">
        <f t="shared" ca="1" si="29"/>
        <v>0</v>
      </c>
      <c r="V27" s="48">
        <f t="shared" ca="1" si="17"/>
        <v>0</v>
      </c>
      <c r="W27" s="54">
        <f t="shared" ca="1" si="30"/>
        <v>0</v>
      </c>
      <c r="X27" s="48">
        <f t="shared" ca="1" si="18"/>
        <v>0</v>
      </c>
      <c r="Y27" s="54">
        <f t="shared" ca="1" si="31"/>
        <v>0</v>
      </c>
      <c r="Z27" s="48">
        <f t="shared" ca="1" si="19"/>
        <v>0</v>
      </c>
      <c r="AA27" s="54">
        <f t="shared" ca="1" si="32"/>
        <v>0</v>
      </c>
      <c r="AB27" s="53">
        <f t="shared" ca="1" si="20"/>
        <v>0</v>
      </c>
      <c r="AC27" s="57">
        <f t="shared" ca="1" si="33"/>
        <v>0</v>
      </c>
      <c r="AD27" s="59">
        <f t="shared" si="34"/>
        <v>32129.91056910569</v>
      </c>
      <c r="AE27" s="54">
        <f ca="1">факт_продажи!AD27</f>
        <v>0</v>
      </c>
      <c r="AF27" s="49">
        <v>32129.91056910569</v>
      </c>
    </row>
    <row r="28" spans="1:32" x14ac:dyDescent="0.2">
      <c r="B28" s="51">
        <f>факт_продажи!B28</f>
        <v>23</v>
      </c>
      <c r="C28" s="51" t="str">
        <f>факт_продажи!C28</f>
        <v>сигнал_03_оптика</v>
      </c>
      <c r="D28" s="48">
        <f t="shared" ca="1" si="0"/>
        <v>6</v>
      </c>
      <c r="E28" s="54">
        <f t="shared" ca="1" si="21"/>
        <v>213840</v>
      </c>
      <c r="F28" s="48">
        <f t="shared" ca="1" si="2"/>
        <v>6</v>
      </c>
      <c r="G28" s="54">
        <f t="shared" ca="1" si="22"/>
        <v>213840</v>
      </c>
      <c r="H28" s="48">
        <f t="shared" ca="1" si="4"/>
        <v>6</v>
      </c>
      <c r="I28" s="54">
        <f t="shared" ca="1" si="23"/>
        <v>213840</v>
      </c>
      <c r="J28" s="48">
        <f t="shared" ca="1" si="6"/>
        <v>33</v>
      </c>
      <c r="K28" s="54">
        <f t="shared" ca="1" si="24"/>
        <v>1176120</v>
      </c>
      <c r="L28" s="48">
        <f t="shared" ca="1" si="8"/>
        <v>6</v>
      </c>
      <c r="M28" s="54">
        <f t="shared" ca="1" si="25"/>
        <v>213840</v>
      </c>
      <c r="N28" s="48">
        <f t="shared" ca="1" si="10"/>
        <v>6</v>
      </c>
      <c r="O28" s="54">
        <f t="shared" ca="1" si="26"/>
        <v>213840</v>
      </c>
      <c r="P28" s="48">
        <f t="shared" ca="1" si="12"/>
        <v>6</v>
      </c>
      <c r="Q28" s="54">
        <f t="shared" ca="1" si="27"/>
        <v>213840</v>
      </c>
      <c r="R28" s="48">
        <f t="shared" ca="1" si="14"/>
        <v>6</v>
      </c>
      <c r="S28" s="54">
        <f t="shared" ca="1" si="28"/>
        <v>213840</v>
      </c>
      <c r="T28" s="48">
        <f t="shared" ca="1" si="16"/>
        <v>6</v>
      </c>
      <c r="U28" s="54">
        <f t="shared" ca="1" si="29"/>
        <v>213840</v>
      </c>
      <c r="V28" s="48">
        <f t="shared" ca="1" si="17"/>
        <v>6</v>
      </c>
      <c r="W28" s="54">
        <f t="shared" ca="1" si="30"/>
        <v>213840</v>
      </c>
      <c r="X28" s="48">
        <f t="shared" ca="1" si="18"/>
        <v>6</v>
      </c>
      <c r="Y28" s="54">
        <f t="shared" ca="1" si="31"/>
        <v>213840</v>
      </c>
      <c r="Z28" s="48">
        <f t="shared" ca="1" si="19"/>
        <v>12</v>
      </c>
      <c r="AA28" s="54">
        <f t="shared" ca="1" si="32"/>
        <v>427680</v>
      </c>
      <c r="AB28" s="53">
        <f t="shared" ca="1" si="20"/>
        <v>105</v>
      </c>
      <c r="AC28" s="57">
        <f t="shared" ca="1" si="33"/>
        <v>3742200</v>
      </c>
      <c r="AD28" s="59">
        <f t="shared" si="34"/>
        <v>35640</v>
      </c>
      <c r="AE28" s="54">
        <f ca="1">факт_продажи!AD28</f>
        <v>35640</v>
      </c>
      <c r="AF28" s="49">
        <v>35640</v>
      </c>
    </row>
    <row r="29" spans="1:32" x14ac:dyDescent="0.2">
      <c r="B29" s="51">
        <f>факт_продажи!B29</f>
        <v>24</v>
      </c>
      <c r="C29" s="51" t="str">
        <f>факт_продажи!C29</f>
        <v>сигнал_03_оптика_фланец</v>
      </c>
      <c r="D29" s="48">
        <f t="shared" ca="1" si="0"/>
        <v>0</v>
      </c>
      <c r="E29" s="54">
        <f t="shared" ca="1" si="21"/>
        <v>0</v>
      </c>
      <c r="F29" s="48">
        <f t="shared" ca="1" si="2"/>
        <v>0</v>
      </c>
      <c r="G29" s="54">
        <f t="shared" ca="1" si="22"/>
        <v>0</v>
      </c>
      <c r="H29" s="48">
        <f t="shared" ca="1" si="4"/>
        <v>0</v>
      </c>
      <c r="I29" s="54">
        <f t="shared" ca="1" si="23"/>
        <v>0</v>
      </c>
      <c r="J29" s="48">
        <f t="shared" ca="1" si="6"/>
        <v>0</v>
      </c>
      <c r="K29" s="54">
        <f t="shared" ca="1" si="24"/>
        <v>0</v>
      </c>
      <c r="L29" s="48">
        <f t="shared" ca="1" si="8"/>
        <v>0</v>
      </c>
      <c r="M29" s="54">
        <f t="shared" ca="1" si="25"/>
        <v>0</v>
      </c>
      <c r="N29" s="48">
        <f t="shared" ca="1" si="10"/>
        <v>0</v>
      </c>
      <c r="O29" s="54">
        <f t="shared" ca="1" si="26"/>
        <v>0</v>
      </c>
      <c r="P29" s="48">
        <f t="shared" ca="1" si="12"/>
        <v>0</v>
      </c>
      <c r="Q29" s="54">
        <f t="shared" ca="1" si="27"/>
        <v>0</v>
      </c>
      <c r="R29" s="48">
        <f t="shared" ca="1" si="14"/>
        <v>0</v>
      </c>
      <c r="S29" s="54">
        <f t="shared" ca="1" si="28"/>
        <v>0</v>
      </c>
      <c r="T29" s="48">
        <f t="shared" ca="1" si="16"/>
        <v>0</v>
      </c>
      <c r="U29" s="54">
        <f t="shared" ca="1" si="29"/>
        <v>0</v>
      </c>
      <c r="V29" s="48">
        <f t="shared" ca="1" si="17"/>
        <v>0</v>
      </c>
      <c r="W29" s="54">
        <f t="shared" ca="1" si="30"/>
        <v>0</v>
      </c>
      <c r="X29" s="48">
        <f t="shared" ca="1" si="18"/>
        <v>0</v>
      </c>
      <c r="Y29" s="54">
        <f t="shared" ca="1" si="31"/>
        <v>0</v>
      </c>
      <c r="Z29" s="48">
        <f t="shared" ca="1" si="19"/>
        <v>0</v>
      </c>
      <c r="AA29" s="54">
        <f t="shared" ca="1" si="32"/>
        <v>0</v>
      </c>
      <c r="AB29" s="53">
        <f t="shared" ca="1" si="20"/>
        <v>0</v>
      </c>
      <c r="AC29" s="57">
        <f t="shared" ca="1" si="33"/>
        <v>0</v>
      </c>
      <c r="AD29" s="59">
        <f t="shared" si="34"/>
        <v>35640</v>
      </c>
      <c r="AE29" s="54">
        <f ca="1">факт_продажи!AD29</f>
        <v>0</v>
      </c>
      <c r="AF29" s="49">
        <v>35640</v>
      </c>
    </row>
    <row r="30" spans="1:32" x14ac:dyDescent="0.2">
      <c r="B30" s="51">
        <f>факт_продажи!B30</f>
        <v>25</v>
      </c>
      <c r="C30" s="51" t="str">
        <f>факт_продажи!C30</f>
        <v>ДДК</v>
      </c>
      <c r="D30" s="48">
        <f t="shared" ca="1" si="0"/>
        <v>3</v>
      </c>
      <c r="E30" s="54">
        <f t="shared" ca="1" si="21"/>
        <v>195000</v>
      </c>
      <c r="F30" s="48">
        <f t="shared" ca="1" si="2"/>
        <v>3</v>
      </c>
      <c r="G30" s="54">
        <f t="shared" ca="1" si="22"/>
        <v>195000</v>
      </c>
      <c r="H30" s="48">
        <f t="shared" ca="1" si="4"/>
        <v>3</v>
      </c>
      <c r="I30" s="54">
        <f t="shared" ca="1" si="23"/>
        <v>195000</v>
      </c>
      <c r="J30" s="48">
        <f t="shared" ca="1" si="6"/>
        <v>3</v>
      </c>
      <c r="K30" s="54">
        <f t="shared" ca="1" si="24"/>
        <v>195000</v>
      </c>
      <c r="L30" s="48">
        <f t="shared" ca="1" si="8"/>
        <v>3</v>
      </c>
      <c r="M30" s="54">
        <f t="shared" ca="1" si="25"/>
        <v>195000</v>
      </c>
      <c r="N30" s="48">
        <f t="shared" ca="1" si="10"/>
        <v>3</v>
      </c>
      <c r="O30" s="54">
        <f t="shared" ca="1" si="26"/>
        <v>195000</v>
      </c>
      <c r="P30" s="48">
        <f t="shared" ca="1" si="12"/>
        <v>3</v>
      </c>
      <c r="Q30" s="54">
        <f t="shared" ca="1" si="27"/>
        <v>195000</v>
      </c>
      <c r="R30" s="48">
        <f t="shared" ca="1" si="14"/>
        <v>3</v>
      </c>
      <c r="S30" s="54">
        <f t="shared" ca="1" si="28"/>
        <v>195000</v>
      </c>
      <c r="T30" s="48">
        <f t="shared" ca="1" si="16"/>
        <v>3</v>
      </c>
      <c r="U30" s="54">
        <f t="shared" ca="1" si="29"/>
        <v>195000</v>
      </c>
      <c r="V30" s="48">
        <f t="shared" ca="1" si="17"/>
        <v>3</v>
      </c>
      <c r="W30" s="54">
        <f t="shared" ca="1" si="30"/>
        <v>195000</v>
      </c>
      <c r="X30" s="48">
        <f t="shared" ca="1" si="18"/>
        <v>3</v>
      </c>
      <c r="Y30" s="54">
        <f t="shared" ca="1" si="31"/>
        <v>195000</v>
      </c>
      <c r="Z30" s="48">
        <f t="shared" ca="1" si="19"/>
        <v>3</v>
      </c>
      <c r="AA30" s="54">
        <f t="shared" ca="1" si="32"/>
        <v>195000</v>
      </c>
      <c r="AB30" s="53">
        <f t="shared" ca="1" si="20"/>
        <v>36</v>
      </c>
      <c r="AC30" s="57">
        <f t="shared" ca="1" si="33"/>
        <v>2340000</v>
      </c>
      <c r="AD30" s="59">
        <f t="shared" si="34"/>
        <v>65000</v>
      </c>
      <c r="AE30" s="54">
        <f ca="1">факт_продажи!AD30</f>
        <v>51036.428571428572</v>
      </c>
      <c r="AF30" s="50">
        <v>65000</v>
      </c>
    </row>
    <row r="31" spans="1:32" x14ac:dyDescent="0.2">
      <c r="B31" s="51">
        <f>факт_продажи!B31</f>
        <v>26</v>
      </c>
      <c r="C31" s="51" t="str">
        <f>факт_продажи!C31</f>
        <v>Сигнал_35</v>
      </c>
      <c r="D31" s="48">
        <f t="shared" ca="1" si="0"/>
        <v>2</v>
      </c>
      <c r="E31" s="54">
        <f t="shared" ca="1" si="21"/>
        <v>45785.866666666669</v>
      </c>
      <c r="F31" s="48">
        <f t="shared" ca="1" si="2"/>
        <v>2</v>
      </c>
      <c r="G31" s="54">
        <f t="shared" ca="1" si="22"/>
        <v>45785.866666666669</v>
      </c>
      <c r="H31" s="48">
        <f t="shared" ca="1" si="4"/>
        <v>2</v>
      </c>
      <c r="I31" s="54">
        <f t="shared" ca="1" si="23"/>
        <v>45785.866666666669</v>
      </c>
      <c r="J31" s="48">
        <f t="shared" ca="1" si="6"/>
        <v>2</v>
      </c>
      <c r="K31" s="54">
        <f t="shared" ca="1" si="24"/>
        <v>45785.866666666669</v>
      </c>
      <c r="L31" s="48">
        <f t="shared" ca="1" si="8"/>
        <v>2</v>
      </c>
      <c r="M31" s="54">
        <f t="shared" ca="1" si="25"/>
        <v>45785.866666666669</v>
      </c>
      <c r="N31" s="48">
        <f t="shared" ca="1" si="10"/>
        <v>2</v>
      </c>
      <c r="O31" s="54">
        <f t="shared" ca="1" si="26"/>
        <v>45785.866666666669</v>
      </c>
      <c r="P31" s="48">
        <f t="shared" ca="1" si="12"/>
        <v>2</v>
      </c>
      <c r="Q31" s="54">
        <f t="shared" ca="1" si="27"/>
        <v>45785.866666666669</v>
      </c>
      <c r="R31" s="48">
        <f t="shared" ca="1" si="14"/>
        <v>2</v>
      </c>
      <c r="S31" s="54">
        <f t="shared" ca="1" si="28"/>
        <v>45785.866666666669</v>
      </c>
      <c r="T31" s="48">
        <f t="shared" ca="1" si="16"/>
        <v>2</v>
      </c>
      <c r="U31" s="54">
        <f t="shared" ca="1" si="29"/>
        <v>45785.866666666669</v>
      </c>
      <c r="V31" s="48">
        <f t="shared" ca="1" si="17"/>
        <v>2</v>
      </c>
      <c r="W31" s="54">
        <f t="shared" ca="1" si="30"/>
        <v>45785.866666666669</v>
      </c>
      <c r="X31" s="48">
        <f t="shared" ca="1" si="18"/>
        <v>2</v>
      </c>
      <c r="Y31" s="54">
        <f t="shared" ca="1" si="31"/>
        <v>45785.866666666669</v>
      </c>
      <c r="Z31" s="48">
        <f t="shared" ca="1" si="19"/>
        <v>2</v>
      </c>
      <c r="AA31" s="54">
        <f t="shared" ca="1" si="32"/>
        <v>45785.866666666669</v>
      </c>
      <c r="AB31" s="53">
        <f t="shared" ca="1" si="20"/>
        <v>24</v>
      </c>
      <c r="AC31" s="57">
        <f t="shared" ca="1" si="33"/>
        <v>549430.40000000014</v>
      </c>
      <c r="AD31" s="59">
        <f t="shared" si="34"/>
        <v>22892.933333333334</v>
      </c>
      <c r="AE31" s="54">
        <f ca="1">факт_продажи!AD31</f>
        <v>0</v>
      </c>
      <c r="AF31" s="50">
        <v>22892.933333333334</v>
      </c>
    </row>
    <row r="32" spans="1:32" x14ac:dyDescent="0.2">
      <c r="B32" s="51">
        <f>факт_продажи!B32</f>
        <v>27</v>
      </c>
      <c r="C32" s="51" t="str">
        <f>факт_продажи!C32</f>
        <v>ПТФМ_112</v>
      </c>
      <c r="D32" s="48">
        <f t="shared" ca="1" si="0"/>
        <v>0</v>
      </c>
      <c r="E32" s="54">
        <f t="shared" ca="1" si="21"/>
        <v>0</v>
      </c>
      <c r="F32" s="48">
        <f t="shared" ca="1" si="2"/>
        <v>0</v>
      </c>
      <c r="G32" s="54">
        <f t="shared" ca="1" si="22"/>
        <v>0</v>
      </c>
      <c r="H32" s="48">
        <f t="shared" ca="1" si="4"/>
        <v>0</v>
      </c>
      <c r="I32" s="54">
        <f t="shared" ca="1" si="23"/>
        <v>0</v>
      </c>
      <c r="J32" s="48">
        <f t="shared" ca="1" si="6"/>
        <v>1</v>
      </c>
      <c r="K32" s="54">
        <f t="shared" ca="1" si="24"/>
        <v>39000</v>
      </c>
      <c r="L32" s="48">
        <f t="shared" ca="1" si="8"/>
        <v>0</v>
      </c>
      <c r="M32" s="54">
        <f t="shared" ca="1" si="25"/>
        <v>0</v>
      </c>
      <c r="N32" s="48">
        <f t="shared" ca="1" si="10"/>
        <v>1</v>
      </c>
      <c r="O32" s="54">
        <f t="shared" ca="1" si="26"/>
        <v>39000</v>
      </c>
      <c r="P32" s="48">
        <f t="shared" ca="1" si="12"/>
        <v>0</v>
      </c>
      <c r="Q32" s="54">
        <f t="shared" ca="1" si="27"/>
        <v>0</v>
      </c>
      <c r="R32" s="48">
        <f t="shared" ca="1" si="14"/>
        <v>0</v>
      </c>
      <c r="S32" s="54">
        <f t="shared" ca="1" si="28"/>
        <v>0</v>
      </c>
      <c r="T32" s="48">
        <f t="shared" ca="1" si="16"/>
        <v>0</v>
      </c>
      <c r="U32" s="54">
        <f t="shared" ca="1" si="29"/>
        <v>0</v>
      </c>
      <c r="V32" s="48">
        <f t="shared" ca="1" si="17"/>
        <v>0</v>
      </c>
      <c r="W32" s="54">
        <f t="shared" ca="1" si="30"/>
        <v>0</v>
      </c>
      <c r="X32" s="48">
        <f t="shared" ca="1" si="18"/>
        <v>0</v>
      </c>
      <c r="Y32" s="54">
        <f t="shared" ca="1" si="31"/>
        <v>0</v>
      </c>
      <c r="Z32" s="48">
        <f t="shared" ca="1" si="19"/>
        <v>0</v>
      </c>
      <c r="AA32" s="54">
        <f t="shared" ca="1" si="32"/>
        <v>0</v>
      </c>
      <c r="AB32" s="53">
        <f t="shared" ca="1" si="20"/>
        <v>2</v>
      </c>
      <c r="AC32" s="57">
        <f t="shared" ca="1" si="33"/>
        <v>78000</v>
      </c>
      <c r="AD32" s="59">
        <f t="shared" si="34"/>
        <v>39000</v>
      </c>
      <c r="AE32" s="54">
        <f ca="1">факт_продажи!AD32</f>
        <v>0</v>
      </c>
      <c r="AF32" s="50">
        <v>39000</v>
      </c>
    </row>
    <row r="33" spans="1:32" x14ac:dyDescent="0.2">
      <c r="B33" s="51">
        <f>факт_продажи!B33</f>
        <v>28</v>
      </c>
      <c r="C33" s="51" t="str">
        <f>факт_продажи!C33</f>
        <v>ПТФМ_102_БКУ</v>
      </c>
      <c r="D33" s="48">
        <f t="shared" ca="1" si="0"/>
        <v>0</v>
      </c>
      <c r="E33" s="54">
        <f t="shared" ca="1" si="21"/>
        <v>0</v>
      </c>
      <c r="F33" s="48">
        <f t="shared" ca="1" si="2"/>
        <v>0</v>
      </c>
      <c r="G33" s="54">
        <f t="shared" ca="1" si="22"/>
        <v>0</v>
      </c>
      <c r="H33" s="48">
        <f t="shared" ca="1" si="4"/>
        <v>0</v>
      </c>
      <c r="I33" s="54">
        <f t="shared" ca="1" si="23"/>
        <v>0</v>
      </c>
      <c r="J33" s="48">
        <f t="shared" ca="1" si="6"/>
        <v>0</v>
      </c>
      <c r="K33" s="54">
        <f t="shared" ca="1" si="24"/>
        <v>0</v>
      </c>
      <c r="L33" s="48">
        <f t="shared" ca="1" si="8"/>
        <v>1</v>
      </c>
      <c r="M33" s="54">
        <f t="shared" ca="1" si="25"/>
        <v>55000</v>
      </c>
      <c r="N33" s="48">
        <f t="shared" ca="1" si="10"/>
        <v>2</v>
      </c>
      <c r="O33" s="54">
        <f t="shared" ca="1" si="26"/>
        <v>110000</v>
      </c>
      <c r="P33" s="48">
        <f t="shared" ca="1" si="12"/>
        <v>2</v>
      </c>
      <c r="Q33" s="54">
        <f t="shared" ca="1" si="27"/>
        <v>110000</v>
      </c>
      <c r="R33" s="48">
        <f t="shared" ca="1" si="14"/>
        <v>2</v>
      </c>
      <c r="S33" s="54">
        <f t="shared" ca="1" si="28"/>
        <v>110000</v>
      </c>
      <c r="T33" s="48">
        <f t="shared" ca="1" si="16"/>
        <v>2</v>
      </c>
      <c r="U33" s="54">
        <f t="shared" ca="1" si="29"/>
        <v>110000</v>
      </c>
      <c r="V33" s="48">
        <f t="shared" ca="1" si="17"/>
        <v>2</v>
      </c>
      <c r="W33" s="54">
        <f t="shared" ca="1" si="30"/>
        <v>110000</v>
      </c>
      <c r="X33" s="48">
        <f t="shared" ca="1" si="18"/>
        <v>2</v>
      </c>
      <c r="Y33" s="54">
        <f t="shared" ca="1" si="31"/>
        <v>110000</v>
      </c>
      <c r="Z33" s="48">
        <f t="shared" ca="1" si="19"/>
        <v>2</v>
      </c>
      <c r="AA33" s="54">
        <f t="shared" ca="1" si="32"/>
        <v>110000</v>
      </c>
      <c r="AB33" s="53">
        <f t="shared" ca="1" si="20"/>
        <v>15</v>
      </c>
      <c r="AC33" s="57">
        <f t="shared" ca="1" si="33"/>
        <v>825000</v>
      </c>
      <c r="AD33" s="59">
        <f t="shared" si="34"/>
        <v>55000</v>
      </c>
      <c r="AE33" s="54">
        <f ca="1">факт_продажи!AD33</f>
        <v>0</v>
      </c>
      <c r="AF33" s="50">
        <v>55000</v>
      </c>
    </row>
    <row r="34" spans="1:32" x14ac:dyDescent="0.2">
      <c r="B34" s="51">
        <f>факт_продажи!B34</f>
        <v>29</v>
      </c>
      <c r="C34" s="51" t="str">
        <f>факт_продажи!C34</f>
        <v>ПТФМ_102_датчики</v>
      </c>
      <c r="D34" s="48">
        <f t="shared" ca="1" si="0"/>
        <v>0</v>
      </c>
      <c r="E34" s="54">
        <f t="shared" ca="1" si="21"/>
        <v>0</v>
      </c>
      <c r="F34" s="48">
        <f t="shared" ca="1" si="2"/>
        <v>0</v>
      </c>
      <c r="G34" s="54">
        <f t="shared" ca="1" si="22"/>
        <v>0</v>
      </c>
      <c r="H34" s="48">
        <f t="shared" ca="1" si="4"/>
        <v>0</v>
      </c>
      <c r="I34" s="54">
        <f t="shared" ca="1" si="23"/>
        <v>0</v>
      </c>
      <c r="J34" s="48">
        <f t="shared" ca="1" si="6"/>
        <v>0</v>
      </c>
      <c r="K34" s="54">
        <f t="shared" ca="1" si="24"/>
        <v>0</v>
      </c>
      <c r="L34" s="48">
        <f t="shared" ca="1" si="8"/>
        <v>4</v>
      </c>
      <c r="M34" s="54">
        <f t="shared" ca="1" si="25"/>
        <v>60000</v>
      </c>
      <c r="N34" s="48">
        <f t="shared" ca="1" si="10"/>
        <v>24</v>
      </c>
      <c r="O34" s="54">
        <f t="shared" ca="1" si="26"/>
        <v>360000</v>
      </c>
      <c r="P34" s="48">
        <f t="shared" ca="1" si="12"/>
        <v>24</v>
      </c>
      <c r="Q34" s="54">
        <f t="shared" ca="1" si="27"/>
        <v>360000</v>
      </c>
      <c r="R34" s="48">
        <f t="shared" ca="1" si="14"/>
        <v>24</v>
      </c>
      <c r="S34" s="54">
        <f t="shared" ca="1" si="28"/>
        <v>360000</v>
      </c>
      <c r="T34" s="48">
        <f t="shared" ca="1" si="16"/>
        <v>24</v>
      </c>
      <c r="U34" s="54">
        <f t="shared" ca="1" si="29"/>
        <v>360000</v>
      </c>
      <c r="V34" s="48">
        <f t="shared" ca="1" si="17"/>
        <v>24</v>
      </c>
      <c r="W34" s="54">
        <f t="shared" ca="1" si="30"/>
        <v>360000</v>
      </c>
      <c r="X34" s="48">
        <f t="shared" ca="1" si="18"/>
        <v>24</v>
      </c>
      <c r="Y34" s="54">
        <f t="shared" ca="1" si="31"/>
        <v>360000</v>
      </c>
      <c r="Z34" s="48">
        <f t="shared" ca="1" si="19"/>
        <v>24</v>
      </c>
      <c r="AA34" s="54">
        <f t="shared" ca="1" si="32"/>
        <v>360000</v>
      </c>
      <c r="AB34" s="53">
        <f t="shared" ca="1" si="20"/>
        <v>172</v>
      </c>
      <c r="AC34" s="57">
        <f t="shared" ca="1" si="33"/>
        <v>2580000</v>
      </c>
      <c r="AD34" s="59">
        <f t="shared" si="34"/>
        <v>15000</v>
      </c>
      <c r="AE34" s="54">
        <f ca="1">факт_продажи!AD34</f>
        <v>0</v>
      </c>
      <c r="AF34" s="50">
        <v>15000</v>
      </c>
    </row>
    <row r="35" spans="1:32" x14ac:dyDescent="0.2">
      <c r="B35" s="51">
        <f>факт_продажи!B35</f>
        <v>30</v>
      </c>
      <c r="C35" s="51" t="str">
        <f>факт_продажи!C35</f>
        <v>ПТФМ_104_БКУ</v>
      </c>
      <c r="D35" s="48">
        <f t="shared" ca="1" si="0"/>
        <v>0</v>
      </c>
      <c r="E35" s="54">
        <f t="shared" ca="1" si="21"/>
        <v>0</v>
      </c>
      <c r="F35" s="48">
        <f t="shared" ca="1" si="2"/>
        <v>0</v>
      </c>
      <c r="G35" s="54">
        <f t="shared" ca="1" si="22"/>
        <v>0</v>
      </c>
      <c r="H35" s="48">
        <f t="shared" ca="1" si="4"/>
        <v>0</v>
      </c>
      <c r="I35" s="54">
        <f t="shared" ca="1" si="23"/>
        <v>0</v>
      </c>
      <c r="J35" s="48">
        <f t="shared" ca="1" si="6"/>
        <v>0</v>
      </c>
      <c r="K35" s="54">
        <f t="shared" ca="1" si="24"/>
        <v>0</v>
      </c>
      <c r="L35" s="48">
        <f t="shared" ca="1" si="8"/>
        <v>0</v>
      </c>
      <c r="M35" s="54">
        <f t="shared" ca="1" si="25"/>
        <v>0</v>
      </c>
      <c r="N35" s="48">
        <f t="shared" ca="1" si="10"/>
        <v>0</v>
      </c>
      <c r="O35" s="54">
        <f t="shared" ca="1" si="26"/>
        <v>0</v>
      </c>
      <c r="P35" s="48">
        <f t="shared" ca="1" si="12"/>
        <v>0</v>
      </c>
      <c r="Q35" s="54">
        <f t="shared" ca="1" si="27"/>
        <v>0</v>
      </c>
      <c r="R35" s="48">
        <f t="shared" ca="1" si="14"/>
        <v>0</v>
      </c>
      <c r="S35" s="54">
        <f t="shared" ca="1" si="28"/>
        <v>0</v>
      </c>
      <c r="T35" s="48">
        <f t="shared" ca="1" si="16"/>
        <v>0</v>
      </c>
      <c r="U35" s="54">
        <f t="shared" ca="1" si="29"/>
        <v>0</v>
      </c>
      <c r="V35" s="48">
        <f t="shared" ca="1" si="17"/>
        <v>0</v>
      </c>
      <c r="W35" s="54">
        <f t="shared" ca="1" si="30"/>
        <v>0</v>
      </c>
      <c r="X35" s="48">
        <f t="shared" ca="1" si="18"/>
        <v>0</v>
      </c>
      <c r="Y35" s="54">
        <f t="shared" ca="1" si="31"/>
        <v>0</v>
      </c>
      <c r="Z35" s="48">
        <f t="shared" ca="1" si="19"/>
        <v>0</v>
      </c>
      <c r="AA35" s="54">
        <f t="shared" ca="1" si="32"/>
        <v>0</v>
      </c>
      <c r="AB35" s="53">
        <f t="shared" ca="1" si="20"/>
        <v>0</v>
      </c>
      <c r="AC35" s="57">
        <f t="shared" ca="1" si="33"/>
        <v>0</v>
      </c>
      <c r="AD35" s="59">
        <f t="shared" si="34"/>
        <v>10000</v>
      </c>
      <c r="AE35" s="54">
        <f ca="1">факт_продажи!AD35</f>
        <v>0</v>
      </c>
      <c r="AF35" s="50">
        <v>10000</v>
      </c>
    </row>
    <row r="36" spans="1:32" x14ac:dyDescent="0.2">
      <c r="B36" s="51">
        <f>факт_продажи!B36</f>
        <v>31</v>
      </c>
      <c r="C36" s="51" t="str">
        <f>факт_продажи!C36</f>
        <v>ПТФМ_104_датчики</v>
      </c>
      <c r="D36" s="48">
        <f t="shared" ca="1" si="0"/>
        <v>0</v>
      </c>
      <c r="E36" s="54">
        <f t="shared" ca="1" si="21"/>
        <v>0</v>
      </c>
      <c r="F36" s="48">
        <f t="shared" ca="1" si="2"/>
        <v>0</v>
      </c>
      <c r="G36" s="54">
        <f t="shared" ca="1" si="22"/>
        <v>0</v>
      </c>
      <c r="H36" s="48">
        <f t="shared" ca="1" si="4"/>
        <v>0</v>
      </c>
      <c r="I36" s="54">
        <f t="shared" ca="1" si="23"/>
        <v>0</v>
      </c>
      <c r="J36" s="48">
        <f t="shared" ca="1" si="6"/>
        <v>0</v>
      </c>
      <c r="K36" s="54">
        <f t="shared" ca="1" si="24"/>
        <v>0</v>
      </c>
      <c r="L36" s="48">
        <f t="shared" ca="1" si="8"/>
        <v>0</v>
      </c>
      <c r="M36" s="54">
        <f t="shared" ca="1" si="25"/>
        <v>0</v>
      </c>
      <c r="N36" s="48">
        <f t="shared" ca="1" si="10"/>
        <v>0</v>
      </c>
      <c r="O36" s="54">
        <f t="shared" ca="1" si="26"/>
        <v>0</v>
      </c>
      <c r="P36" s="48">
        <f t="shared" ca="1" si="12"/>
        <v>0</v>
      </c>
      <c r="Q36" s="54">
        <f t="shared" ca="1" si="27"/>
        <v>0</v>
      </c>
      <c r="R36" s="48">
        <f t="shared" ca="1" si="14"/>
        <v>0</v>
      </c>
      <c r="S36" s="54">
        <f t="shared" ca="1" si="28"/>
        <v>0</v>
      </c>
      <c r="T36" s="48">
        <f t="shared" ca="1" si="16"/>
        <v>0</v>
      </c>
      <c r="U36" s="54">
        <f t="shared" ca="1" si="29"/>
        <v>0</v>
      </c>
      <c r="V36" s="48">
        <f t="shared" ca="1" si="17"/>
        <v>0</v>
      </c>
      <c r="W36" s="54">
        <f t="shared" ca="1" si="30"/>
        <v>0</v>
      </c>
      <c r="X36" s="48">
        <f t="shared" ca="1" si="18"/>
        <v>0</v>
      </c>
      <c r="Y36" s="54">
        <f t="shared" ca="1" si="31"/>
        <v>0</v>
      </c>
      <c r="Z36" s="48">
        <f t="shared" ca="1" si="19"/>
        <v>0</v>
      </c>
      <c r="AA36" s="54">
        <f t="shared" ca="1" si="32"/>
        <v>0</v>
      </c>
      <c r="AB36" s="53">
        <f t="shared" ca="1" si="20"/>
        <v>0</v>
      </c>
      <c r="AC36" s="57">
        <f t="shared" ca="1" si="33"/>
        <v>0</v>
      </c>
      <c r="AD36" s="59">
        <f t="shared" si="34"/>
        <v>4000</v>
      </c>
      <c r="AE36" s="54">
        <f ca="1">факт_продажи!AD36</f>
        <v>0</v>
      </c>
      <c r="AF36" s="50">
        <v>4000</v>
      </c>
    </row>
    <row r="37" spans="1:32" x14ac:dyDescent="0.2">
      <c r="B37" s="51">
        <f>факт_продажи!B37</f>
        <v>32</v>
      </c>
      <c r="C37" s="51" t="str">
        <f>факт_продажи!C37</f>
        <v>GasOn_4</v>
      </c>
      <c r="D37" s="48">
        <f t="shared" ca="1" si="0"/>
        <v>0</v>
      </c>
      <c r="E37" s="54">
        <f t="shared" ca="1" si="21"/>
        <v>0</v>
      </c>
      <c r="F37" s="48">
        <f t="shared" ca="1" si="2"/>
        <v>0</v>
      </c>
      <c r="G37" s="54">
        <f t="shared" ca="1" si="22"/>
        <v>0</v>
      </c>
      <c r="H37" s="48">
        <f t="shared" ca="1" si="4"/>
        <v>0</v>
      </c>
      <c r="I37" s="54">
        <f t="shared" ca="1" si="23"/>
        <v>0</v>
      </c>
      <c r="J37" s="48">
        <f t="shared" ca="1" si="6"/>
        <v>10</v>
      </c>
      <c r="K37" s="54">
        <f t="shared" ca="1" si="24"/>
        <v>700000</v>
      </c>
      <c r="L37" s="48">
        <f t="shared" ca="1" si="8"/>
        <v>20</v>
      </c>
      <c r="M37" s="54">
        <f t="shared" ca="1" si="25"/>
        <v>1400000</v>
      </c>
      <c r="N37" s="48">
        <f t="shared" ca="1" si="10"/>
        <v>20</v>
      </c>
      <c r="O37" s="54">
        <f t="shared" ca="1" si="26"/>
        <v>1400000</v>
      </c>
      <c r="P37" s="48">
        <f t="shared" ca="1" si="12"/>
        <v>20</v>
      </c>
      <c r="Q37" s="54">
        <f t="shared" ca="1" si="27"/>
        <v>1400000</v>
      </c>
      <c r="R37" s="48">
        <f t="shared" ca="1" si="14"/>
        <v>20</v>
      </c>
      <c r="S37" s="54">
        <f t="shared" ca="1" si="28"/>
        <v>1400000</v>
      </c>
      <c r="T37" s="48">
        <f t="shared" ca="1" si="16"/>
        <v>20</v>
      </c>
      <c r="U37" s="54">
        <f t="shared" ca="1" si="29"/>
        <v>1400000</v>
      </c>
      <c r="V37" s="48">
        <f t="shared" ca="1" si="17"/>
        <v>20</v>
      </c>
      <c r="W37" s="54">
        <f t="shared" ca="1" si="30"/>
        <v>1400000</v>
      </c>
      <c r="X37" s="48">
        <f t="shared" ca="1" si="18"/>
        <v>20</v>
      </c>
      <c r="Y37" s="54">
        <f t="shared" ca="1" si="31"/>
        <v>1400000</v>
      </c>
      <c r="Z37" s="48">
        <f t="shared" ca="1" si="19"/>
        <v>20</v>
      </c>
      <c r="AA37" s="54">
        <f t="shared" ca="1" si="32"/>
        <v>1400000</v>
      </c>
      <c r="AB37" s="53">
        <f t="shared" ca="1" si="20"/>
        <v>170</v>
      </c>
      <c r="AC37" s="57">
        <f t="shared" ca="1" si="33"/>
        <v>11900000</v>
      </c>
      <c r="AD37" s="59">
        <f t="shared" si="34"/>
        <v>70000</v>
      </c>
      <c r="AE37" s="54">
        <f ca="1">факт_продажи!AD37</f>
        <v>0</v>
      </c>
      <c r="AF37" s="50">
        <v>70000</v>
      </c>
    </row>
    <row r="38" spans="1:32" x14ac:dyDescent="0.2">
      <c r="B38" s="51">
        <f>факт_продажи!B38</f>
        <v>33</v>
      </c>
      <c r="C38" s="51" t="str">
        <f>факт_продажи!C38</f>
        <v>GasOn_1</v>
      </c>
      <c r="D38" s="48">
        <f t="shared" ca="1" si="0"/>
        <v>0</v>
      </c>
      <c r="E38" s="54">
        <f t="shared" ca="1" si="21"/>
        <v>0</v>
      </c>
      <c r="F38" s="48">
        <f t="shared" ca="1" si="2"/>
        <v>0</v>
      </c>
      <c r="G38" s="54">
        <f t="shared" ca="1" si="22"/>
        <v>0</v>
      </c>
      <c r="H38" s="48">
        <f t="shared" ca="1" si="4"/>
        <v>0</v>
      </c>
      <c r="I38" s="54">
        <f t="shared" ca="1" si="23"/>
        <v>0</v>
      </c>
      <c r="J38" s="48">
        <f t="shared" ca="1" si="6"/>
        <v>0</v>
      </c>
      <c r="K38" s="54">
        <f t="shared" ca="1" si="24"/>
        <v>0</v>
      </c>
      <c r="L38" s="48">
        <f t="shared" ca="1" si="8"/>
        <v>10</v>
      </c>
      <c r="M38" s="54">
        <f t="shared" ca="1" si="25"/>
        <v>80000</v>
      </c>
      <c r="N38" s="48">
        <f t="shared" ca="1" si="10"/>
        <v>20</v>
      </c>
      <c r="O38" s="54">
        <f t="shared" ca="1" si="26"/>
        <v>160000</v>
      </c>
      <c r="P38" s="48">
        <f t="shared" ca="1" si="12"/>
        <v>20</v>
      </c>
      <c r="Q38" s="54">
        <f t="shared" ca="1" si="27"/>
        <v>160000</v>
      </c>
      <c r="R38" s="48">
        <f t="shared" ca="1" si="14"/>
        <v>20</v>
      </c>
      <c r="S38" s="54">
        <f t="shared" ca="1" si="28"/>
        <v>160000</v>
      </c>
      <c r="T38" s="48">
        <f t="shared" ca="1" si="16"/>
        <v>20</v>
      </c>
      <c r="U38" s="54">
        <f t="shared" ca="1" si="29"/>
        <v>160000</v>
      </c>
      <c r="V38" s="48">
        <f t="shared" ca="1" si="17"/>
        <v>20</v>
      </c>
      <c r="W38" s="54">
        <f t="shared" ca="1" si="30"/>
        <v>160000</v>
      </c>
      <c r="X38" s="48">
        <f t="shared" ca="1" si="18"/>
        <v>20</v>
      </c>
      <c r="Y38" s="54">
        <f t="shared" ca="1" si="31"/>
        <v>160000</v>
      </c>
      <c r="Z38" s="48">
        <f t="shared" ca="1" si="19"/>
        <v>20</v>
      </c>
      <c r="AA38" s="54">
        <f t="shared" ca="1" si="32"/>
        <v>160000</v>
      </c>
      <c r="AB38" s="53">
        <f t="shared" ca="1" si="20"/>
        <v>150</v>
      </c>
      <c r="AC38" s="57">
        <f t="shared" ca="1" si="33"/>
        <v>1200000</v>
      </c>
      <c r="AD38" s="59">
        <f t="shared" si="34"/>
        <v>8000</v>
      </c>
      <c r="AE38" s="54">
        <f ca="1">факт_продажи!AD38</f>
        <v>0</v>
      </c>
      <c r="AF38" s="50">
        <v>8000</v>
      </c>
    </row>
    <row r="39" spans="1:32" x14ac:dyDescent="0.2">
      <c r="B39" s="51">
        <f>факт_продажи!B39</f>
        <v>34</v>
      </c>
      <c r="C39" s="51" t="str">
        <f>факт_продажи!C39</f>
        <v>домашние_детекторы</v>
      </c>
      <c r="D39" s="48">
        <f t="shared" ca="1" si="0"/>
        <v>0</v>
      </c>
      <c r="E39" s="54">
        <f t="shared" ca="1" si="21"/>
        <v>0</v>
      </c>
      <c r="F39" s="48">
        <f t="shared" ca="1" si="2"/>
        <v>10</v>
      </c>
      <c r="G39" s="54">
        <f t="shared" ca="1" si="22"/>
        <v>50000</v>
      </c>
      <c r="H39" s="48">
        <f t="shared" ca="1" si="4"/>
        <v>20</v>
      </c>
      <c r="I39" s="54">
        <f t="shared" ca="1" si="23"/>
        <v>100000</v>
      </c>
      <c r="J39" s="48">
        <f t="shared" ca="1" si="6"/>
        <v>20</v>
      </c>
      <c r="K39" s="54">
        <f t="shared" ca="1" si="24"/>
        <v>100000</v>
      </c>
      <c r="L39" s="48">
        <f t="shared" ca="1" si="8"/>
        <v>20</v>
      </c>
      <c r="M39" s="54">
        <f t="shared" ca="1" si="25"/>
        <v>100000</v>
      </c>
      <c r="N39" s="48">
        <f t="shared" ca="1" si="10"/>
        <v>20</v>
      </c>
      <c r="O39" s="54">
        <f t="shared" ca="1" si="26"/>
        <v>100000</v>
      </c>
      <c r="P39" s="48">
        <f t="shared" ca="1" si="12"/>
        <v>20</v>
      </c>
      <c r="Q39" s="54">
        <f t="shared" ca="1" si="27"/>
        <v>100000</v>
      </c>
      <c r="R39" s="48">
        <f t="shared" ca="1" si="14"/>
        <v>20</v>
      </c>
      <c r="S39" s="54">
        <f t="shared" ca="1" si="28"/>
        <v>100000</v>
      </c>
      <c r="T39" s="48">
        <f t="shared" ca="1" si="16"/>
        <v>20</v>
      </c>
      <c r="U39" s="54">
        <f t="shared" ca="1" si="29"/>
        <v>100000</v>
      </c>
      <c r="V39" s="48">
        <f t="shared" ca="1" si="17"/>
        <v>20</v>
      </c>
      <c r="W39" s="54">
        <f t="shared" ca="1" si="30"/>
        <v>100000</v>
      </c>
      <c r="X39" s="48">
        <f t="shared" ca="1" si="18"/>
        <v>20</v>
      </c>
      <c r="Y39" s="54">
        <f t="shared" ca="1" si="31"/>
        <v>100000</v>
      </c>
      <c r="Z39" s="48">
        <f t="shared" ca="1" si="19"/>
        <v>40</v>
      </c>
      <c r="AA39" s="54">
        <f t="shared" ca="1" si="32"/>
        <v>200000</v>
      </c>
      <c r="AB39" s="53">
        <f t="shared" ca="1" si="20"/>
        <v>230</v>
      </c>
      <c r="AC39" s="57">
        <f t="shared" ca="1" si="33"/>
        <v>1150000</v>
      </c>
      <c r="AD39" s="59">
        <f t="shared" si="34"/>
        <v>5000</v>
      </c>
      <c r="AE39" s="54">
        <f ca="1">факт_продажи!AD39</f>
        <v>0</v>
      </c>
      <c r="AF39" s="50">
        <v>5000</v>
      </c>
    </row>
    <row r="40" spans="1:32" x14ac:dyDescent="0.2">
      <c r="B40" s="51">
        <f>факт_продажи!B40</f>
        <v>35</v>
      </c>
      <c r="C40" s="51" t="str">
        <f>факт_продажи!C40</f>
        <v>Сторонние_приборы</v>
      </c>
      <c r="D40" s="48">
        <f t="shared" ca="1" si="0"/>
        <v>0</v>
      </c>
      <c r="E40" s="54">
        <f t="shared" ca="1" si="21"/>
        <v>0</v>
      </c>
      <c r="F40" s="48">
        <f t="shared" ca="1" si="2"/>
        <v>0</v>
      </c>
      <c r="G40" s="54">
        <f t="shared" ca="1" si="22"/>
        <v>0</v>
      </c>
      <c r="H40" s="48">
        <f t="shared" ca="1" si="4"/>
        <v>0</v>
      </c>
      <c r="I40" s="54">
        <f t="shared" ca="1" si="23"/>
        <v>0</v>
      </c>
      <c r="J40" s="48">
        <f t="shared" ca="1" si="6"/>
        <v>0</v>
      </c>
      <c r="K40" s="54">
        <f t="shared" ca="1" si="24"/>
        <v>0</v>
      </c>
      <c r="L40" s="48">
        <f t="shared" ca="1" si="8"/>
        <v>0</v>
      </c>
      <c r="M40" s="54">
        <f t="shared" ca="1" si="25"/>
        <v>0</v>
      </c>
      <c r="N40" s="48">
        <f t="shared" ca="1" si="10"/>
        <v>0</v>
      </c>
      <c r="O40" s="54">
        <f t="shared" ca="1" si="26"/>
        <v>0</v>
      </c>
      <c r="P40" s="48">
        <f t="shared" ca="1" si="12"/>
        <v>0</v>
      </c>
      <c r="Q40" s="54">
        <f t="shared" ca="1" si="27"/>
        <v>0</v>
      </c>
      <c r="R40" s="48">
        <f t="shared" ca="1" si="14"/>
        <v>0</v>
      </c>
      <c r="S40" s="54">
        <f t="shared" ca="1" si="28"/>
        <v>0</v>
      </c>
      <c r="T40" s="48">
        <f t="shared" ca="1" si="16"/>
        <v>0</v>
      </c>
      <c r="U40" s="54">
        <f t="shared" ca="1" si="29"/>
        <v>0</v>
      </c>
      <c r="V40" s="48">
        <f t="shared" ca="1" si="17"/>
        <v>0</v>
      </c>
      <c r="W40" s="54">
        <f t="shared" ca="1" si="30"/>
        <v>0</v>
      </c>
      <c r="X40" s="48">
        <f t="shared" ca="1" si="18"/>
        <v>0</v>
      </c>
      <c r="Y40" s="54">
        <f t="shared" ca="1" si="31"/>
        <v>0</v>
      </c>
      <c r="Z40" s="48">
        <f t="shared" ca="1" si="19"/>
        <v>0</v>
      </c>
      <c r="AA40" s="54">
        <f t="shared" ca="1" si="32"/>
        <v>0</v>
      </c>
      <c r="AB40" s="53">
        <f t="shared" ca="1" si="20"/>
        <v>0</v>
      </c>
      <c r="AC40" s="57">
        <f t="shared" ca="1" si="33"/>
        <v>0</v>
      </c>
      <c r="AD40" s="59">
        <f t="shared" ca="1" si="34"/>
        <v>0</v>
      </c>
      <c r="AE40" s="54">
        <f ca="1">факт_продажи!AD40</f>
        <v>0</v>
      </c>
      <c r="AF40" s="50"/>
    </row>
    <row r="41" spans="1:32" x14ac:dyDescent="0.2">
      <c r="B41" s="51">
        <f>факт_продажи!B41</f>
        <v>36</v>
      </c>
      <c r="C41" s="51" t="str">
        <f>факт_продажи!C41</f>
        <v>резерв2</v>
      </c>
      <c r="D41" s="48">
        <f t="shared" ca="1" si="0"/>
        <v>0</v>
      </c>
      <c r="E41" s="54">
        <f t="shared" ca="1" si="21"/>
        <v>0</v>
      </c>
      <c r="F41" s="48">
        <f t="shared" ca="1" si="2"/>
        <v>0</v>
      </c>
      <c r="G41" s="54">
        <f t="shared" ca="1" si="22"/>
        <v>0</v>
      </c>
      <c r="H41" s="48">
        <f t="shared" ca="1" si="4"/>
        <v>0</v>
      </c>
      <c r="I41" s="54">
        <f t="shared" ca="1" si="23"/>
        <v>0</v>
      </c>
      <c r="J41" s="48">
        <f t="shared" ca="1" si="6"/>
        <v>0</v>
      </c>
      <c r="K41" s="54">
        <f t="shared" ca="1" si="24"/>
        <v>0</v>
      </c>
      <c r="L41" s="48">
        <f t="shared" ca="1" si="8"/>
        <v>0</v>
      </c>
      <c r="M41" s="54">
        <f t="shared" ca="1" si="25"/>
        <v>0</v>
      </c>
      <c r="N41" s="48">
        <f t="shared" ca="1" si="10"/>
        <v>0</v>
      </c>
      <c r="O41" s="54">
        <f t="shared" ca="1" si="26"/>
        <v>0</v>
      </c>
      <c r="P41" s="48">
        <f t="shared" ca="1" si="12"/>
        <v>0</v>
      </c>
      <c r="Q41" s="54">
        <f t="shared" ca="1" si="27"/>
        <v>0</v>
      </c>
      <c r="R41" s="48">
        <f t="shared" ca="1" si="14"/>
        <v>0</v>
      </c>
      <c r="S41" s="54">
        <f t="shared" ca="1" si="28"/>
        <v>0</v>
      </c>
      <c r="T41" s="48">
        <f t="shared" ca="1" si="16"/>
        <v>0</v>
      </c>
      <c r="U41" s="54">
        <f t="shared" ca="1" si="29"/>
        <v>0</v>
      </c>
      <c r="V41" s="48">
        <f t="shared" ca="1" si="17"/>
        <v>0</v>
      </c>
      <c r="W41" s="54">
        <f t="shared" ca="1" si="30"/>
        <v>0</v>
      </c>
      <c r="X41" s="48">
        <f t="shared" ca="1" si="18"/>
        <v>0</v>
      </c>
      <c r="Y41" s="54">
        <f t="shared" ca="1" si="31"/>
        <v>0</v>
      </c>
      <c r="Z41" s="48">
        <f t="shared" ca="1" si="19"/>
        <v>0</v>
      </c>
      <c r="AA41" s="54">
        <f t="shared" ca="1" si="32"/>
        <v>0</v>
      </c>
      <c r="AB41" s="53">
        <f t="shared" ca="1" si="20"/>
        <v>0</v>
      </c>
      <c r="AC41" s="57">
        <f t="shared" ca="1" si="33"/>
        <v>0</v>
      </c>
      <c r="AD41" s="59">
        <f t="shared" ca="1" si="34"/>
        <v>0</v>
      </c>
      <c r="AE41" s="54">
        <f ca="1">факт_продажи!AD41</f>
        <v>0</v>
      </c>
      <c r="AF41" s="50"/>
    </row>
    <row r="42" spans="1:32" s="24" customFormat="1" x14ac:dyDescent="0.2">
      <c r="A42" s="53"/>
      <c r="B42" s="53"/>
      <c r="C42" s="53" t="str">
        <f>факт_продажи!C42</f>
        <v>итого газ</v>
      </c>
      <c r="D42" s="53">
        <f t="shared" ref="D42:AC42" ca="1" si="35">SUM(D6:D41)</f>
        <v>229</v>
      </c>
      <c r="E42" s="57">
        <f t="shared" ca="1" si="35"/>
        <v>4847303.7376005165</v>
      </c>
      <c r="F42" s="53">
        <f t="shared" ca="1" si="35"/>
        <v>48</v>
      </c>
      <c r="G42" s="57">
        <f t="shared" ca="1" si="35"/>
        <v>905784.77379777085</v>
      </c>
      <c r="H42" s="53">
        <f t="shared" ca="1" si="35"/>
        <v>60</v>
      </c>
      <c r="I42" s="57">
        <f t="shared" ca="1" si="35"/>
        <v>800363.47877447063</v>
      </c>
      <c r="J42" s="53">
        <f t="shared" ca="1" si="35"/>
        <v>145</v>
      </c>
      <c r="K42" s="57">
        <f t="shared" ca="1" si="35"/>
        <v>4894436.7150503993</v>
      </c>
      <c r="L42" s="53">
        <f t="shared" ca="1" si="35"/>
        <v>66</v>
      </c>
      <c r="M42" s="57">
        <f t="shared" ca="1" si="35"/>
        <v>2149625.8666666667</v>
      </c>
      <c r="N42" s="53">
        <f t="shared" ca="1" si="35"/>
        <v>98</v>
      </c>
      <c r="O42" s="57">
        <f t="shared" ca="1" si="35"/>
        <v>2623625.8666666667</v>
      </c>
      <c r="P42" s="53">
        <f t="shared" ca="1" si="35"/>
        <v>97</v>
      </c>
      <c r="Q42" s="57">
        <f t="shared" ca="1" si="35"/>
        <v>2584625.8666666667</v>
      </c>
      <c r="R42" s="53">
        <f t="shared" ca="1" si="35"/>
        <v>97</v>
      </c>
      <c r="S42" s="57">
        <f t="shared" ca="1" si="35"/>
        <v>2584625.8666666667</v>
      </c>
      <c r="T42" s="53">
        <f t="shared" ca="1" si="35"/>
        <v>97</v>
      </c>
      <c r="U42" s="57">
        <f t="shared" ca="1" si="35"/>
        <v>2584625.8666666667</v>
      </c>
      <c r="V42" s="53">
        <f t="shared" ca="1" si="35"/>
        <v>97</v>
      </c>
      <c r="W42" s="57">
        <f t="shared" ca="1" si="35"/>
        <v>2584625.8666666667</v>
      </c>
      <c r="X42" s="53">
        <f t="shared" ca="1" si="35"/>
        <v>97</v>
      </c>
      <c r="Y42" s="57">
        <f t="shared" ca="1" si="35"/>
        <v>2584625.8666666667</v>
      </c>
      <c r="Z42" s="53">
        <f t="shared" ca="1" si="35"/>
        <v>123</v>
      </c>
      <c r="AA42" s="57">
        <f t="shared" ca="1" si="35"/>
        <v>2898465.8666666667</v>
      </c>
      <c r="AB42" s="53">
        <f ca="1">SUM(AB6:AB41)</f>
        <v>1254</v>
      </c>
      <c r="AC42" s="57">
        <f t="shared" ca="1" si="35"/>
        <v>32042735.638556488</v>
      </c>
      <c r="AD42" s="57"/>
      <c r="AE42" s="57"/>
      <c r="AF42" s="36"/>
    </row>
    <row r="43" spans="1:32" x14ac:dyDescent="0.2">
      <c r="D43" s="56"/>
      <c r="E43" s="54"/>
      <c r="F43" s="56"/>
      <c r="G43" s="54"/>
      <c r="H43" s="56"/>
      <c r="I43" s="54"/>
      <c r="J43" s="56"/>
      <c r="K43" s="54"/>
      <c r="L43" s="56"/>
      <c r="M43" s="54"/>
      <c r="N43" s="56"/>
      <c r="O43" s="54"/>
      <c r="P43" s="56"/>
      <c r="Q43" s="54"/>
      <c r="R43" s="56"/>
      <c r="S43" s="54"/>
      <c r="T43" s="56"/>
      <c r="U43" s="54"/>
      <c r="V43" s="56"/>
      <c r="W43" s="54"/>
      <c r="X43" s="56"/>
      <c r="Y43" s="54"/>
      <c r="Z43" s="56"/>
      <c r="AA43" s="54"/>
      <c r="AC43" s="57"/>
    </row>
    <row r="44" spans="1:32" x14ac:dyDescent="0.2"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</row>
    <row r="45" spans="1:32" s="34" customFormat="1" x14ac:dyDescent="0.2">
      <c r="A45" s="58"/>
      <c r="B45" s="58">
        <f>факт_продажи!B45</f>
        <v>1</v>
      </c>
      <c r="C45" s="51" t="str">
        <f>факт_продажи!C45</f>
        <v>ДРБП_03</v>
      </c>
      <c r="D45" s="48">
        <f t="shared" ref="D45:D70" ca="1" si="36">SUMIFS(заказы1Сколичество,заказы1Смодель,$C45,заказы1Сдата,"&gt;="&amp;VLOOKUP(D$4,периоды,2,FALSE),заказы1Сдата,"&lt;="&amp;VLOOKUP(D$4,периоды,3,FALSE))+SUMIFS(ручныеколичество,ручныемодель,$C45,ручныедата,"&gt;="&amp;VLOOKUP(D$4,периоды,2,FALSE),ручныедата,"&lt;="&amp;VLOOKUP(D$4,периоды,3,FALSE),ручныеклиент,"="&amp;"")</f>
        <v>11</v>
      </c>
      <c r="E45" s="54">
        <f t="shared" ref="E45:E70" ca="1" si="37">D45*$AD45</f>
        <v>1384301.762295082</v>
      </c>
      <c r="F45" s="48">
        <f t="shared" ref="F45:F70" ca="1" si="38">SUMIFS(заказы1Сколичество,заказы1Смодель,$C45,заказы1Сдата,"&gt;="&amp;VLOOKUP(F$4,периоды,2,FALSE),заказы1Сдата,"&lt;="&amp;VLOOKUP(F$4,периоды,3,FALSE))+SUMIFS(ручныеколичество,ручныемодель,$C45,ручныедата,"&gt;="&amp;VLOOKUP(F$4,периоды,2,FALSE),ручныедата,"&lt;="&amp;VLOOKUP(F$4,периоды,3,FALSE),ручныеклиент,"="&amp;"")</f>
        <v>18</v>
      </c>
      <c r="G45" s="54">
        <f t="shared" ref="G45:G70" ca="1" si="39">F45*$AD45</f>
        <v>2265221.0655737706</v>
      </c>
      <c r="H45" s="48">
        <f t="shared" ref="H45:H70" ca="1" si="40">SUMIFS(заказы1Сколичество,заказы1Смодель,$C45,заказы1Сдата,"&gt;="&amp;VLOOKUP(H$4,периоды,2,FALSE),заказы1Сдата,"&lt;="&amp;VLOOKUP(H$4,периоды,3,FALSE))+SUMIFS(ручныеколичество,ручныемодель,$C45,ручныедата,"&gt;="&amp;VLOOKUP(H$4,периоды,2,FALSE),ручныедата,"&lt;="&amp;VLOOKUP(H$4,периоды,3,FALSE),ручныеклиент,"="&amp;"")</f>
        <v>32</v>
      </c>
      <c r="I45" s="54">
        <f t="shared" ref="I45:I70" ca="1" si="41">H45*$AD45</f>
        <v>4027059.6721311477</v>
      </c>
      <c r="J45" s="48">
        <f t="shared" ref="J45:J70" ca="1" si="42">SUMIFS(заказы1Сколичество,заказы1Смодель,$C45,заказы1Сдата,"&gt;="&amp;VLOOKUP(J$4,периоды,2,FALSE),заказы1Сдата,"&lt;="&amp;VLOOKUP(J$4,периоды,3,FALSE))+SUMIFS(ручныеколичество,ручныемодель,$C45,ручныедата,"&gt;="&amp;VLOOKUP(J$4,периоды,2,FALSE),ручныедата,"&lt;="&amp;VLOOKUP(J$4,периоды,3,FALSE),ручныеклиент,"="&amp;"")</f>
        <v>10</v>
      </c>
      <c r="K45" s="54">
        <f t="shared" ref="K45:K70" ca="1" si="43">J45*$AD45</f>
        <v>1258456.1475409837</v>
      </c>
      <c r="L45" s="48">
        <f t="shared" ref="L45:L70" ca="1" si="44">SUMIFS(заказы1Сколичество,заказы1Смодель,$C45,заказы1Сдата,"&gt;="&amp;VLOOKUP(L$4,периоды,2,FALSE),заказы1Сдата,"&lt;="&amp;VLOOKUP(L$4,периоды,3,FALSE))+SUMIFS(ручныеколичество,ручныемодель,$C45,ручныедата,"&gt;="&amp;VLOOKUP(L$4,периоды,2,FALSE),ручныедата,"&lt;="&amp;VLOOKUP(L$4,периоды,3,FALSE),ручныеклиент,"="&amp;"")</f>
        <v>5</v>
      </c>
      <c r="M45" s="54">
        <f t="shared" ref="M45:M70" ca="1" si="45">L45*$AD45</f>
        <v>629228.07377049187</v>
      </c>
      <c r="N45" s="48">
        <f t="shared" ref="N45:N70" ca="1" si="46">SUMIFS(заказы1Сколичество,заказы1Смодель,$C45,заказы1Сдата,"&gt;="&amp;VLOOKUP(N$4,периоды,2,FALSE),заказы1Сдата,"&lt;="&amp;VLOOKUP(N$4,периоды,3,FALSE))+SUMIFS(ручныеколичество,ручныемодель,$C45,ручныедата,"&gt;="&amp;VLOOKUP(N$4,периоды,2,FALSE),ручныедата,"&lt;="&amp;VLOOKUP(N$4,периоды,3,FALSE),ручныеклиент,"="&amp;"")</f>
        <v>5</v>
      </c>
      <c r="O45" s="54">
        <f t="shared" ref="O45:O70" ca="1" si="47">N45*$AD45</f>
        <v>629228.07377049187</v>
      </c>
      <c r="P45" s="48">
        <f t="shared" ref="P45:P70" ca="1" si="48">SUMIFS(заказы1Сколичество,заказы1Смодель,$C45,заказы1Сдата,"&gt;="&amp;VLOOKUP(P$4,периоды,2,FALSE),заказы1Сдата,"&lt;="&amp;VLOOKUP(P$4,периоды,3,FALSE))+SUMIFS(ручныеколичество,ручныемодель,$C45,ручныедата,"&gt;="&amp;VLOOKUP(P$4,периоды,2,FALSE),ручныедата,"&lt;="&amp;VLOOKUP(P$4,периоды,3,FALSE),ручныеклиент,"="&amp;"")</f>
        <v>35</v>
      </c>
      <c r="Q45" s="54">
        <f t="shared" ref="Q45:Q70" ca="1" si="49">P45*$AD45</f>
        <v>4404596.5163934426</v>
      </c>
      <c r="R45" s="48">
        <f t="shared" ref="R45:R70" ca="1" si="50">SUMIFS(заказы1Сколичество,заказы1Смодель,$C45,заказы1Сдата,"&gt;="&amp;VLOOKUP(R$4,периоды,2,FALSE),заказы1Сдата,"&lt;="&amp;VLOOKUP(R$4,периоды,3,FALSE))+SUMIFS(ручныеколичество,ручныемодель,$C45,ручныедата,"&gt;="&amp;VLOOKUP(R$4,периоды,2,FALSE),ручныедата,"&lt;="&amp;VLOOKUP(R$4,периоды,3,FALSE),ручныеклиент,"="&amp;"")</f>
        <v>5</v>
      </c>
      <c r="S45" s="54">
        <f t="shared" ref="S45:S70" ca="1" si="51">R45*$AD45</f>
        <v>629228.07377049187</v>
      </c>
      <c r="T45" s="48">
        <f t="shared" ref="T45:T70" ca="1" si="52">SUMIFS(заказы1Сколичество,заказы1Смодель,$C45,заказы1Сдата,"&gt;="&amp;VLOOKUP(T$4,периоды,2,FALSE),заказы1Сдата,"&lt;="&amp;VLOOKUP(T$4,периоды,3,FALSE))+SUMIFS(ручныеколичество,ручныемодель,$C45,ручныедата,"&gt;="&amp;VLOOKUP(T$4,периоды,2,FALSE),ручныедата,"&lt;="&amp;VLOOKUP(T$4,периоды,3,FALSE),ручныеклиент,"="&amp;"")</f>
        <v>10</v>
      </c>
      <c r="U45" s="54">
        <f t="shared" ref="U45:U70" ca="1" si="53">T45*$AD45</f>
        <v>1258456.1475409837</v>
      </c>
      <c r="V45" s="48">
        <f t="shared" ref="V45:V70" ca="1" si="54">SUMIFS(заказы1Сколичество,заказы1Смодель,$C45,заказы1Сдата,"&gt;="&amp;VLOOKUP(V$4,периоды,2,FALSE),заказы1Сдата,"&lt;="&amp;VLOOKUP(V$4,периоды,3,FALSE))+SUMIFS(ручныеколичество,ручныемодель,$C45,ручныедата,"&gt;="&amp;VLOOKUP(V$4,периоды,2,FALSE),ручныедата,"&lt;="&amp;VLOOKUP(V$4,периоды,3,FALSE),ручныеклиент,"="&amp;"")</f>
        <v>0</v>
      </c>
      <c r="W45" s="54">
        <f t="shared" ref="W45:W70" ca="1" si="55">V45*$AD45</f>
        <v>0</v>
      </c>
      <c r="X45" s="48">
        <f t="shared" ref="X45:X70" ca="1" si="56">SUMIFS(заказы1Сколичество,заказы1Смодель,$C45,заказы1Сдата,"&gt;="&amp;VLOOKUP(X$4,периоды,2,FALSE),заказы1Сдата,"&lt;="&amp;VLOOKUP(X$4,периоды,3,FALSE))+SUMIFS(ручныеколичество,ручныемодель,$C45,ручныедата,"&gt;="&amp;VLOOKUP(X$4,периоды,2,FALSE),ручныедата,"&lt;="&amp;VLOOKUP(X$4,периоды,3,FALSE),ручныеклиент,"="&amp;"")</f>
        <v>0</v>
      </c>
      <c r="Y45" s="54">
        <f t="shared" ref="Y45:Y70" ca="1" si="57">X45*$AD45</f>
        <v>0</v>
      </c>
      <c r="Z45" s="48">
        <f t="shared" ref="Z45:Z70" ca="1" si="58">SUMIFS(заказы1Сколичество,заказы1Смодель,$C45,заказы1Сдата,"&gt;="&amp;VLOOKUP(Z$4,периоды,2,FALSE),заказы1Сдата,"&lt;="&amp;VLOOKUP(Z$4,периоды,3,FALSE))+SUMIFS(ручныеколичество,ручныемодель,$C45,ручныедата,"&gt;="&amp;VLOOKUP(Z$4,периоды,2,FALSE),ручныедата,"&lt;="&amp;VLOOKUP(Z$4,периоды,3,FALSE),ручныеклиент,"="&amp;"")</f>
        <v>0</v>
      </c>
      <c r="AA45" s="54">
        <f t="shared" ref="AA45:AA70" ca="1" si="59">Z45*$AD45</f>
        <v>0</v>
      </c>
      <c r="AB45" s="53">
        <f ca="1">D45+F45+H45+J45+L45+N45+P45+R45+T45+V45+X45+Z45</f>
        <v>131</v>
      </c>
      <c r="AC45" s="57">
        <f t="shared" ref="AC45:AC60" ca="1" si="60">E45+G45+I45+K45+M45+O45+Q45+S45+U45+W45+Y45+AA45</f>
        <v>16485775.532786883</v>
      </c>
      <c r="AD45" s="59">
        <f t="shared" ref="AD45:AD64" ca="1" si="61">IF(AF45&lt;&gt;"",AF45,AE45)</f>
        <v>125845.61475409837</v>
      </c>
      <c r="AE45" s="54">
        <f ca="1">факт_продажи!AD45</f>
        <v>125845.61475409837</v>
      </c>
      <c r="AF45" s="50"/>
    </row>
    <row r="46" spans="1:32" x14ac:dyDescent="0.2">
      <c r="B46" s="51">
        <f>факт_продажи!B46</f>
        <v>2</v>
      </c>
      <c r="C46" s="51" t="str">
        <f>факт_продажи!C46</f>
        <v>ДКГ_07БС</v>
      </c>
      <c r="D46" s="48">
        <f t="shared" ca="1" si="36"/>
        <v>0</v>
      </c>
      <c r="E46" s="54">
        <f t="shared" ca="1" si="37"/>
        <v>0</v>
      </c>
      <c r="F46" s="48">
        <f t="shared" ca="1" si="38"/>
        <v>2</v>
      </c>
      <c r="G46" s="54">
        <f t="shared" ca="1" si="39"/>
        <v>322004.7</v>
      </c>
      <c r="H46" s="48">
        <f t="shared" ca="1" si="40"/>
        <v>0</v>
      </c>
      <c r="I46" s="54">
        <f t="shared" ca="1" si="41"/>
        <v>0</v>
      </c>
      <c r="J46" s="48">
        <f t="shared" ca="1" si="42"/>
        <v>0</v>
      </c>
      <c r="K46" s="54">
        <f t="shared" ca="1" si="43"/>
        <v>0</v>
      </c>
      <c r="L46" s="48">
        <f t="shared" ca="1" si="44"/>
        <v>0</v>
      </c>
      <c r="M46" s="54">
        <f t="shared" ca="1" si="45"/>
        <v>0</v>
      </c>
      <c r="N46" s="48">
        <f t="shared" ca="1" si="46"/>
        <v>0</v>
      </c>
      <c r="O46" s="54">
        <f t="shared" ca="1" si="47"/>
        <v>0</v>
      </c>
      <c r="P46" s="48">
        <f t="shared" ca="1" si="48"/>
        <v>0</v>
      </c>
      <c r="Q46" s="54">
        <f t="shared" ca="1" si="49"/>
        <v>0</v>
      </c>
      <c r="R46" s="48">
        <f t="shared" ca="1" si="50"/>
        <v>0</v>
      </c>
      <c r="S46" s="54">
        <f t="shared" ca="1" si="51"/>
        <v>0</v>
      </c>
      <c r="T46" s="48">
        <f t="shared" ca="1" si="52"/>
        <v>0</v>
      </c>
      <c r="U46" s="54">
        <f t="shared" ca="1" si="53"/>
        <v>0</v>
      </c>
      <c r="V46" s="48">
        <f t="shared" ca="1" si="54"/>
        <v>0</v>
      </c>
      <c r="W46" s="54">
        <f t="shared" ca="1" si="55"/>
        <v>0</v>
      </c>
      <c r="X46" s="48">
        <f t="shared" ca="1" si="56"/>
        <v>0</v>
      </c>
      <c r="Y46" s="54">
        <f t="shared" ca="1" si="57"/>
        <v>0</v>
      </c>
      <c r="Z46" s="48">
        <f t="shared" ca="1" si="58"/>
        <v>0</v>
      </c>
      <c r="AA46" s="54">
        <f t="shared" ca="1" si="59"/>
        <v>0</v>
      </c>
      <c r="AB46" s="53">
        <f t="shared" ref="AB46:AB64" ca="1" si="62">D46+F46+H46+J46+L46+N46+P46+R46+T46+V46+X46+Z46</f>
        <v>2</v>
      </c>
      <c r="AC46" s="57">
        <f t="shared" ca="1" si="60"/>
        <v>322004.7</v>
      </c>
      <c r="AD46" s="59">
        <f t="shared" ca="1" si="61"/>
        <v>161002.35</v>
      </c>
      <c r="AE46" s="54">
        <f ca="1">факт_продажи!AD46</f>
        <v>161002.35</v>
      </c>
      <c r="AF46" s="50"/>
    </row>
    <row r="47" spans="1:32" x14ac:dyDescent="0.2">
      <c r="B47" s="51">
        <f>факт_продажи!B47</f>
        <v>3</v>
      </c>
      <c r="C47" s="51" t="str">
        <f>факт_продажи!C47</f>
        <v>МКС_07Н</v>
      </c>
      <c r="D47" s="48">
        <f t="shared" ca="1" si="36"/>
        <v>0</v>
      </c>
      <c r="E47" s="54">
        <f t="shared" ca="1" si="37"/>
        <v>0</v>
      </c>
      <c r="F47" s="48">
        <f t="shared" ca="1" si="38"/>
        <v>0</v>
      </c>
      <c r="G47" s="54">
        <f t="shared" ca="1" si="39"/>
        <v>0</v>
      </c>
      <c r="H47" s="48">
        <f t="shared" ca="1" si="40"/>
        <v>0</v>
      </c>
      <c r="I47" s="54">
        <f t="shared" ca="1" si="41"/>
        <v>0</v>
      </c>
      <c r="J47" s="48">
        <f t="shared" ca="1" si="42"/>
        <v>0</v>
      </c>
      <c r="K47" s="54">
        <f t="shared" ca="1" si="43"/>
        <v>0</v>
      </c>
      <c r="L47" s="48">
        <f t="shared" ca="1" si="44"/>
        <v>0</v>
      </c>
      <c r="M47" s="54">
        <f t="shared" ca="1" si="45"/>
        <v>0</v>
      </c>
      <c r="N47" s="48">
        <f t="shared" ca="1" si="46"/>
        <v>0</v>
      </c>
      <c r="O47" s="54">
        <f t="shared" ca="1" si="47"/>
        <v>0</v>
      </c>
      <c r="P47" s="48">
        <f t="shared" ca="1" si="48"/>
        <v>0</v>
      </c>
      <c r="Q47" s="54">
        <f t="shared" ca="1" si="49"/>
        <v>0</v>
      </c>
      <c r="R47" s="48">
        <f t="shared" ca="1" si="50"/>
        <v>0</v>
      </c>
      <c r="S47" s="54">
        <f t="shared" ca="1" si="51"/>
        <v>0</v>
      </c>
      <c r="T47" s="48">
        <f t="shared" ca="1" si="52"/>
        <v>0</v>
      </c>
      <c r="U47" s="54">
        <f t="shared" ca="1" si="53"/>
        <v>0</v>
      </c>
      <c r="V47" s="48">
        <f t="shared" ca="1" si="54"/>
        <v>0</v>
      </c>
      <c r="W47" s="54">
        <f t="shared" ca="1" si="55"/>
        <v>0</v>
      </c>
      <c r="X47" s="48">
        <f t="shared" ca="1" si="56"/>
        <v>0</v>
      </c>
      <c r="Y47" s="54">
        <f t="shared" ca="1" si="57"/>
        <v>0</v>
      </c>
      <c r="Z47" s="48">
        <f t="shared" ca="1" si="58"/>
        <v>0</v>
      </c>
      <c r="AA47" s="54">
        <f t="shared" ca="1" si="59"/>
        <v>0</v>
      </c>
      <c r="AB47" s="53">
        <f t="shared" ca="1" si="62"/>
        <v>0</v>
      </c>
      <c r="AC47" s="57">
        <f t="shared" ca="1" si="60"/>
        <v>0</v>
      </c>
      <c r="AD47" s="59">
        <f t="shared" ca="1" si="61"/>
        <v>210485.70588235295</v>
      </c>
      <c r="AE47" s="54">
        <f ca="1">факт_продажи!AD47</f>
        <v>210485.70588235295</v>
      </c>
      <c r="AF47" s="50"/>
    </row>
    <row r="48" spans="1:32" x14ac:dyDescent="0.2">
      <c r="B48" s="51">
        <f>факт_продажи!B48</f>
        <v>4</v>
      </c>
      <c r="C48" s="51" t="str">
        <f>факт_продажи!C48</f>
        <v>Внешние_блоки_для_МКС_07Н_и_ДКГ_07БС_и_ИМД_07</v>
      </c>
      <c r="D48" s="48">
        <f t="shared" ca="1" si="36"/>
        <v>0</v>
      </c>
      <c r="E48" s="54">
        <f t="shared" ca="1" si="37"/>
        <v>0</v>
      </c>
      <c r="F48" s="48">
        <f t="shared" ca="1" si="38"/>
        <v>2</v>
      </c>
      <c r="G48" s="54">
        <f t="shared" ca="1" si="39"/>
        <v>111408.28571428571</v>
      </c>
      <c r="H48" s="48">
        <f t="shared" ca="1" si="40"/>
        <v>0</v>
      </c>
      <c r="I48" s="54">
        <f t="shared" ca="1" si="41"/>
        <v>0</v>
      </c>
      <c r="J48" s="48">
        <f t="shared" ca="1" si="42"/>
        <v>0</v>
      </c>
      <c r="K48" s="54">
        <f t="shared" ca="1" si="43"/>
        <v>0</v>
      </c>
      <c r="L48" s="48">
        <f t="shared" ca="1" si="44"/>
        <v>0</v>
      </c>
      <c r="M48" s="54">
        <f t="shared" ca="1" si="45"/>
        <v>0</v>
      </c>
      <c r="N48" s="48">
        <f t="shared" ca="1" si="46"/>
        <v>0</v>
      </c>
      <c r="O48" s="54">
        <f t="shared" ca="1" si="47"/>
        <v>0</v>
      </c>
      <c r="P48" s="48">
        <f t="shared" ca="1" si="48"/>
        <v>0</v>
      </c>
      <c r="Q48" s="54">
        <f t="shared" ca="1" si="49"/>
        <v>0</v>
      </c>
      <c r="R48" s="48">
        <f t="shared" ca="1" si="50"/>
        <v>0</v>
      </c>
      <c r="S48" s="54">
        <f t="shared" ca="1" si="51"/>
        <v>0</v>
      </c>
      <c r="T48" s="48">
        <f t="shared" ca="1" si="52"/>
        <v>0</v>
      </c>
      <c r="U48" s="54">
        <f t="shared" ca="1" si="53"/>
        <v>0</v>
      </c>
      <c r="V48" s="48">
        <f t="shared" ca="1" si="54"/>
        <v>0</v>
      </c>
      <c r="W48" s="54">
        <f t="shared" ca="1" si="55"/>
        <v>0</v>
      </c>
      <c r="X48" s="48">
        <f t="shared" ca="1" si="56"/>
        <v>0</v>
      </c>
      <c r="Y48" s="54">
        <f t="shared" ca="1" si="57"/>
        <v>0</v>
      </c>
      <c r="Z48" s="48">
        <f t="shared" ca="1" si="58"/>
        <v>0</v>
      </c>
      <c r="AA48" s="54">
        <f t="shared" ca="1" si="59"/>
        <v>0</v>
      </c>
      <c r="AB48" s="53">
        <f t="shared" ca="1" si="62"/>
        <v>2</v>
      </c>
      <c r="AC48" s="57">
        <f t="shared" ca="1" si="60"/>
        <v>111408.28571428571</v>
      </c>
      <c r="AD48" s="59">
        <f t="shared" ca="1" si="61"/>
        <v>55704.142857142855</v>
      </c>
      <c r="AE48" s="54">
        <f ca="1">факт_продажи!AD48</f>
        <v>55704.142857142855</v>
      </c>
      <c r="AF48" s="50"/>
    </row>
    <row r="49" spans="1:33" s="24" customFormat="1" x14ac:dyDescent="0.2">
      <c r="A49" s="53"/>
      <c r="B49" s="53">
        <f>факт_продажи!B49</f>
        <v>5</v>
      </c>
      <c r="C49" s="53" t="str">
        <f>факт_продажи!C49</f>
        <v>РЗБ</v>
      </c>
      <c r="D49" s="48">
        <f t="shared" ca="1" si="36"/>
        <v>0</v>
      </c>
      <c r="E49" s="54">
        <f t="shared" ca="1" si="37"/>
        <v>0</v>
      </c>
      <c r="F49" s="48">
        <f t="shared" ca="1" si="38"/>
        <v>9</v>
      </c>
      <c r="G49" s="54">
        <f t="shared" ca="1" si="39"/>
        <v>1730254.5</v>
      </c>
      <c r="H49" s="48">
        <f t="shared" ca="1" si="40"/>
        <v>9</v>
      </c>
      <c r="I49" s="54">
        <f t="shared" ca="1" si="41"/>
        <v>1730254.5</v>
      </c>
      <c r="J49" s="48">
        <f t="shared" ca="1" si="42"/>
        <v>9</v>
      </c>
      <c r="K49" s="54">
        <f t="shared" ca="1" si="43"/>
        <v>1730254.5</v>
      </c>
      <c r="L49" s="48">
        <f t="shared" ca="1" si="44"/>
        <v>9</v>
      </c>
      <c r="M49" s="54">
        <f t="shared" ca="1" si="45"/>
        <v>1730254.5</v>
      </c>
      <c r="N49" s="48">
        <f t="shared" ca="1" si="46"/>
        <v>9</v>
      </c>
      <c r="O49" s="54">
        <f t="shared" ca="1" si="47"/>
        <v>1730254.5</v>
      </c>
      <c r="P49" s="48">
        <f t="shared" ca="1" si="48"/>
        <v>9</v>
      </c>
      <c r="Q49" s="54">
        <f t="shared" ca="1" si="49"/>
        <v>1730254.5</v>
      </c>
      <c r="R49" s="48">
        <f t="shared" ca="1" si="50"/>
        <v>9</v>
      </c>
      <c r="S49" s="54">
        <f t="shared" ca="1" si="51"/>
        <v>1730254.5</v>
      </c>
      <c r="T49" s="48">
        <f t="shared" ca="1" si="52"/>
        <v>18</v>
      </c>
      <c r="U49" s="54">
        <f t="shared" ca="1" si="53"/>
        <v>3460509</v>
      </c>
      <c r="V49" s="48">
        <f t="shared" ca="1" si="54"/>
        <v>0</v>
      </c>
      <c r="W49" s="54">
        <f t="shared" ca="1" si="55"/>
        <v>0</v>
      </c>
      <c r="X49" s="48">
        <f t="shared" ca="1" si="56"/>
        <v>0</v>
      </c>
      <c r="Y49" s="54">
        <f t="shared" ca="1" si="57"/>
        <v>0</v>
      </c>
      <c r="Z49" s="48">
        <f t="shared" ca="1" si="58"/>
        <v>0</v>
      </c>
      <c r="AA49" s="54">
        <f t="shared" ca="1" si="59"/>
        <v>0</v>
      </c>
      <c r="AB49" s="53">
        <f t="shared" ca="1" si="62"/>
        <v>81</v>
      </c>
      <c r="AC49" s="57">
        <f t="shared" ca="1" si="60"/>
        <v>15572290.5</v>
      </c>
      <c r="AD49" s="61">
        <f t="shared" ca="1" si="61"/>
        <v>192250.5</v>
      </c>
      <c r="AE49" s="57">
        <f ca="1">факт_продажи!AD49</f>
        <v>192250.5</v>
      </c>
      <c r="AF49" s="108"/>
      <c r="AG49" s="109"/>
    </row>
    <row r="50" spans="1:33" s="24" customFormat="1" x14ac:dyDescent="0.2">
      <c r="A50" s="53"/>
      <c r="B50" s="53">
        <f>факт_продажи!B50</f>
        <v>6</v>
      </c>
      <c r="C50" s="53" t="str">
        <f>факт_продажи!C50</f>
        <v>РЗА</v>
      </c>
      <c r="D50" s="48">
        <f t="shared" ca="1" si="36"/>
        <v>0</v>
      </c>
      <c r="E50" s="54">
        <f t="shared" ca="1" si="37"/>
        <v>0</v>
      </c>
      <c r="F50" s="48">
        <f t="shared" ca="1" si="38"/>
        <v>2</v>
      </c>
      <c r="G50" s="54">
        <f t="shared" ca="1" si="39"/>
        <v>362066.77777777775</v>
      </c>
      <c r="H50" s="48">
        <f t="shared" ca="1" si="40"/>
        <v>0</v>
      </c>
      <c r="I50" s="54">
        <f t="shared" ca="1" si="41"/>
        <v>0</v>
      </c>
      <c r="J50" s="48">
        <f t="shared" ca="1" si="42"/>
        <v>2</v>
      </c>
      <c r="K50" s="54">
        <f t="shared" ca="1" si="43"/>
        <v>362066.77777777775</v>
      </c>
      <c r="L50" s="48">
        <f t="shared" ca="1" si="44"/>
        <v>2</v>
      </c>
      <c r="M50" s="54">
        <f t="shared" ca="1" si="45"/>
        <v>362066.77777777775</v>
      </c>
      <c r="N50" s="48">
        <f t="shared" ca="1" si="46"/>
        <v>2</v>
      </c>
      <c r="O50" s="54">
        <f t="shared" ca="1" si="47"/>
        <v>362066.77777777775</v>
      </c>
      <c r="P50" s="48">
        <f t="shared" ca="1" si="48"/>
        <v>2</v>
      </c>
      <c r="Q50" s="54">
        <f t="shared" ca="1" si="49"/>
        <v>362066.77777777775</v>
      </c>
      <c r="R50" s="48">
        <f t="shared" ca="1" si="50"/>
        <v>2</v>
      </c>
      <c r="S50" s="54">
        <f t="shared" ca="1" si="51"/>
        <v>362066.77777777775</v>
      </c>
      <c r="T50" s="48">
        <f t="shared" ca="1" si="52"/>
        <v>2</v>
      </c>
      <c r="U50" s="54">
        <f t="shared" ca="1" si="53"/>
        <v>362066.77777777775</v>
      </c>
      <c r="V50" s="48">
        <f t="shared" ca="1" si="54"/>
        <v>0</v>
      </c>
      <c r="W50" s="54">
        <f t="shared" ca="1" si="55"/>
        <v>0</v>
      </c>
      <c r="X50" s="48">
        <f t="shared" ca="1" si="56"/>
        <v>0</v>
      </c>
      <c r="Y50" s="54">
        <f t="shared" ca="1" si="57"/>
        <v>0</v>
      </c>
      <c r="Z50" s="48">
        <f t="shared" ca="1" si="58"/>
        <v>0</v>
      </c>
      <c r="AA50" s="54">
        <f t="shared" ca="1" si="59"/>
        <v>0</v>
      </c>
      <c r="AB50" s="53">
        <f t="shared" ca="1" si="62"/>
        <v>14</v>
      </c>
      <c r="AC50" s="57">
        <f t="shared" ca="1" si="60"/>
        <v>2534467.444444444</v>
      </c>
      <c r="AD50" s="61">
        <f t="shared" ca="1" si="61"/>
        <v>181033.38888888888</v>
      </c>
      <c r="AE50" s="57">
        <f ca="1">факт_продажи!AD50</f>
        <v>181033.38888888888</v>
      </c>
      <c r="AF50" s="108"/>
      <c r="AG50" s="109"/>
    </row>
    <row r="51" spans="1:33" x14ac:dyDescent="0.2">
      <c r="B51" s="51">
        <f>факт_продажи!B51</f>
        <v>7</v>
      </c>
      <c r="C51" s="51" t="str">
        <f>факт_продажи!C51</f>
        <v>ДКС_101_пульты</v>
      </c>
      <c r="D51" s="48">
        <f t="shared" ca="1" si="36"/>
        <v>1</v>
      </c>
      <c r="E51" s="54">
        <f t="shared" ca="1" si="37"/>
        <v>296925</v>
      </c>
      <c r="F51" s="48">
        <f t="shared" ca="1" si="38"/>
        <v>0</v>
      </c>
      <c r="G51" s="54">
        <f t="shared" ca="1" si="39"/>
        <v>0</v>
      </c>
      <c r="H51" s="48">
        <f t="shared" ca="1" si="40"/>
        <v>0</v>
      </c>
      <c r="I51" s="54">
        <f t="shared" ca="1" si="41"/>
        <v>0</v>
      </c>
      <c r="J51" s="48">
        <f t="shared" ca="1" si="42"/>
        <v>0</v>
      </c>
      <c r="K51" s="54">
        <f t="shared" ca="1" si="43"/>
        <v>0</v>
      </c>
      <c r="L51" s="48">
        <f t="shared" ca="1" si="44"/>
        <v>0</v>
      </c>
      <c r="M51" s="54">
        <f t="shared" ca="1" si="45"/>
        <v>0</v>
      </c>
      <c r="N51" s="48">
        <f t="shared" ca="1" si="46"/>
        <v>0</v>
      </c>
      <c r="O51" s="54">
        <f t="shared" ca="1" si="47"/>
        <v>0</v>
      </c>
      <c r="P51" s="48">
        <f t="shared" ca="1" si="48"/>
        <v>2</v>
      </c>
      <c r="Q51" s="54">
        <f t="shared" ca="1" si="49"/>
        <v>593850</v>
      </c>
      <c r="R51" s="48">
        <f t="shared" ca="1" si="50"/>
        <v>0</v>
      </c>
      <c r="S51" s="54">
        <f t="shared" ca="1" si="51"/>
        <v>0</v>
      </c>
      <c r="T51" s="48">
        <f t="shared" ca="1" si="52"/>
        <v>0</v>
      </c>
      <c r="U51" s="54">
        <f t="shared" ca="1" si="53"/>
        <v>0</v>
      </c>
      <c r="V51" s="48">
        <f t="shared" ca="1" si="54"/>
        <v>0</v>
      </c>
      <c r="W51" s="54">
        <f t="shared" ca="1" si="55"/>
        <v>0</v>
      </c>
      <c r="X51" s="48">
        <f t="shared" ca="1" si="56"/>
        <v>0</v>
      </c>
      <c r="Y51" s="54">
        <f t="shared" ca="1" si="57"/>
        <v>0</v>
      </c>
      <c r="Z51" s="48">
        <f t="shared" ca="1" si="58"/>
        <v>0</v>
      </c>
      <c r="AA51" s="54">
        <f t="shared" ca="1" si="59"/>
        <v>0</v>
      </c>
      <c r="AB51" s="53">
        <f t="shared" ca="1" si="62"/>
        <v>3</v>
      </c>
      <c r="AC51" s="57">
        <f t="shared" ca="1" si="60"/>
        <v>890775</v>
      </c>
      <c r="AD51" s="59">
        <f t="shared" ca="1" si="61"/>
        <v>296925</v>
      </c>
      <c r="AE51" s="54">
        <f ca="1">факт_продажи!AD51</f>
        <v>296925</v>
      </c>
      <c r="AF51" s="50"/>
    </row>
    <row r="52" spans="1:33" x14ac:dyDescent="0.2">
      <c r="B52" s="51">
        <f>факт_продажи!B52</f>
        <v>8</v>
      </c>
      <c r="C52" s="51" t="str">
        <f>факт_продажи!C52</f>
        <v>ДКС_101_камеры</v>
      </c>
      <c r="D52" s="48">
        <f t="shared" ca="1" si="36"/>
        <v>1</v>
      </c>
      <c r="E52" s="54">
        <f t="shared" ca="1" si="37"/>
        <v>85964.833333333328</v>
      </c>
      <c r="F52" s="48">
        <f t="shared" ca="1" si="38"/>
        <v>0</v>
      </c>
      <c r="G52" s="54">
        <f t="shared" ca="1" si="39"/>
        <v>0</v>
      </c>
      <c r="H52" s="48">
        <f t="shared" ca="1" si="40"/>
        <v>0</v>
      </c>
      <c r="I52" s="54">
        <f t="shared" ca="1" si="41"/>
        <v>0</v>
      </c>
      <c r="J52" s="48">
        <f t="shared" ca="1" si="42"/>
        <v>0</v>
      </c>
      <c r="K52" s="54">
        <f t="shared" ca="1" si="43"/>
        <v>0</v>
      </c>
      <c r="L52" s="48">
        <f t="shared" ca="1" si="44"/>
        <v>0</v>
      </c>
      <c r="M52" s="54">
        <f t="shared" ca="1" si="45"/>
        <v>0</v>
      </c>
      <c r="N52" s="48">
        <f t="shared" ca="1" si="46"/>
        <v>0</v>
      </c>
      <c r="O52" s="54">
        <f t="shared" ca="1" si="47"/>
        <v>0</v>
      </c>
      <c r="P52" s="48">
        <f t="shared" ca="1" si="48"/>
        <v>2</v>
      </c>
      <c r="Q52" s="54">
        <f t="shared" ca="1" si="49"/>
        <v>171929.66666666666</v>
      </c>
      <c r="R52" s="48">
        <f t="shared" ca="1" si="50"/>
        <v>0</v>
      </c>
      <c r="S52" s="54">
        <f t="shared" ca="1" si="51"/>
        <v>0</v>
      </c>
      <c r="T52" s="48">
        <f t="shared" ca="1" si="52"/>
        <v>0</v>
      </c>
      <c r="U52" s="54">
        <f t="shared" ca="1" si="53"/>
        <v>0</v>
      </c>
      <c r="V52" s="48">
        <f t="shared" ca="1" si="54"/>
        <v>0</v>
      </c>
      <c r="W52" s="54">
        <f t="shared" ca="1" si="55"/>
        <v>0</v>
      </c>
      <c r="X52" s="48">
        <f t="shared" ca="1" si="56"/>
        <v>0</v>
      </c>
      <c r="Y52" s="54">
        <f t="shared" ca="1" si="57"/>
        <v>0</v>
      </c>
      <c r="Z52" s="48">
        <f t="shared" ca="1" si="58"/>
        <v>0</v>
      </c>
      <c r="AA52" s="54">
        <f t="shared" ca="1" si="59"/>
        <v>0</v>
      </c>
      <c r="AB52" s="53">
        <f t="shared" ca="1" si="62"/>
        <v>3</v>
      </c>
      <c r="AC52" s="57">
        <f t="shared" ca="1" si="60"/>
        <v>257894.5</v>
      </c>
      <c r="AD52" s="59">
        <f t="shared" ca="1" si="61"/>
        <v>85964.833333333328</v>
      </c>
      <c r="AE52" s="54">
        <f ca="1">факт_продажи!AD52</f>
        <v>85964.833333333328</v>
      </c>
      <c r="AF52" s="50"/>
    </row>
    <row r="53" spans="1:33" s="24" customFormat="1" x14ac:dyDescent="0.2">
      <c r="A53" s="53"/>
      <c r="B53" s="53">
        <f>факт_продажи!B53</f>
        <v>9</v>
      </c>
      <c r="C53" s="53" t="str">
        <f>факт_продажи!C53</f>
        <v>Моноблок_Гамма</v>
      </c>
      <c r="D53" s="48">
        <f t="shared" ca="1" si="36"/>
        <v>0</v>
      </c>
      <c r="E53" s="54">
        <f t="shared" ca="1" si="37"/>
        <v>0</v>
      </c>
      <c r="F53" s="48">
        <f t="shared" ca="1" si="38"/>
        <v>0</v>
      </c>
      <c r="G53" s="54">
        <f t="shared" ca="1" si="39"/>
        <v>0</v>
      </c>
      <c r="H53" s="48">
        <f t="shared" ca="1" si="40"/>
        <v>0</v>
      </c>
      <c r="I53" s="54">
        <f t="shared" ca="1" si="41"/>
        <v>0</v>
      </c>
      <c r="J53" s="48">
        <f t="shared" ca="1" si="42"/>
        <v>400</v>
      </c>
      <c r="K53" s="54">
        <f t="shared" ca="1" si="43"/>
        <v>5318338.9355742298</v>
      </c>
      <c r="L53" s="48">
        <f t="shared" ca="1" si="44"/>
        <v>0</v>
      </c>
      <c r="M53" s="54">
        <f t="shared" ca="1" si="45"/>
        <v>0</v>
      </c>
      <c r="N53" s="48">
        <f t="shared" ca="1" si="46"/>
        <v>0</v>
      </c>
      <c r="O53" s="54">
        <f t="shared" ca="1" si="47"/>
        <v>0</v>
      </c>
      <c r="P53" s="48">
        <f t="shared" ca="1" si="48"/>
        <v>300</v>
      </c>
      <c r="Q53" s="54">
        <f t="shared" ca="1" si="49"/>
        <v>3988754.2016806724</v>
      </c>
      <c r="R53" s="48">
        <f t="shared" ca="1" si="50"/>
        <v>0</v>
      </c>
      <c r="S53" s="54">
        <f t="shared" ca="1" si="51"/>
        <v>0</v>
      </c>
      <c r="T53" s="48">
        <f t="shared" ca="1" si="52"/>
        <v>0</v>
      </c>
      <c r="U53" s="54">
        <f t="shared" ca="1" si="53"/>
        <v>0</v>
      </c>
      <c r="V53" s="48">
        <f t="shared" ca="1" si="54"/>
        <v>0</v>
      </c>
      <c r="W53" s="54">
        <f t="shared" ca="1" si="55"/>
        <v>0</v>
      </c>
      <c r="X53" s="48">
        <f t="shared" ca="1" si="56"/>
        <v>0</v>
      </c>
      <c r="Y53" s="54">
        <f t="shared" ca="1" si="57"/>
        <v>0</v>
      </c>
      <c r="Z53" s="48">
        <f t="shared" ca="1" si="58"/>
        <v>0</v>
      </c>
      <c r="AA53" s="54">
        <f t="shared" ca="1" si="59"/>
        <v>0</v>
      </c>
      <c r="AB53" s="53">
        <f t="shared" ca="1" si="62"/>
        <v>700</v>
      </c>
      <c r="AC53" s="57">
        <f t="shared" ca="1" si="60"/>
        <v>9307093.1372549012</v>
      </c>
      <c r="AD53" s="61">
        <f t="shared" ca="1" si="61"/>
        <v>13295.847338935575</v>
      </c>
      <c r="AE53" s="57">
        <f ca="1">факт_продажи!AD53</f>
        <v>13295.847338935575</v>
      </c>
      <c r="AF53" s="108"/>
      <c r="AG53" s="109"/>
    </row>
    <row r="54" spans="1:33" s="24" customFormat="1" x14ac:dyDescent="0.2">
      <c r="A54" s="53"/>
      <c r="B54" s="53">
        <f>факт_продажи!B54</f>
        <v>10</v>
      </c>
      <c r="C54" s="53" t="str">
        <f>факт_продажи!C54</f>
        <v>Моноблок_Гамма_1_1</v>
      </c>
      <c r="D54" s="48">
        <f t="shared" ca="1" si="36"/>
        <v>0</v>
      </c>
      <c r="E54" s="54">
        <f t="shared" ca="1" si="37"/>
        <v>0</v>
      </c>
      <c r="F54" s="48">
        <f t="shared" ca="1" si="38"/>
        <v>100</v>
      </c>
      <c r="G54" s="54">
        <f t="shared" ca="1" si="39"/>
        <v>1238400</v>
      </c>
      <c r="H54" s="48">
        <f t="shared" ca="1" si="40"/>
        <v>0</v>
      </c>
      <c r="I54" s="54">
        <f t="shared" ca="1" si="41"/>
        <v>0</v>
      </c>
      <c r="J54" s="48">
        <f t="shared" ca="1" si="42"/>
        <v>0</v>
      </c>
      <c r="K54" s="54">
        <f t="shared" ca="1" si="43"/>
        <v>0</v>
      </c>
      <c r="L54" s="48">
        <f t="shared" ca="1" si="44"/>
        <v>0</v>
      </c>
      <c r="M54" s="54">
        <f t="shared" ca="1" si="45"/>
        <v>0</v>
      </c>
      <c r="N54" s="48">
        <f t="shared" ca="1" si="46"/>
        <v>0</v>
      </c>
      <c r="O54" s="54">
        <f t="shared" ca="1" si="47"/>
        <v>0</v>
      </c>
      <c r="P54" s="48">
        <f t="shared" ca="1" si="48"/>
        <v>0</v>
      </c>
      <c r="Q54" s="54">
        <f t="shared" ca="1" si="49"/>
        <v>0</v>
      </c>
      <c r="R54" s="48">
        <f t="shared" ca="1" si="50"/>
        <v>0</v>
      </c>
      <c r="S54" s="54">
        <f t="shared" ca="1" si="51"/>
        <v>0</v>
      </c>
      <c r="T54" s="48">
        <f t="shared" ca="1" si="52"/>
        <v>0</v>
      </c>
      <c r="U54" s="54">
        <f t="shared" ca="1" si="53"/>
        <v>0</v>
      </c>
      <c r="V54" s="48">
        <f t="shared" ca="1" si="54"/>
        <v>0</v>
      </c>
      <c r="W54" s="54">
        <f t="shared" ca="1" si="55"/>
        <v>0</v>
      </c>
      <c r="X54" s="48">
        <f t="shared" ca="1" si="56"/>
        <v>0</v>
      </c>
      <c r="Y54" s="54">
        <f t="shared" ca="1" si="57"/>
        <v>0</v>
      </c>
      <c r="Z54" s="48">
        <f t="shared" ca="1" si="58"/>
        <v>0</v>
      </c>
      <c r="AA54" s="54">
        <f t="shared" ca="1" si="59"/>
        <v>0</v>
      </c>
      <c r="AB54" s="53">
        <f t="shared" ca="1" si="62"/>
        <v>100</v>
      </c>
      <c r="AC54" s="57">
        <f t="shared" ca="1" si="60"/>
        <v>1238400</v>
      </c>
      <c r="AD54" s="61">
        <f t="shared" ca="1" si="61"/>
        <v>12384</v>
      </c>
      <c r="AE54" s="57">
        <f ca="1">факт_продажи!AD54</f>
        <v>12384</v>
      </c>
      <c r="AF54" s="108"/>
      <c r="AG54" s="109"/>
    </row>
    <row r="55" spans="1:33" s="24" customFormat="1" x14ac:dyDescent="0.2">
      <c r="A55" s="53"/>
      <c r="B55" s="53">
        <f>факт_продажи!B55</f>
        <v>11</v>
      </c>
      <c r="C55" s="53" t="str">
        <f>факт_продажи!C55</f>
        <v>Моноблок_Гамма_2_1</v>
      </c>
      <c r="D55" s="48">
        <f t="shared" ca="1" si="36"/>
        <v>0</v>
      </c>
      <c r="E55" s="54">
        <f t="shared" ca="1" si="37"/>
        <v>0</v>
      </c>
      <c r="F55" s="48">
        <f t="shared" ca="1" si="38"/>
        <v>0</v>
      </c>
      <c r="G55" s="54">
        <f t="shared" ca="1" si="39"/>
        <v>0</v>
      </c>
      <c r="H55" s="48">
        <f t="shared" ca="1" si="40"/>
        <v>0</v>
      </c>
      <c r="I55" s="54">
        <f t="shared" ca="1" si="41"/>
        <v>0</v>
      </c>
      <c r="J55" s="48">
        <f t="shared" ca="1" si="42"/>
        <v>0</v>
      </c>
      <c r="K55" s="54">
        <f t="shared" ca="1" si="43"/>
        <v>0</v>
      </c>
      <c r="L55" s="48">
        <f t="shared" ca="1" si="44"/>
        <v>0</v>
      </c>
      <c r="M55" s="54">
        <f t="shared" ca="1" si="45"/>
        <v>0</v>
      </c>
      <c r="N55" s="48">
        <f t="shared" ca="1" si="46"/>
        <v>0</v>
      </c>
      <c r="O55" s="54">
        <f t="shared" ca="1" si="47"/>
        <v>0</v>
      </c>
      <c r="P55" s="48">
        <f t="shared" ca="1" si="48"/>
        <v>0</v>
      </c>
      <c r="Q55" s="54">
        <f t="shared" ca="1" si="49"/>
        <v>0</v>
      </c>
      <c r="R55" s="48">
        <f t="shared" ca="1" si="50"/>
        <v>0</v>
      </c>
      <c r="S55" s="54">
        <f t="shared" ca="1" si="51"/>
        <v>0</v>
      </c>
      <c r="T55" s="48">
        <f t="shared" ca="1" si="52"/>
        <v>250</v>
      </c>
      <c r="U55" s="54">
        <f t="shared" ca="1" si="53"/>
        <v>3096000</v>
      </c>
      <c r="V55" s="48">
        <f t="shared" ca="1" si="54"/>
        <v>0</v>
      </c>
      <c r="W55" s="54">
        <f t="shared" ca="1" si="55"/>
        <v>0</v>
      </c>
      <c r="X55" s="48">
        <f t="shared" ca="1" si="56"/>
        <v>0</v>
      </c>
      <c r="Y55" s="54">
        <f t="shared" ca="1" si="57"/>
        <v>0</v>
      </c>
      <c r="Z55" s="48">
        <f t="shared" ca="1" si="58"/>
        <v>0</v>
      </c>
      <c r="AA55" s="54">
        <f t="shared" ca="1" si="59"/>
        <v>0</v>
      </c>
      <c r="AB55" s="53">
        <f t="shared" ca="1" si="62"/>
        <v>250</v>
      </c>
      <c r="AC55" s="57">
        <f t="shared" ca="1" si="60"/>
        <v>3096000</v>
      </c>
      <c r="AD55" s="61">
        <f t="shared" ca="1" si="61"/>
        <v>12384</v>
      </c>
      <c r="AE55" s="57">
        <f ca="1">факт_продажи!AD55</f>
        <v>12384</v>
      </c>
      <c r="AF55" s="108"/>
      <c r="AG55" s="109"/>
    </row>
    <row r="56" spans="1:33" x14ac:dyDescent="0.2">
      <c r="B56" s="51">
        <f>факт_продажи!B56</f>
        <v>12</v>
      </c>
      <c r="C56" s="51" t="str">
        <f>факт_продажи!C56</f>
        <v>ЭП_14</v>
      </c>
      <c r="D56" s="48">
        <f t="shared" ca="1" si="36"/>
        <v>0</v>
      </c>
      <c r="E56" s="54">
        <f t="shared" ca="1" si="37"/>
        <v>0</v>
      </c>
      <c r="F56" s="48">
        <f t="shared" ca="1" si="38"/>
        <v>0</v>
      </c>
      <c r="G56" s="54">
        <f t="shared" ca="1" si="39"/>
        <v>0</v>
      </c>
      <c r="H56" s="48">
        <f t="shared" ca="1" si="40"/>
        <v>0</v>
      </c>
      <c r="I56" s="54">
        <f t="shared" ca="1" si="41"/>
        <v>0</v>
      </c>
      <c r="J56" s="48">
        <f t="shared" ca="1" si="42"/>
        <v>0</v>
      </c>
      <c r="K56" s="54">
        <f t="shared" ca="1" si="43"/>
        <v>0</v>
      </c>
      <c r="L56" s="48">
        <f t="shared" ca="1" si="44"/>
        <v>0</v>
      </c>
      <c r="M56" s="54">
        <f t="shared" ca="1" si="45"/>
        <v>0</v>
      </c>
      <c r="N56" s="48">
        <f t="shared" ca="1" si="46"/>
        <v>0</v>
      </c>
      <c r="O56" s="54">
        <f t="shared" ca="1" si="47"/>
        <v>0</v>
      </c>
      <c r="P56" s="48">
        <f t="shared" ca="1" si="48"/>
        <v>0</v>
      </c>
      <c r="Q56" s="54">
        <f t="shared" ca="1" si="49"/>
        <v>0</v>
      </c>
      <c r="R56" s="48">
        <f t="shared" ca="1" si="50"/>
        <v>0</v>
      </c>
      <c r="S56" s="54">
        <f t="shared" ca="1" si="51"/>
        <v>0</v>
      </c>
      <c r="T56" s="48">
        <f t="shared" ca="1" si="52"/>
        <v>0</v>
      </c>
      <c r="U56" s="54">
        <f t="shared" ca="1" si="53"/>
        <v>0</v>
      </c>
      <c r="V56" s="48">
        <f t="shared" ca="1" si="54"/>
        <v>0</v>
      </c>
      <c r="W56" s="54">
        <f t="shared" ca="1" si="55"/>
        <v>0</v>
      </c>
      <c r="X56" s="48">
        <f t="shared" ca="1" si="56"/>
        <v>0</v>
      </c>
      <c r="Y56" s="54">
        <f t="shared" ca="1" si="57"/>
        <v>0</v>
      </c>
      <c r="Z56" s="48">
        <f t="shared" ca="1" si="58"/>
        <v>0</v>
      </c>
      <c r="AA56" s="54">
        <f t="shared" ca="1" si="59"/>
        <v>0</v>
      </c>
      <c r="AB56" s="53">
        <f t="shared" ca="1" si="62"/>
        <v>0</v>
      </c>
      <c r="AC56" s="57">
        <f t="shared" ca="1" si="60"/>
        <v>0</v>
      </c>
      <c r="AD56" s="59">
        <f t="shared" ca="1" si="61"/>
        <v>165800</v>
      </c>
      <c r="AE56" s="54">
        <f ca="1">факт_продажи!AD56</f>
        <v>165800</v>
      </c>
      <c r="AF56" s="50"/>
    </row>
    <row r="57" spans="1:33" x14ac:dyDescent="0.2">
      <c r="B57" s="51">
        <f>факт_продажи!B57</f>
        <v>13</v>
      </c>
      <c r="C57" s="51" t="str">
        <f>факт_продажи!C57</f>
        <v>ИМД_7</v>
      </c>
      <c r="D57" s="48">
        <f t="shared" ca="1" si="36"/>
        <v>0</v>
      </c>
      <c r="E57" s="54">
        <f t="shared" ca="1" si="37"/>
        <v>0</v>
      </c>
      <c r="F57" s="48">
        <f t="shared" ca="1" si="38"/>
        <v>0</v>
      </c>
      <c r="G57" s="54">
        <f t="shared" ca="1" si="39"/>
        <v>0</v>
      </c>
      <c r="H57" s="48">
        <f t="shared" ca="1" si="40"/>
        <v>0</v>
      </c>
      <c r="I57" s="54">
        <f t="shared" ca="1" si="41"/>
        <v>0</v>
      </c>
      <c r="J57" s="48">
        <f t="shared" ca="1" si="42"/>
        <v>0</v>
      </c>
      <c r="K57" s="54">
        <f t="shared" ca="1" si="43"/>
        <v>0</v>
      </c>
      <c r="L57" s="48">
        <f t="shared" ca="1" si="44"/>
        <v>0</v>
      </c>
      <c r="M57" s="54">
        <f t="shared" ca="1" si="45"/>
        <v>0</v>
      </c>
      <c r="N57" s="48">
        <f t="shared" ca="1" si="46"/>
        <v>0</v>
      </c>
      <c r="O57" s="54">
        <f t="shared" ca="1" si="47"/>
        <v>0</v>
      </c>
      <c r="P57" s="48">
        <f t="shared" ca="1" si="48"/>
        <v>0</v>
      </c>
      <c r="Q57" s="54">
        <f t="shared" ca="1" si="49"/>
        <v>0</v>
      </c>
      <c r="R57" s="48">
        <f t="shared" ca="1" si="50"/>
        <v>0</v>
      </c>
      <c r="S57" s="54">
        <f t="shared" ca="1" si="51"/>
        <v>0</v>
      </c>
      <c r="T57" s="48">
        <f t="shared" ca="1" si="52"/>
        <v>0</v>
      </c>
      <c r="U57" s="54">
        <f t="shared" ca="1" si="53"/>
        <v>0</v>
      </c>
      <c r="V57" s="48">
        <f t="shared" ca="1" si="54"/>
        <v>0</v>
      </c>
      <c r="W57" s="54">
        <f t="shared" ca="1" si="55"/>
        <v>0</v>
      </c>
      <c r="X57" s="48">
        <f t="shared" ca="1" si="56"/>
        <v>0</v>
      </c>
      <c r="Y57" s="54">
        <f t="shared" ca="1" si="57"/>
        <v>0</v>
      </c>
      <c r="Z57" s="48">
        <f t="shared" ca="1" si="58"/>
        <v>0</v>
      </c>
      <c r="AA57" s="54">
        <f t="shared" ca="1" si="59"/>
        <v>0</v>
      </c>
      <c r="AB57" s="53">
        <f t="shared" ca="1" si="62"/>
        <v>0</v>
      </c>
      <c r="AC57" s="57">
        <f t="shared" ca="1" si="60"/>
        <v>0</v>
      </c>
      <c r="AD57" s="59">
        <f t="shared" ca="1" si="61"/>
        <v>174717.79820627804</v>
      </c>
      <c r="AE57" s="54">
        <f ca="1">факт_продажи!AD57</f>
        <v>174717.79820627804</v>
      </c>
      <c r="AF57" s="50"/>
    </row>
    <row r="58" spans="1:33" x14ac:dyDescent="0.2">
      <c r="B58" s="51">
        <f>факт_продажи!B58</f>
        <v>14</v>
      </c>
      <c r="C58" s="51" t="str">
        <f>факт_продажи!C58</f>
        <v>Сторонние_производители</v>
      </c>
      <c r="D58" s="48">
        <f t="shared" ca="1" si="36"/>
        <v>5</v>
      </c>
      <c r="E58" s="54">
        <f t="shared" ca="1" si="37"/>
        <v>208801.05769230769</v>
      </c>
      <c r="F58" s="48">
        <f t="shared" ca="1" si="38"/>
        <v>0</v>
      </c>
      <c r="G58" s="54">
        <f t="shared" ca="1" si="39"/>
        <v>0</v>
      </c>
      <c r="H58" s="48">
        <f t="shared" ca="1" si="40"/>
        <v>0</v>
      </c>
      <c r="I58" s="54">
        <f t="shared" ca="1" si="41"/>
        <v>0</v>
      </c>
      <c r="J58" s="48">
        <f t="shared" ca="1" si="42"/>
        <v>5</v>
      </c>
      <c r="K58" s="54">
        <f t="shared" ca="1" si="43"/>
        <v>208801.05769230769</v>
      </c>
      <c r="L58" s="48">
        <f t="shared" ca="1" si="44"/>
        <v>0</v>
      </c>
      <c r="M58" s="54">
        <f t="shared" ca="1" si="45"/>
        <v>0</v>
      </c>
      <c r="N58" s="48">
        <f t="shared" ca="1" si="46"/>
        <v>0</v>
      </c>
      <c r="O58" s="54">
        <f t="shared" ca="1" si="47"/>
        <v>0</v>
      </c>
      <c r="P58" s="48">
        <f t="shared" ca="1" si="48"/>
        <v>0</v>
      </c>
      <c r="Q58" s="54">
        <f t="shared" ca="1" si="49"/>
        <v>0</v>
      </c>
      <c r="R58" s="48">
        <f t="shared" ca="1" si="50"/>
        <v>0</v>
      </c>
      <c r="S58" s="54">
        <f t="shared" ca="1" si="51"/>
        <v>0</v>
      </c>
      <c r="T58" s="48">
        <f t="shared" ca="1" si="52"/>
        <v>0</v>
      </c>
      <c r="U58" s="54">
        <f t="shared" ca="1" si="53"/>
        <v>0</v>
      </c>
      <c r="V58" s="48">
        <f t="shared" ca="1" si="54"/>
        <v>0</v>
      </c>
      <c r="W58" s="54">
        <f t="shared" ca="1" si="55"/>
        <v>0</v>
      </c>
      <c r="X58" s="48">
        <f t="shared" ca="1" si="56"/>
        <v>0</v>
      </c>
      <c r="Y58" s="54">
        <f t="shared" ca="1" si="57"/>
        <v>0</v>
      </c>
      <c r="Z58" s="48">
        <f t="shared" ca="1" si="58"/>
        <v>0</v>
      </c>
      <c r="AA58" s="54">
        <f t="shared" ca="1" si="59"/>
        <v>0</v>
      </c>
      <c r="AB58" s="53">
        <f t="shared" ca="1" si="62"/>
        <v>10</v>
      </c>
      <c r="AC58" s="57">
        <f t="shared" ca="1" si="60"/>
        <v>417602.11538461538</v>
      </c>
      <c r="AD58" s="59">
        <f t="shared" ca="1" si="61"/>
        <v>41760.211538461539</v>
      </c>
      <c r="AE58" s="54">
        <f ca="1">факт_продажи!AD58</f>
        <v>41760.211538461539</v>
      </c>
      <c r="AF58" s="50"/>
    </row>
    <row r="59" spans="1:33" x14ac:dyDescent="0.2">
      <c r="B59" s="51">
        <f>факт_продажи!B59</f>
        <v>15</v>
      </c>
      <c r="C59" s="51" t="str">
        <f>факт_продажи!C59</f>
        <v>СОРТ</v>
      </c>
      <c r="D59" s="48">
        <f t="shared" ca="1" si="36"/>
        <v>0</v>
      </c>
      <c r="E59" s="54">
        <f t="shared" ca="1" si="37"/>
        <v>0</v>
      </c>
      <c r="F59" s="48">
        <f t="shared" ca="1" si="38"/>
        <v>0</v>
      </c>
      <c r="G59" s="54">
        <f t="shared" ca="1" si="39"/>
        <v>0</v>
      </c>
      <c r="H59" s="48">
        <f t="shared" ca="1" si="40"/>
        <v>0</v>
      </c>
      <c r="I59" s="54">
        <f t="shared" ca="1" si="41"/>
        <v>0</v>
      </c>
      <c r="J59" s="48">
        <f t="shared" ca="1" si="42"/>
        <v>0</v>
      </c>
      <c r="K59" s="54">
        <f t="shared" ca="1" si="43"/>
        <v>0</v>
      </c>
      <c r="L59" s="48">
        <f t="shared" ca="1" si="44"/>
        <v>0</v>
      </c>
      <c r="M59" s="54">
        <f t="shared" ca="1" si="45"/>
        <v>0</v>
      </c>
      <c r="N59" s="48">
        <f t="shared" ca="1" si="46"/>
        <v>0</v>
      </c>
      <c r="O59" s="54">
        <f t="shared" ca="1" si="47"/>
        <v>0</v>
      </c>
      <c r="P59" s="48">
        <f t="shared" ca="1" si="48"/>
        <v>0</v>
      </c>
      <c r="Q59" s="54">
        <f t="shared" ca="1" si="49"/>
        <v>0</v>
      </c>
      <c r="R59" s="48">
        <f t="shared" ca="1" si="50"/>
        <v>0</v>
      </c>
      <c r="S59" s="54">
        <f t="shared" ca="1" si="51"/>
        <v>0</v>
      </c>
      <c r="T59" s="48">
        <f t="shared" ca="1" si="52"/>
        <v>0</v>
      </c>
      <c r="U59" s="54">
        <f t="shared" ca="1" si="53"/>
        <v>0</v>
      </c>
      <c r="V59" s="48">
        <f t="shared" ca="1" si="54"/>
        <v>0</v>
      </c>
      <c r="W59" s="54">
        <f t="shared" ca="1" si="55"/>
        <v>0</v>
      </c>
      <c r="X59" s="48">
        <f t="shared" ca="1" si="56"/>
        <v>0</v>
      </c>
      <c r="Y59" s="54">
        <f t="shared" ca="1" si="57"/>
        <v>0</v>
      </c>
      <c r="Z59" s="48">
        <f t="shared" ca="1" si="58"/>
        <v>0</v>
      </c>
      <c r="AA59" s="54">
        <f t="shared" ca="1" si="59"/>
        <v>0</v>
      </c>
      <c r="AB59" s="53">
        <f t="shared" ca="1" si="62"/>
        <v>0</v>
      </c>
      <c r="AC59" s="57">
        <f t="shared" ca="1" si="60"/>
        <v>0</v>
      </c>
      <c r="AD59" s="59">
        <f t="shared" ca="1" si="61"/>
        <v>217264.69736842104</v>
      </c>
      <c r="AE59" s="54">
        <f ca="1">факт_продажи!AD59</f>
        <v>217264.69736842104</v>
      </c>
      <c r="AF59" s="50"/>
    </row>
    <row r="60" spans="1:33" s="24" customFormat="1" x14ac:dyDescent="0.2">
      <c r="A60" s="53"/>
      <c r="B60" s="51">
        <f>факт_продажи!B60</f>
        <v>16</v>
      </c>
      <c r="C60" s="51" t="str">
        <f>факт_продажи!C60</f>
        <v>БДМГ</v>
      </c>
      <c r="D60" s="48">
        <f t="shared" ca="1" si="36"/>
        <v>0</v>
      </c>
      <c r="E60" s="54">
        <f t="shared" ca="1" si="37"/>
        <v>0</v>
      </c>
      <c r="F60" s="48">
        <f t="shared" ca="1" si="38"/>
        <v>1</v>
      </c>
      <c r="G60" s="54">
        <f t="shared" ca="1" si="39"/>
        <v>141476.14705882352</v>
      </c>
      <c r="H60" s="48">
        <f t="shared" ca="1" si="40"/>
        <v>1</v>
      </c>
      <c r="I60" s="54">
        <f t="shared" ca="1" si="41"/>
        <v>141476.14705882352</v>
      </c>
      <c r="J60" s="48">
        <f t="shared" ca="1" si="42"/>
        <v>1</v>
      </c>
      <c r="K60" s="54">
        <f t="shared" ca="1" si="43"/>
        <v>141476.14705882352</v>
      </c>
      <c r="L60" s="48">
        <f t="shared" ca="1" si="44"/>
        <v>1</v>
      </c>
      <c r="M60" s="54">
        <f t="shared" ca="1" si="45"/>
        <v>141476.14705882352</v>
      </c>
      <c r="N60" s="48">
        <f t="shared" ca="1" si="46"/>
        <v>2</v>
      </c>
      <c r="O60" s="54">
        <f t="shared" ca="1" si="47"/>
        <v>282952.29411764705</v>
      </c>
      <c r="P60" s="48">
        <f t="shared" ca="1" si="48"/>
        <v>4</v>
      </c>
      <c r="Q60" s="54">
        <f t="shared" ca="1" si="49"/>
        <v>565904.5882352941</v>
      </c>
      <c r="R60" s="48">
        <f t="shared" ca="1" si="50"/>
        <v>0</v>
      </c>
      <c r="S60" s="54">
        <f t="shared" ca="1" si="51"/>
        <v>0</v>
      </c>
      <c r="T60" s="48">
        <f t="shared" ca="1" si="52"/>
        <v>4</v>
      </c>
      <c r="U60" s="54">
        <f t="shared" ca="1" si="53"/>
        <v>565904.5882352941</v>
      </c>
      <c r="V60" s="48">
        <f t="shared" ca="1" si="54"/>
        <v>0</v>
      </c>
      <c r="W60" s="54">
        <f t="shared" ca="1" si="55"/>
        <v>0</v>
      </c>
      <c r="X60" s="48">
        <f t="shared" ca="1" si="56"/>
        <v>0</v>
      </c>
      <c r="Y60" s="54">
        <f t="shared" ca="1" si="57"/>
        <v>0</v>
      </c>
      <c r="Z60" s="48">
        <f t="shared" ca="1" si="58"/>
        <v>0</v>
      </c>
      <c r="AA60" s="54">
        <f t="shared" ca="1" si="59"/>
        <v>0</v>
      </c>
      <c r="AB60" s="53">
        <f t="shared" ca="1" si="62"/>
        <v>14</v>
      </c>
      <c r="AC60" s="57">
        <f t="shared" ca="1" si="60"/>
        <v>1980666.0588235292</v>
      </c>
      <c r="AD60" s="59">
        <f t="shared" ca="1" si="61"/>
        <v>141476.14705882352</v>
      </c>
      <c r="AE60" s="54">
        <f ca="1">факт_продажи!AD60</f>
        <v>141476.14705882352</v>
      </c>
      <c r="AF60" s="50"/>
    </row>
    <row r="61" spans="1:33" x14ac:dyDescent="0.2">
      <c r="B61" s="51">
        <f>факт_продажи!B61</f>
        <v>17</v>
      </c>
      <c r="C61" s="51" t="str">
        <f>факт_продажи!C61</f>
        <v>Прочее</v>
      </c>
      <c r="D61" s="48">
        <f t="shared" ca="1" si="36"/>
        <v>2</v>
      </c>
      <c r="E61" s="54">
        <f t="shared" ca="1" si="37"/>
        <v>3435.1495116453793</v>
      </c>
      <c r="F61" s="48">
        <f t="shared" ca="1" si="38"/>
        <v>9</v>
      </c>
      <c r="G61" s="54">
        <f t="shared" ca="1" si="39"/>
        <v>15458.172802404208</v>
      </c>
      <c r="H61" s="48">
        <f t="shared" ca="1" si="40"/>
        <v>7</v>
      </c>
      <c r="I61" s="54">
        <f t="shared" ca="1" si="41"/>
        <v>12023.023290758827</v>
      </c>
      <c r="J61" s="48">
        <f t="shared" ca="1" si="42"/>
        <v>9</v>
      </c>
      <c r="K61" s="54">
        <f t="shared" ca="1" si="43"/>
        <v>15458.172802404208</v>
      </c>
      <c r="L61" s="48">
        <f t="shared" ca="1" si="44"/>
        <v>9</v>
      </c>
      <c r="M61" s="54">
        <f t="shared" ca="1" si="45"/>
        <v>15458.172802404208</v>
      </c>
      <c r="N61" s="48">
        <f t="shared" ca="1" si="46"/>
        <v>10</v>
      </c>
      <c r="O61" s="54">
        <f t="shared" ca="1" si="47"/>
        <v>17175.747558226896</v>
      </c>
      <c r="P61" s="48">
        <f t="shared" ca="1" si="48"/>
        <v>14</v>
      </c>
      <c r="Q61" s="54">
        <f t="shared" ca="1" si="49"/>
        <v>24046.046581517654</v>
      </c>
      <c r="R61" s="48">
        <f t="shared" ca="1" si="50"/>
        <v>8</v>
      </c>
      <c r="S61" s="54">
        <f t="shared" ca="1" si="51"/>
        <v>13740.598046581517</v>
      </c>
      <c r="T61" s="48">
        <f t="shared" ca="1" si="52"/>
        <v>18</v>
      </c>
      <c r="U61" s="54">
        <f t="shared" ca="1" si="53"/>
        <v>30916.345604808415</v>
      </c>
      <c r="V61" s="48">
        <f t="shared" ca="1" si="54"/>
        <v>0</v>
      </c>
      <c r="W61" s="54">
        <f t="shared" ca="1" si="55"/>
        <v>0</v>
      </c>
      <c r="X61" s="48">
        <f t="shared" ca="1" si="56"/>
        <v>0</v>
      </c>
      <c r="Y61" s="54">
        <f t="shared" ca="1" si="57"/>
        <v>0</v>
      </c>
      <c r="Z61" s="48">
        <f t="shared" ca="1" si="58"/>
        <v>0</v>
      </c>
      <c r="AA61" s="54">
        <f t="shared" ca="1" si="59"/>
        <v>0</v>
      </c>
      <c r="AB61" s="53">
        <f t="shared" ca="1" si="62"/>
        <v>86</v>
      </c>
      <c r="AC61" s="57">
        <f t="shared" ref="AC61:AC70" ca="1" si="63">E61+G61+I61+K61+M61+O61+Q61+S61+U61+W61+Y61+AA61</f>
        <v>147711.42900075132</v>
      </c>
      <c r="AD61" s="59">
        <f t="shared" ca="1" si="61"/>
        <v>1717.5747558226897</v>
      </c>
      <c r="AE61" s="54">
        <f ca="1">факт_продажи!AD61</f>
        <v>1717.5747558226897</v>
      </c>
      <c r="AF61" s="50"/>
    </row>
    <row r="62" spans="1:33" x14ac:dyDescent="0.2">
      <c r="B62" s="51">
        <f>факт_продажи!B62</f>
        <v>18</v>
      </c>
      <c r="C62" s="51" t="str">
        <f>факт_продажи!C62</f>
        <v>ремонт_прочие_услуги</v>
      </c>
      <c r="D62" s="48">
        <f t="shared" ca="1" si="36"/>
        <v>0</v>
      </c>
      <c r="E62" s="54">
        <f t="shared" ca="1" si="37"/>
        <v>0</v>
      </c>
      <c r="F62" s="48">
        <f t="shared" ca="1" si="38"/>
        <v>0</v>
      </c>
      <c r="G62" s="54">
        <f t="shared" ca="1" si="39"/>
        <v>0</v>
      </c>
      <c r="H62" s="48">
        <f t="shared" ca="1" si="40"/>
        <v>0</v>
      </c>
      <c r="I62" s="54">
        <f t="shared" ca="1" si="41"/>
        <v>0</v>
      </c>
      <c r="J62" s="48">
        <f t="shared" ca="1" si="42"/>
        <v>0</v>
      </c>
      <c r="K62" s="54">
        <f t="shared" ca="1" si="43"/>
        <v>0</v>
      </c>
      <c r="L62" s="48">
        <f t="shared" ca="1" si="44"/>
        <v>0</v>
      </c>
      <c r="M62" s="54">
        <f t="shared" ca="1" si="45"/>
        <v>0</v>
      </c>
      <c r="N62" s="48">
        <f t="shared" ca="1" si="46"/>
        <v>0</v>
      </c>
      <c r="O62" s="54">
        <f t="shared" ca="1" si="47"/>
        <v>0</v>
      </c>
      <c r="P62" s="48">
        <f t="shared" ca="1" si="48"/>
        <v>0</v>
      </c>
      <c r="Q62" s="54">
        <f t="shared" ca="1" si="49"/>
        <v>0</v>
      </c>
      <c r="R62" s="48">
        <f t="shared" ca="1" si="50"/>
        <v>0</v>
      </c>
      <c r="S62" s="54">
        <f t="shared" ca="1" si="51"/>
        <v>0</v>
      </c>
      <c r="T62" s="48">
        <f t="shared" ca="1" si="52"/>
        <v>0</v>
      </c>
      <c r="U62" s="54">
        <f t="shared" ca="1" si="53"/>
        <v>0</v>
      </c>
      <c r="V62" s="48">
        <f t="shared" ca="1" si="54"/>
        <v>0</v>
      </c>
      <c r="W62" s="54">
        <f t="shared" ca="1" si="55"/>
        <v>0</v>
      </c>
      <c r="X62" s="48">
        <f t="shared" ca="1" si="56"/>
        <v>0</v>
      </c>
      <c r="Y62" s="54">
        <f t="shared" ca="1" si="57"/>
        <v>0</v>
      </c>
      <c r="Z62" s="48">
        <f t="shared" ca="1" si="58"/>
        <v>0</v>
      </c>
      <c r="AA62" s="54">
        <f t="shared" ca="1" si="59"/>
        <v>0</v>
      </c>
      <c r="AB62" s="53">
        <f t="shared" ca="1" si="62"/>
        <v>0</v>
      </c>
      <c r="AC62" s="57">
        <f t="shared" ca="1" si="63"/>
        <v>0</v>
      </c>
      <c r="AD62" s="59">
        <f t="shared" ca="1" si="61"/>
        <v>19966.702702702703</v>
      </c>
      <c r="AE62" s="54">
        <f ca="1">факт_продажи!AD62</f>
        <v>19966.702702702703</v>
      </c>
      <c r="AF62" s="50"/>
    </row>
    <row r="63" spans="1:33" x14ac:dyDescent="0.2">
      <c r="B63" s="51">
        <f>факт_продажи!B63</f>
        <v>19</v>
      </c>
      <c r="C63" s="51" t="str">
        <f>факт_продажи!C63</f>
        <v>Светофор</v>
      </c>
      <c r="D63" s="48">
        <f t="shared" ca="1" si="36"/>
        <v>2</v>
      </c>
      <c r="E63" s="54">
        <f t="shared" ca="1" si="37"/>
        <v>190000</v>
      </c>
      <c r="F63" s="48">
        <f t="shared" ca="1" si="38"/>
        <v>5</v>
      </c>
      <c r="G63" s="54">
        <f t="shared" ca="1" si="39"/>
        <v>475000</v>
      </c>
      <c r="H63" s="48">
        <f t="shared" ca="1" si="40"/>
        <v>10</v>
      </c>
      <c r="I63" s="54">
        <f t="shared" ca="1" si="41"/>
        <v>950000</v>
      </c>
      <c r="J63" s="48">
        <f t="shared" ca="1" si="42"/>
        <v>10</v>
      </c>
      <c r="K63" s="54">
        <f t="shared" ca="1" si="43"/>
        <v>950000</v>
      </c>
      <c r="L63" s="48">
        <f t="shared" ca="1" si="44"/>
        <v>10</v>
      </c>
      <c r="M63" s="54">
        <f t="shared" ca="1" si="45"/>
        <v>950000</v>
      </c>
      <c r="N63" s="48">
        <f t="shared" ca="1" si="46"/>
        <v>10</v>
      </c>
      <c r="O63" s="54">
        <f t="shared" ca="1" si="47"/>
        <v>950000</v>
      </c>
      <c r="P63" s="48">
        <f t="shared" ca="1" si="48"/>
        <v>10</v>
      </c>
      <c r="Q63" s="54">
        <f t="shared" ca="1" si="49"/>
        <v>950000</v>
      </c>
      <c r="R63" s="48">
        <f t="shared" ca="1" si="50"/>
        <v>10</v>
      </c>
      <c r="S63" s="54">
        <f t="shared" ca="1" si="51"/>
        <v>950000</v>
      </c>
      <c r="T63" s="48">
        <f t="shared" ca="1" si="52"/>
        <v>10</v>
      </c>
      <c r="U63" s="54">
        <f t="shared" ca="1" si="53"/>
        <v>950000</v>
      </c>
      <c r="V63" s="48">
        <f t="shared" ca="1" si="54"/>
        <v>10</v>
      </c>
      <c r="W63" s="54">
        <f t="shared" ca="1" si="55"/>
        <v>950000</v>
      </c>
      <c r="X63" s="48">
        <f t="shared" ca="1" si="56"/>
        <v>10</v>
      </c>
      <c r="Y63" s="54">
        <f t="shared" ca="1" si="57"/>
        <v>950000</v>
      </c>
      <c r="Z63" s="48">
        <f t="shared" ca="1" si="58"/>
        <v>10</v>
      </c>
      <c r="AA63" s="54">
        <f t="shared" ca="1" si="59"/>
        <v>950000</v>
      </c>
      <c r="AB63" s="53">
        <f t="shared" ca="1" si="62"/>
        <v>107</v>
      </c>
      <c r="AC63" s="57">
        <f t="shared" ca="1" si="63"/>
        <v>10165000</v>
      </c>
      <c r="AD63" s="59">
        <f t="shared" si="61"/>
        <v>95000</v>
      </c>
      <c r="AE63" s="54">
        <f ca="1">факт_продажи!AD63</f>
        <v>0</v>
      </c>
      <c r="AF63" s="50">
        <v>95000</v>
      </c>
    </row>
    <row r="64" spans="1:33" x14ac:dyDescent="0.2">
      <c r="B64" s="51">
        <f>факт_продажи!B64</f>
        <v>20</v>
      </c>
      <c r="C64" s="51" t="str">
        <f>факт_продажи!C64</f>
        <v>Валдай</v>
      </c>
      <c r="D64" s="48">
        <f t="shared" ca="1" si="36"/>
        <v>5</v>
      </c>
      <c r="E64" s="54">
        <f t="shared" ca="1" si="37"/>
        <v>198900</v>
      </c>
      <c r="F64" s="48">
        <f t="shared" ca="1" si="38"/>
        <v>10</v>
      </c>
      <c r="G64" s="54">
        <f t="shared" ca="1" si="39"/>
        <v>397800</v>
      </c>
      <c r="H64" s="48">
        <f t="shared" ca="1" si="40"/>
        <v>15</v>
      </c>
      <c r="I64" s="54">
        <f t="shared" ca="1" si="41"/>
        <v>596700</v>
      </c>
      <c r="J64" s="48">
        <f t="shared" ca="1" si="42"/>
        <v>15</v>
      </c>
      <c r="K64" s="54">
        <f t="shared" ca="1" si="43"/>
        <v>596700</v>
      </c>
      <c r="L64" s="48">
        <f t="shared" ca="1" si="44"/>
        <v>15</v>
      </c>
      <c r="M64" s="54">
        <f t="shared" ca="1" si="45"/>
        <v>596700</v>
      </c>
      <c r="N64" s="48">
        <f t="shared" ca="1" si="46"/>
        <v>15</v>
      </c>
      <c r="O64" s="54">
        <f t="shared" ca="1" si="47"/>
        <v>596700</v>
      </c>
      <c r="P64" s="48">
        <f t="shared" ca="1" si="48"/>
        <v>20</v>
      </c>
      <c r="Q64" s="54">
        <f t="shared" ca="1" si="49"/>
        <v>795600</v>
      </c>
      <c r="R64" s="48">
        <f t="shared" ca="1" si="50"/>
        <v>20</v>
      </c>
      <c r="S64" s="54">
        <f t="shared" ca="1" si="51"/>
        <v>795600</v>
      </c>
      <c r="T64" s="48">
        <f t="shared" ca="1" si="52"/>
        <v>20</v>
      </c>
      <c r="U64" s="54">
        <f t="shared" ca="1" si="53"/>
        <v>795600</v>
      </c>
      <c r="V64" s="48">
        <f t="shared" ca="1" si="54"/>
        <v>20</v>
      </c>
      <c r="W64" s="54">
        <f t="shared" ca="1" si="55"/>
        <v>795600</v>
      </c>
      <c r="X64" s="48">
        <f t="shared" ca="1" si="56"/>
        <v>20</v>
      </c>
      <c r="Y64" s="54">
        <f t="shared" ca="1" si="57"/>
        <v>795600</v>
      </c>
      <c r="Z64" s="48">
        <f t="shared" ca="1" si="58"/>
        <v>20</v>
      </c>
      <c r="AA64" s="54">
        <f t="shared" ca="1" si="59"/>
        <v>795600</v>
      </c>
      <c r="AB64" s="53">
        <f t="shared" ca="1" si="62"/>
        <v>195</v>
      </c>
      <c r="AC64" s="57">
        <f t="shared" ca="1" si="63"/>
        <v>7757100</v>
      </c>
      <c r="AD64" s="59">
        <f t="shared" si="61"/>
        <v>39780</v>
      </c>
      <c r="AE64" s="54">
        <f ca="1">факт_продажи!AD64</f>
        <v>0</v>
      </c>
      <c r="AF64" s="50">
        <v>39780</v>
      </c>
    </row>
    <row r="65" spans="1:32" x14ac:dyDescent="0.2">
      <c r="B65" s="51">
        <f>факт_продажи!B65</f>
        <v>21</v>
      </c>
      <c r="C65" s="51" t="str">
        <f>факт_продажи!C65</f>
        <v>Торопа</v>
      </c>
      <c r="D65" s="48">
        <f t="shared" ca="1" si="36"/>
        <v>0</v>
      </c>
      <c r="E65" s="54">
        <f t="shared" ca="1" si="37"/>
        <v>0</v>
      </c>
      <c r="F65" s="48">
        <f t="shared" ca="1" si="38"/>
        <v>0</v>
      </c>
      <c r="G65" s="54">
        <f t="shared" ca="1" si="39"/>
        <v>0</v>
      </c>
      <c r="H65" s="48">
        <f t="shared" ca="1" si="40"/>
        <v>0</v>
      </c>
      <c r="I65" s="54">
        <f t="shared" ca="1" si="41"/>
        <v>0</v>
      </c>
      <c r="J65" s="48">
        <f t="shared" ca="1" si="42"/>
        <v>0</v>
      </c>
      <c r="K65" s="54">
        <f t="shared" ca="1" si="43"/>
        <v>0</v>
      </c>
      <c r="L65" s="48">
        <f t="shared" ca="1" si="44"/>
        <v>0</v>
      </c>
      <c r="M65" s="54">
        <f t="shared" ca="1" si="45"/>
        <v>0</v>
      </c>
      <c r="N65" s="48">
        <f t="shared" ca="1" si="46"/>
        <v>0</v>
      </c>
      <c r="O65" s="54">
        <f t="shared" ca="1" si="47"/>
        <v>0</v>
      </c>
      <c r="P65" s="48">
        <f t="shared" ca="1" si="48"/>
        <v>1</v>
      </c>
      <c r="Q65" s="54">
        <f t="shared" ca="1" si="49"/>
        <v>65000</v>
      </c>
      <c r="R65" s="48">
        <f t="shared" ca="1" si="50"/>
        <v>2</v>
      </c>
      <c r="S65" s="54">
        <f t="shared" ca="1" si="51"/>
        <v>130000</v>
      </c>
      <c r="T65" s="48">
        <f t="shared" ca="1" si="52"/>
        <v>2</v>
      </c>
      <c r="U65" s="54">
        <f t="shared" ca="1" si="53"/>
        <v>130000</v>
      </c>
      <c r="V65" s="48">
        <f t="shared" ca="1" si="54"/>
        <v>2</v>
      </c>
      <c r="W65" s="54">
        <f t="shared" ca="1" si="55"/>
        <v>130000</v>
      </c>
      <c r="X65" s="48">
        <f t="shared" ca="1" si="56"/>
        <v>2</v>
      </c>
      <c r="Y65" s="54">
        <f t="shared" ca="1" si="57"/>
        <v>130000</v>
      </c>
      <c r="Z65" s="48">
        <f t="shared" ca="1" si="58"/>
        <v>2</v>
      </c>
      <c r="AA65" s="54">
        <f t="shared" ca="1" si="59"/>
        <v>130000</v>
      </c>
      <c r="AB65" s="53">
        <f t="shared" ref="AB65:AB70" ca="1" si="64">D65+F65+H65+J65+L65+N65+P65+R65+T65+V65+X65+Z65</f>
        <v>11</v>
      </c>
      <c r="AC65" s="57">
        <f t="shared" ca="1" si="63"/>
        <v>715000</v>
      </c>
      <c r="AD65" s="59">
        <f t="shared" ref="AD65:AD70" si="65">IF(AF65&lt;&gt;"",AF65,AE65)</f>
        <v>65000</v>
      </c>
      <c r="AE65" s="54">
        <f ca="1">факт_продажи!AD65</f>
        <v>0</v>
      </c>
      <c r="AF65" s="50">
        <v>65000</v>
      </c>
    </row>
    <row r="66" spans="1:32" x14ac:dyDescent="0.2">
      <c r="B66" s="51">
        <f>факт_продажи!B66</f>
        <v>22</v>
      </c>
      <c r="C66" s="51" t="str">
        <f>факт_продажи!C66</f>
        <v>РЗБ5ДМ</v>
      </c>
      <c r="D66" s="48">
        <f t="shared" ca="1" si="36"/>
        <v>0</v>
      </c>
      <c r="E66" s="54">
        <f t="shared" ca="1" si="37"/>
        <v>0</v>
      </c>
      <c r="F66" s="48">
        <f t="shared" ca="1" si="38"/>
        <v>0</v>
      </c>
      <c r="G66" s="54">
        <f t="shared" ca="1" si="39"/>
        <v>0</v>
      </c>
      <c r="H66" s="48">
        <f t="shared" ca="1" si="40"/>
        <v>0</v>
      </c>
      <c r="I66" s="54">
        <f t="shared" ca="1" si="41"/>
        <v>0</v>
      </c>
      <c r="J66" s="48">
        <f t="shared" ca="1" si="42"/>
        <v>0</v>
      </c>
      <c r="K66" s="54">
        <f t="shared" ca="1" si="43"/>
        <v>0</v>
      </c>
      <c r="L66" s="48">
        <f t="shared" ca="1" si="44"/>
        <v>0</v>
      </c>
      <c r="M66" s="54">
        <f t="shared" ca="1" si="45"/>
        <v>0</v>
      </c>
      <c r="N66" s="48">
        <f t="shared" ca="1" si="46"/>
        <v>0</v>
      </c>
      <c r="O66" s="54">
        <f t="shared" ca="1" si="47"/>
        <v>0</v>
      </c>
      <c r="P66" s="48">
        <f t="shared" ca="1" si="48"/>
        <v>1</v>
      </c>
      <c r="Q66" s="54">
        <f t="shared" ca="1" si="49"/>
        <v>495000</v>
      </c>
      <c r="R66" s="48">
        <f t="shared" ca="1" si="50"/>
        <v>1</v>
      </c>
      <c r="S66" s="54">
        <f t="shared" ca="1" si="51"/>
        <v>495000</v>
      </c>
      <c r="T66" s="48">
        <f t="shared" ca="1" si="52"/>
        <v>1</v>
      </c>
      <c r="U66" s="54">
        <f t="shared" ca="1" si="53"/>
        <v>495000</v>
      </c>
      <c r="V66" s="48">
        <f t="shared" ca="1" si="54"/>
        <v>1</v>
      </c>
      <c r="W66" s="54">
        <f t="shared" ca="1" si="55"/>
        <v>495000</v>
      </c>
      <c r="X66" s="48">
        <f t="shared" ca="1" si="56"/>
        <v>1</v>
      </c>
      <c r="Y66" s="54">
        <f t="shared" ca="1" si="57"/>
        <v>495000</v>
      </c>
      <c r="Z66" s="48">
        <f t="shared" ca="1" si="58"/>
        <v>1</v>
      </c>
      <c r="AA66" s="54">
        <f t="shared" ca="1" si="59"/>
        <v>495000</v>
      </c>
      <c r="AB66" s="53">
        <f t="shared" ca="1" si="64"/>
        <v>6</v>
      </c>
      <c r="AC66" s="57">
        <f t="shared" ca="1" si="63"/>
        <v>2970000</v>
      </c>
      <c r="AD66" s="59">
        <f t="shared" si="65"/>
        <v>495000</v>
      </c>
      <c r="AE66" s="54">
        <f ca="1">факт_продажи!AD66</f>
        <v>0</v>
      </c>
      <c r="AF66" s="50">
        <v>495000</v>
      </c>
    </row>
    <row r="67" spans="1:32" x14ac:dyDescent="0.2">
      <c r="B67" s="51">
        <f>факт_продажи!B67</f>
        <v>23</v>
      </c>
      <c r="C67" s="51" t="str">
        <f>факт_продажи!C67</f>
        <v>РЗБ6</v>
      </c>
      <c r="D67" s="48">
        <f t="shared" ca="1" si="36"/>
        <v>0</v>
      </c>
      <c r="E67" s="54">
        <f t="shared" ca="1" si="37"/>
        <v>0</v>
      </c>
      <c r="F67" s="48">
        <f t="shared" ca="1" si="38"/>
        <v>0</v>
      </c>
      <c r="G67" s="54">
        <f t="shared" ca="1" si="39"/>
        <v>0</v>
      </c>
      <c r="H67" s="48">
        <f t="shared" ca="1" si="40"/>
        <v>0</v>
      </c>
      <c r="I67" s="54">
        <f t="shared" ca="1" si="41"/>
        <v>0</v>
      </c>
      <c r="J67" s="48">
        <f t="shared" ca="1" si="42"/>
        <v>0</v>
      </c>
      <c r="K67" s="54">
        <f t="shared" ca="1" si="43"/>
        <v>0</v>
      </c>
      <c r="L67" s="48">
        <f t="shared" ca="1" si="44"/>
        <v>0</v>
      </c>
      <c r="M67" s="54">
        <f t="shared" ca="1" si="45"/>
        <v>0</v>
      </c>
      <c r="N67" s="48">
        <f t="shared" ca="1" si="46"/>
        <v>0</v>
      </c>
      <c r="O67" s="54">
        <f t="shared" ca="1" si="47"/>
        <v>0</v>
      </c>
      <c r="P67" s="48">
        <f t="shared" ca="1" si="48"/>
        <v>1</v>
      </c>
      <c r="Q67" s="54">
        <f t="shared" ca="1" si="49"/>
        <v>950000</v>
      </c>
      <c r="R67" s="48">
        <f t="shared" ca="1" si="50"/>
        <v>1</v>
      </c>
      <c r="S67" s="54">
        <f t="shared" ca="1" si="51"/>
        <v>950000</v>
      </c>
      <c r="T67" s="48">
        <f t="shared" ca="1" si="52"/>
        <v>1</v>
      </c>
      <c r="U67" s="54">
        <f t="shared" ca="1" si="53"/>
        <v>950000</v>
      </c>
      <c r="V67" s="48">
        <f t="shared" ca="1" si="54"/>
        <v>1</v>
      </c>
      <c r="W67" s="54">
        <f t="shared" ca="1" si="55"/>
        <v>950000</v>
      </c>
      <c r="X67" s="48">
        <f t="shared" ca="1" si="56"/>
        <v>1</v>
      </c>
      <c r="Y67" s="54">
        <f t="shared" ca="1" si="57"/>
        <v>950000</v>
      </c>
      <c r="Z67" s="48">
        <f t="shared" ca="1" si="58"/>
        <v>1</v>
      </c>
      <c r="AA67" s="54">
        <f t="shared" ca="1" si="59"/>
        <v>950000</v>
      </c>
      <c r="AB67" s="53">
        <f t="shared" ca="1" si="64"/>
        <v>6</v>
      </c>
      <c r="AC67" s="57">
        <f t="shared" ca="1" si="63"/>
        <v>5700000</v>
      </c>
      <c r="AD67" s="59">
        <f t="shared" si="65"/>
        <v>950000</v>
      </c>
      <c r="AE67" s="54">
        <f ca="1">факт_продажи!AD67</f>
        <v>0</v>
      </c>
      <c r="AF67" s="50">
        <v>950000</v>
      </c>
    </row>
    <row r="68" spans="1:32" x14ac:dyDescent="0.2">
      <c r="B68" s="51">
        <f>факт_продажи!B68</f>
        <v>24</v>
      </c>
      <c r="C68" s="51" t="str">
        <f>факт_продажи!C68</f>
        <v>ДРБП_03М</v>
      </c>
      <c r="D68" s="48">
        <f t="shared" ca="1" si="36"/>
        <v>0</v>
      </c>
      <c r="E68" s="54">
        <f t="shared" ca="1" si="37"/>
        <v>0</v>
      </c>
      <c r="F68" s="48">
        <f t="shared" ca="1" si="38"/>
        <v>0</v>
      </c>
      <c r="G68" s="54">
        <f t="shared" ca="1" si="39"/>
        <v>0</v>
      </c>
      <c r="H68" s="48">
        <f t="shared" ca="1" si="40"/>
        <v>0</v>
      </c>
      <c r="I68" s="54">
        <f t="shared" ca="1" si="41"/>
        <v>0</v>
      </c>
      <c r="J68" s="48">
        <f t="shared" ca="1" si="42"/>
        <v>0</v>
      </c>
      <c r="K68" s="54">
        <f t="shared" ca="1" si="43"/>
        <v>0</v>
      </c>
      <c r="L68" s="48">
        <f t="shared" ca="1" si="44"/>
        <v>0</v>
      </c>
      <c r="M68" s="54">
        <f t="shared" ca="1" si="45"/>
        <v>0</v>
      </c>
      <c r="N68" s="48">
        <f t="shared" ca="1" si="46"/>
        <v>1</v>
      </c>
      <c r="O68" s="54">
        <f t="shared" ca="1" si="47"/>
        <v>165000</v>
      </c>
      <c r="P68" s="48">
        <f t="shared" ca="1" si="48"/>
        <v>10</v>
      </c>
      <c r="Q68" s="54">
        <f t="shared" ca="1" si="49"/>
        <v>1650000</v>
      </c>
      <c r="R68" s="48">
        <f t="shared" ca="1" si="50"/>
        <v>10</v>
      </c>
      <c r="S68" s="54">
        <f t="shared" ca="1" si="51"/>
        <v>1650000</v>
      </c>
      <c r="T68" s="48">
        <f t="shared" ca="1" si="52"/>
        <v>10</v>
      </c>
      <c r="U68" s="54">
        <f t="shared" ca="1" si="53"/>
        <v>1650000</v>
      </c>
      <c r="V68" s="48">
        <f t="shared" ca="1" si="54"/>
        <v>10</v>
      </c>
      <c r="W68" s="54">
        <f t="shared" ca="1" si="55"/>
        <v>1650000</v>
      </c>
      <c r="X68" s="48">
        <f t="shared" ca="1" si="56"/>
        <v>10</v>
      </c>
      <c r="Y68" s="54">
        <f t="shared" ca="1" si="57"/>
        <v>1650000</v>
      </c>
      <c r="Z68" s="48">
        <f t="shared" ca="1" si="58"/>
        <v>10</v>
      </c>
      <c r="AA68" s="54">
        <f t="shared" ca="1" si="59"/>
        <v>1650000</v>
      </c>
      <c r="AB68" s="53">
        <f t="shared" ca="1" si="64"/>
        <v>61</v>
      </c>
      <c r="AC68" s="57">
        <f t="shared" ca="1" si="63"/>
        <v>10065000</v>
      </c>
      <c r="AD68" s="59">
        <f t="shared" si="65"/>
        <v>165000</v>
      </c>
      <c r="AE68" s="54">
        <f ca="1">факт_продажи!AD68</f>
        <v>0</v>
      </c>
      <c r="AF68" s="50">
        <v>165000</v>
      </c>
    </row>
    <row r="69" spans="1:32" x14ac:dyDescent="0.2">
      <c r="B69" s="51">
        <f>факт_продажи!B69</f>
        <v>25</v>
      </c>
      <c r="C69" s="51" t="str">
        <f>факт_продажи!C69</f>
        <v>мини_дозиметр</v>
      </c>
      <c r="D69" s="48">
        <f t="shared" ca="1" si="36"/>
        <v>0</v>
      </c>
      <c r="E69" s="54">
        <f t="shared" ca="1" si="37"/>
        <v>0</v>
      </c>
      <c r="F69" s="48">
        <f t="shared" ca="1" si="38"/>
        <v>0</v>
      </c>
      <c r="G69" s="54">
        <f t="shared" ca="1" si="39"/>
        <v>0</v>
      </c>
      <c r="H69" s="48">
        <f t="shared" ca="1" si="40"/>
        <v>1</v>
      </c>
      <c r="I69" s="54">
        <f t="shared" ca="1" si="41"/>
        <v>29000</v>
      </c>
      <c r="J69" s="48">
        <f t="shared" ca="1" si="42"/>
        <v>15</v>
      </c>
      <c r="K69" s="54">
        <f t="shared" ca="1" si="43"/>
        <v>435000</v>
      </c>
      <c r="L69" s="48">
        <f t="shared" ca="1" si="44"/>
        <v>30</v>
      </c>
      <c r="M69" s="54">
        <f t="shared" ca="1" si="45"/>
        <v>870000</v>
      </c>
      <c r="N69" s="48">
        <f t="shared" ca="1" si="46"/>
        <v>30</v>
      </c>
      <c r="O69" s="54">
        <f t="shared" ca="1" si="47"/>
        <v>870000</v>
      </c>
      <c r="P69" s="48">
        <f t="shared" ca="1" si="48"/>
        <v>30</v>
      </c>
      <c r="Q69" s="54">
        <f t="shared" ca="1" si="49"/>
        <v>870000</v>
      </c>
      <c r="R69" s="48">
        <f t="shared" ca="1" si="50"/>
        <v>30</v>
      </c>
      <c r="S69" s="54">
        <f t="shared" ca="1" si="51"/>
        <v>870000</v>
      </c>
      <c r="T69" s="48">
        <f t="shared" ca="1" si="52"/>
        <v>30</v>
      </c>
      <c r="U69" s="54">
        <f t="shared" ca="1" si="53"/>
        <v>870000</v>
      </c>
      <c r="V69" s="48">
        <f t="shared" ca="1" si="54"/>
        <v>30</v>
      </c>
      <c r="W69" s="54">
        <f t="shared" ca="1" si="55"/>
        <v>870000</v>
      </c>
      <c r="X69" s="48">
        <f t="shared" ca="1" si="56"/>
        <v>30</v>
      </c>
      <c r="Y69" s="54">
        <f t="shared" ca="1" si="57"/>
        <v>870000</v>
      </c>
      <c r="Z69" s="48">
        <f t="shared" ca="1" si="58"/>
        <v>60</v>
      </c>
      <c r="AA69" s="54">
        <f t="shared" ca="1" si="59"/>
        <v>1740000</v>
      </c>
      <c r="AB69" s="53">
        <f t="shared" ca="1" si="64"/>
        <v>286</v>
      </c>
      <c r="AC69" s="57">
        <f t="shared" ca="1" si="63"/>
        <v>8294000</v>
      </c>
      <c r="AD69" s="59">
        <f t="shared" si="65"/>
        <v>29000</v>
      </c>
      <c r="AE69" s="54">
        <f ca="1">факт_продажи!AD69</f>
        <v>0</v>
      </c>
      <c r="AF69" s="50">
        <v>29000</v>
      </c>
    </row>
    <row r="70" spans="1:32" x14ac:dyDescent="0.2">
      <c r="B70" s="51">
        <f>факт_продажи!B70</f>
        <v>26</v>
      </c>
      <c r="C70" s="51" t="str">
        <f>факт_продажи!C70</f>
        <v>поверка_лаборатория</v>
      </c>
      <c r="D70" s="48">
        <f t="shared" ca="1" si="36"/>
        <v>0</v>
      </c>
      <c r="E70" s="54">
        <f t="shared" ca="1" si="37"/>
        <v>0</v>
      </c>
      <c r="F70" s="48">
        <f t="shared" ca="1" si="38"/>
        <v>0</v>
      </c>
      <c r="G70" s="54">
        <f t="shared" ca="1" si="39"/>
        <v>0</v>
      </c>
      <c r="H70" s="48">
        <f t="shared" ca="1" si="40"/>
        <v>0</v>
      </c>
      <c r="I70" s="54">
        <f t="shared" ca="1" si="41"/>
        <v>0</v>
      </c>
      <c r="J70" s="48">
        <f t="shared" ca="1" si="42"/>
        <v>0</v>
      </c>
      <c r="K70" s="54">
        <f t="shared" ca="1" si="43"/>
        <v>0</v>
      </c>
      <c r="L70" s="48">
        <f t="shared" ca="1" si="44"/>
        <v>0</v>
      </c>
      <c r="M70" s="54">
        <f t="shared" ca="1" si="45"/>
        <v>0</v>
      </c>
      <c r="N70" s="48">
        <f t="shared" ca="1" si="46"/>
        <v>0</v>
      </c>
      <c r="O70" s="54">
        <f t="shared" ca="1" si="47"/>
        <v>0</v>
      </c>
      <c r="P70" s="48">
        <f t="shared" ca="1" si="48"/>
        <v>0</v>
      </c>
      <c r="Q70" s="54">
        <f t="shared" ca="1" si="49"/>
        <v>0</v>
      </c>
      <c r="R70" s="48">
        <f t="shared" ca="1" si="50"/>
        <v>0</v>
      </c>
      <c r="S70" s="54">
        <f t="shared" ca="1" si="51"/>
        <v>0</v>
      </c>
      <c r="T70" s="48">
        <f t="shared" ca="1" si="52"/>
        <v>0</v>
      </c>
      <c r="U70" s="54">
        <f t="shared" ca="1" si="53"/>
        <v>0</v>
      </c>
      <c r="V70" s="48">
        <f t="shared" ca="1" si="54"/>
        <v>0</v>
      </c>
      <c r="W70" s="54">
        <f t="shared" ca="1" si="55"/>
        <v>0</v>
      </c>
      <c r="X70" s="48">
        <f t="shared" ca="1" si="56"/>
        <v>0</v>
      </c>
      <c r="Y70" s="54">
        <f t="shared" ca="1" si="57"/>
        <v>0</v>
      </c>
      <c r="Z70" s="48">
        <f t="shared" ca="1" si="58"/>
        <v>0</v>
      </c>
      <c r="AA70" s="54">
        <f t="shared" ca="1" si="59"/>
        <v>0</v>
      </c>
      <c r="AB70" s="53">
        <f t="shared" ca="1" si="64"/>
        <v>0</v>
      </c>
      <c r="AC70" s="57">
        <f t="shared" ca="1" si="63"/>
        <v>0</v>
      </c>
      <c r="AD70" s="59">
        <f t="shared" ca="1" si="65"/>
        <v>0</v>
      </c>
      <c r="AE70" s="54">
        <f ca="1">факт_продажи!AD70</f>
        <v>0</v>
      </c>
      <c r="AF70" s="50"/>
    </row>
    <row r="71" spans="1:32" s="24" customFormat="1" x14ac:dyDescent="0.2">
      <c r="A71" s="53"/>
      <c r="B71" s="53"/>
      <c r="C71" s="53" t="s">
        <v>1047</v>
      </c>
      <c r="D71" s="53">
        <f t="shared" ref="D71:AC71" ca="1" si="66">SUM(D45:D70)</f>
        <v>27</v>
      </c>
      <c r="E71" s="57">
        <f t="shared" ca="1" si="66"/>
        <v>2368327.8028323683</v>
      </c>
      <c r="F71" s="53">
        <f t="shared" ca="1" si="66"/>
        <v>158</v>
      </c>
      <c r="G71" s="57">
        <f t="shared" ca="1" si="66"/>
        <v>7059089.6489270627</v>
      </c>
      <c r="H71" s="53">
        <f t="shared" ca="1" si="66"/>
        <v>75</v>
      </c>
      <c r="I71" s="57">
        <f t="shared" ca="1" si="66"/>
        <v>7486513.3424807293</v>
      </c>
      <c r="J71" s="53">
        <f t="shared" ca="1" si="66"/>
        <v>476</v>
      </c>
      <c r="K71" s="57">
        <f t="shared" ca="1" si="66"/>
        <v>11016551.738446528</v>
      </c>
      <c r="L71" s="53">
        <f t="shared" ca="1" si="66"/>
        <v>81</v>
      </c>
      <c r="M71" s="57">
        <f t="shared" ca="1" si="66"/>
        <v>5295183.671409497</v>
      </c>
      <c r="N71" s="53">
        <f t="shared" ca="1" si="66"/>
        <v>84</v>
      </c>
      <c r="O71" s="57">
        <f t="shared" ca="1" si="66"/>
        <v>5603377.3932241434</v>
      </c>
      <c r="P71" s="53">
        <f t="shared" ca="1" si="66"/>
        <v>441</v>
      </c>
      <c r="Q71" s="57">
        <f t="shared" ca="1" si="66"/>
        <v>17617002.297335371</v>
      </c>
      <c r="R71" s="53">
        <f t="shared" ca="1" si="66"/>
        <v>98</v>
      </c>
      <c r="S71" s="57">
        <f t="shared" ca="1" si="66"/>
        <v>8575889.9495948516</v>
      </c>
      <c r="T71" s="53">
        <f t="shared" ca="1" si="66"/>
        <v>376</v>
      </c>
      <c r="U71" s="57">
        <f t="shared" ca="1" si="66"/>
        <v>14614452.859158864</v>
      </c>
      <c r="V71" s="53">
        <f t="shared" ca="1" si="66"/>
        <v>74</v>
      </c>
      <c r="W71" s="57">
        <f t="shared" ca="1" si="66"/>
        <v>5840600</v>
      </c>
      <c r="X71" s="53">
        <f t="shared" ca="1" si="66"/>
        <v>74</v>
      </c>
      <c r="Y71" s="57">
        <f t="shared" ca="1" si="66"/>
        <v>5840600</v>
      </c>
      <c r="Z71" s="53">
        <f t="shared" ca="1" si="66"/>
        <v>104</v>
      </c>
      <c r="AA71" s="57">
        <f t="shared" ca="1" si="66"/>
        <v>6710600</v>
      </c>
      <c r="AB71" s="53">
        <f t="shared" ca="1" si="66"/>
        <v>2068</v>
      </c>
      <c r="AC71" s="57">
        <f t="shared" ca="1" si="66"/>
        <v>98028188.703409404</v>
      </c>
      <c r="AD71" s="57"/>
      <c r="AE71" s="57"/>
      <c r="AF71" s="36"/>
    </row>
    <row r="72" spans="1:32" x14ac:dyDescent="0.2"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  <c r="P72" s="54"/>
      <c r="Q72" s="54"/>
      <c r="R72" s="54"/>
      <c r="S72" s="54"/>
    </row>
    <row r="73" spans="1:32" x14ac:dyDescent="0.2"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4"/>
      <c r="Q73" s="54"/>
      <c r="R73" s="54"/>
      <c r="S73" s="54"/>
    </row>
    <row r="74" spans="1:32" x14ac:dyDescent="0.2"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4"/>
      <c r="Q74" s="54"/>
      <c r="R74" s="54"/>
      <c r="S74" s="54"/>
    </row>
    <row r="75" spans="1:32" x14ac:dyDescent="0.2"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54"/>
      <c r="S75" s="54"/>
    </row>
    <row r="76" spans="1:32" x14ac:dyDescent="0.2"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4"/>
      <c r="Q76" s="54"/>
      <c r="R76" s="54"/>
      <c r="S76" s="54"/>
    </row>
    <row r="77" spans="1:32" x14ac:dyDescent="0.2"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4"/>
    </row>
    <row r="78" spans="1:32" x14ac:dyDescent="0.2"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  <c r="P78" s="54"/>
      <c r="Q78" s="54"/>
      <c r="R78" s="54"/>
      <c r="S78" s="54"/>
    </row>
    <row r="79" spans="1:32" x14ac:dyDescent="0.2"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54"/>
      <c r="S79" s="54"/>
    </row>
    <row r="80" spans="1:32" x14ac:dyDescent="0.2"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4"/>
      <c r="S80" s="54"/>
    </row>
    <row r="81" spans="4:19" x14ac:dyDescent="0.2"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</row>
    <row r="82" spans="4:19" x14ac:dyDescent="0.2"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4"/>
      <c r="Q82" s="54"/>
      <c r="R82" s="54"/>
      <c r="S82" s="54"/>
    </row>
    <row r="83" spans="4:19" x14ac:dyDescent="0.2"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  <c r="P83" s="54"/>
      <c r="Q83" s="54"/>
      <c r="R83" s="54"/>
      <c r="S83" s="54"/>
    </row>
    <row r="84" spans="4:19" x14ac:dyDescent="0.2"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  <c r="P84" s="54"/>
      <c r="Q84" s="54"/>
      <c r="R84" s="54"/>
      <c r="S84" s="54"/>
    </row>
    <row r="85" spans="4:19" x14ac:dyDescent="0.2"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  <c r="P85" s="54"/>
      <c r="Q85" s="54"/>
      <c r="R85" s="54"/>
      <c r="S85" s="54"/>
    </row>
    <row r="86" spans="4:19" x14ac:dyDescent="0.2"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  <c r="P86" s="54"/>
      <c r="Q86" s="54"/>
      <c r="R86" s="54"/>
      <c r="S86" s="54"/>
    </row>
    <row r="87" spans="4:19" x14ac:dyDescent="0.2"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  <c r="P87" s="54"/>
      <c r="Q87" s="54"/>
      <c r="R87" s="54"/>
      <c r="S87" s="54"/>
    </row>
    <row r="88" spans="4:19" x14ac:dyDescent="0.2"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4"/>
      <c r="P88" s="54"/>
      <c r="Q88" s="54"/>
      <c r="R88" s="54"/>
      <c r="S88" s="54"/>
    </row>
  </sheetData>
  <dataValidations disablePrompts="1" count="2">
    <dataValidation type="list" allowBlank="1" showInputMessage="1" showErrorMessage="1" sqref="D4 P4 R4 D2 V4 X4 F4 H4 J4 L4 N4 T4 Z4">
      <formula1>период</formula1>
    </dataValidation>
    <dataValidation type="list" allowBlank="1" showInputMessage="1" showErrorMessage="1" sqref="C2">
      <formula1>"периоды"</formula1>
    </dataValidation>
  </dataValidation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E88"/>
  <sheetViews>
    <sheetView zoomScale="90" zoomScaleNormal="90" workbookViewId="0">
      <pane ySplit="4" topLeftCell="A5" activePane="bottomLeft" state="frozen"/>
      <selection pane="bottomLeft" activeCell="F5" sqref="F5"/>
    </sheetView>
  </sheetViews>
  <sheetFormatPr defaultRowHeight="11.25" x14ac:dyDescent="0.2"/>
  <cols>
    <col min="1" max="1" width="3.83203125" style="29" customWidth="1"/>
    <col min="2" max="2" width="3.5" style="29" bestFit="1" customWidth="1"/>
    <col min="3" max="3" width="26.33203125" style="29" customWidth="1"/>
    <col min="4" max="4" width="10.33203125" style="29" bestFit="1" customWidth="1"/>
    <col min="5" max="5" width="13" style="29" bestFit="1" customWidth="1"/>
    <col min="6" max="6" width="11.33203125" style="29" bestFit="1" customWidth="1"/>
    <col min="7" max="7" width="13" style="29" bestFit="1" customWidth="1"/>
    <col min="8" max="8" width="9.83203125" style="29" customWidth="1"/>
    <col min="9" max="9" width="13.83203125" style="29" customWidth="1"/>
    <col min="10" max="10" width="11.33203125" style="29" bestFit="1" customWidth="1"/>
    <col min="11" max="11" width="13" style="29" bestFit="1" customWidth="1"/>
    <col min="12" max="12" width="8.33203125" style="29" bestFit="1" customWidth="1"/>
    <col min="13" max="13" width="13.83203125" style="29" customWidth="1"/>
    <col min="14" max="14" width="10.33203125" style="29" bestFit="1" customWidth="1"/>
    <col min="15" max="15" width="13" style="29" bestFit="1" customWidth="1"/>
    <col min="16" max="16" width="7.33203125" style="29" bestFit="1" customWidth="1"/>
    <col min="17" max="17" width="13" style="29" bestFit="1" customWidth="1"/>
    <col min="18" max="18" width="8.5" style="29" bestFit="1" customWidth="1"/>
    <col min="19" max="19" width="14.5" style="29" customWidth="1"/>
    <col min="20" max="20" width="11.5" style="29" customWidth="1"/>
    <col min="21" max="21" width="13" style="29" bestFit="1" customWidth="1"/>
    <col min="22" max="22" width="9.5" style="29" bestFit="1" customWidth="1"/>
    <col min="23" max="23" width="13.5" style="29" customWidth="1"/>
    <col min="24" max="24" width="12.1640625" style="29" bestFit="1" customWidth="1"/>
    <col min="25" max="25" width="13" style="29" bestFit="1" customWidth="1"/>
    <col min="26" max="26" width="11.1640625" style="29" bestFit="1" customWidth="1"/>
    <col min="27" max="27" width="13" style="29" bestFit="1" customWidth="1"/>
    <col min="28" max="28" width="8.33203125" style="24" customWidth="1"/>
    <col min="29" max="29" width="15.83203125" style="24" bestFit="1" customWidth="1"/>
    <col min="30" max="30" width="13.6640625" style="42" customWidth="1"/>
    <col min="31" max="31" width="12.33203125" style="29" customWidth="1"/>
    <col min="32" max="16384" width="9.33203125" style="29"/>
  </cols>
  <sheetData>
    <row r="1" spans="2:31" x14ac:dyDescent="0.2">
      <c r="AD1" s="140"/>
    </row>
    <row r="2" spans="2:31" x14ac:dyDescent="0.2">
      <c r="E2" s="146"/>
      <c r="F2" s="146"/>
      <c r="AD2" s="140"/>
    </row>
    <row r="3" spans="2:31" x14ac:dyDescent="0.2">
      <c r="C3" s="29" t="s">
        <v>2672</v>
      </c>
      <c r="D3" s="151">
        <f>VLOOKUP(D4,периоды,4,FALSE)+INDEX(месяц_к_месяцу,(COLUMN()-2)/2)</f>
        <v>-0.48749999999999999</v>
      </c>
      <c r="E3" s="151"/>
      <c r="F3" s="151">
        <f>VLOOKUP(F4,периоды,4,FALSE)+INDEX(месяц_к_месяцу,(COLUMN()-2)/2)</f>
        <v>-0.22500000000000001</v>
      </c>
      <c r="G3" s="151"/>
      <c r="H3" s="151">
        <f>VLOOKUP(H4,периоды,4,FALSE)+INDEX(месяц_к_месяцу,(COLUMN()-2)/2)</f>
        <v>3.7499999999999999E-2</v>
      </c>
      <c r="I3" s="151"/>
      <c r="J3" s="151">
        <f>VLOOKUP(J4,периоды,4,FALSE)+INDEX(месяц_к_месяцу,(COLUMN()-2)/2)</f>
        <v>4.9999999999999996E-2</v>
      </c>
      <c r="K3" s="151"/>
      <c r="L3" s="151">
        <f>VLOOKUP(L4,периоды,4,FALSE)+INDEX(месяц_к_месяцу,(COLUMN()-2)/2)</f>
        <v>0.3125</v>
      </c>
      <c r="M3" s="151"/>
      <c r="N3" s="151">
        <f>VLOOKUP(N4,периоды,4,FALSE)+INDEX(месяц_к_месяцу,(COLUMN()-2)/2)</f>
        <v>0.32500000000000001</v>
      </c>
      <c r="O3" s="151"/>
      <c r="P3" s="151">
        <f>VLOOKUP(P4,периоды,4,FALSE)+INDEX(месяц_к_месяцу,(COLUMN()-2)/2)</f>
        <v>0.33750000000000002</v>
      </c>
      <c r="Q3" s="151"/>
      <c r="R3" s="151">
        <f>VLOOKUP(R4,периоды,4,FALSE)+INDEX(месяц_к_месяцу,(COLUMN()-2)/2)</f>
        <v>9.9999999999999992E-2</v>
      </c>
      <c r="S3" s="151"/>
      <c r="T3" s="151">
        <f>VLOOKUP(T4,периоды,4,FALSE)+INDEX(месяц_к_месяцу,(COLUMN()-2)/2)</f>
        <v>0.61250000000000004</v>
      </c>
      <c r="U3" s="151"/>
      <c r="V3" s="151">
        <f>VLOOKUP(V4,периоды,4,FALSE)+INDEX(месяц_к_месяцу,(COLUMN()-2)/2)</f>
        <v>-0.375</v>
      </c>
      <c r="W3" s="151"/>
      <c r="X3" s="151">
        <f>VLOOKUP(X4,периоды,4,FALSE)+INDEX(месяц_к_месяцу,(COLUMN()-2)/2)</f>
        <v>0.13749999999999998</v>
      </c>
      <c r="Y3" s="151"/>
      <c r="Z3" s="151">
        <f>VLOOKUP(Z4,периоды,4,FALSE)+INDEX(месяц_к_месяцу,(COLUMN()-2)/2)</f>
        <v>0.15</v>
      </c>
    </row>
    <row r="4" spans="2:31" x14ac:dyDescent="0.2">
      <c r="D4" s="29" t="str">
        <f>всего_добавки!D4</f>
        <v>Апрель20</v>
      </c>
      <c r="F4" s="29" t="str">
        <f>всего_добавки!F4</f>
        <v>Май20</v>
      </c>
      <c r="H4" s="29" t="str">
        <f>всего_добавки!H4</f>
        <v>Июнь20</v>
      </c>
      <c r="J4" s="29" t="str">
        <f>всего_добавки!J4</f>
        <v>Июль20</v>
      </c>
      <c r="L4" s="29" t="str">
        <f>всего_добавки!L4</f>
        <v>Август20</v>
      </c>
      <c r="N4" s="29" t="str">
        <f>всего_добавки!N4</f>
        <v>Сентябрь20</v>
      </c>
      <c r="P4" s="29" t="str">
        <f>всего_добавки!P4</f>
        <v>Октябрь20</v>
      </c>
      <c r="R4" s="29" t="str">
        <f>всего_добавки!R4</f>
        <v>Ноябрь20</v>
      </c>
      <c r="T4" s="29" t="str">
        <f>всего_добавки!T4</f>
        <v>Декабрь20</v>
      </c>
      <c r="V4" s="29" t="str">
        <f>всего_добавки!V4</f>
        <v>Январь21</v>
      </c>
      <c r="X4" s="29" t="str">
        <f>всего_добавки!X4</f>
        <v>Февраль21</v>
      </c>
      <c r="Z4" s="29" t="str">
        <f>всего_добавки!Z4</f>
        <v>Март21</v>
      </c>
      <c r="AB4" s="24" t="s">
        <v>1045</v>
      </c>
      <c r="AD4" s="43" t="s">
        <v>1056</v>
      </c>
      <c r="AE4" s="29" t="s">
        <v>1057</v>
      </c>
    </row>
    <row r="5" spans="2:31" x14ac:dyDescent="0.2">
      <c r="D5" s="29" t="s">
        <v>199</v>
      </c>
      <c r="E5" s="29" t="s">
        <v>200</v>
      </c>
      <c r="F5" s="29" t="s">
        <v>199</v>
      </c>
      <c r="G5" s="29" t="s">
        <v>200</v>
      </c>
      <c r="H5" s="29" t="s">
        <v>199</v>
      </c>
      <c r="I5" s="29" t="s">
        <v>200</v>
      </c>
      <c r="J5" s="29" t="s">
        <v>199</v>
      </c>
      <c r="K5" s="29" t="s">
        <v>200</v>
      </c>
      <c r="L5" s="29" t="s">
        <v>199</v>
      </c>
      <c r="M5" s="29" t="s">
        <v>200</v>
      </c>
      <c r="N5" s="29" t="s">
        <v>199</v>
      </c>
      <c r="O5" s="29" t="s">
        <v>200</v>
      </c>
      <c r="P5" s="29" t="s">
        <v>199</v>
      </c>
      <c r="Q5" s="29" t="s">
        <v>200</v>
      </c>
      <c r="R5" s="29" t="s">
        <v>199</v>
      </c>
      <c r="S5" s="29" t="s">
        <v>200</v>
      </c>
      <c r="T5" s="29" t="s">
        <v>199</v>
      </c>
      <c r="U5" s="29" t="s">
        <v>200</v>
      </c>
      <c r="V5" s="29" t="s">
        <v>199</v>
      </c>
      <c r="W5" s="29" t="s">
        <v>200</v>
      </c>
      <c r="X5" s="29" t="s">
        <v>199</v>
      </c>
      <c r="Y5" s="29" t="s">
        <v>200</v>
      </c>
      <c r="Z5" s="29" t="s">
        <v>199</v>
      </c>
      <c r="AA5" s="29" t="s">
        <v>200</v>
      </c>
      <c r="AB5" s="24" t="s">
        <v>199</v>
      </c>
      <c r="AC5" s="35" t="s">
        <v>200</v>
      </c>
    </row>
    <row r="6" spans="2:31" x14ac:dyDescent="0.2">
      <c r="B6" s="29">
        <f>факт_продажи!B6</f>
        <v>1</v>
      </c>
      <c r="C6" s="29" t="str">
        <f>факт_продажи!C6</f>
        <v>сигма_пульт</v>
      </c>
      <c r="D6" s="32">
        <f ca="1">ROUND(1/12*IF(('факт за вычетом'!$AB6*(1+D$3)-всего_добавки!$AB$6)&gt;0,('факт за вычетом'!$AB6*(1+D$3)-всего_добавки!$AB$6),0)+всего_добавки!D6,0)</f>
        <v>10</v>
      </c>
      <c r="E6" s="33">
        <f ca="1">ROUND(D6*всего_добавки!$AD6,-3)</f>
        <v>570000</v>
      </c>
      <c r="F6" s="32">
        <f ca="1">ROUND(1/12*IF(('факт за вычетом'!$AB6*(1+F$3)-всего_добавки!$AB$6)&gt;0,('факт за вычетом'!$AB6*(1+F$3)-всего_добавки!$AB$6),0)+всего_добавки!F6,0)</f>
        <v>8</v>
      </c>
      <c r="G6" s="33">
        <f ca="1">ROUND(F6*всего_добавки!$AD6,-3)</f>
        <v>456000</v>
      </c>
      <c r="H6" s="32">
        <f ca="1">ROUND(1/12*IF(('факт за вычетом'!$AB6*(1+H$3)-всего_добавки!$AB$6)&gt;0,('факт за вычетом'!$AB6*(1+H$3)-всего_добавки!$AB$6),0)+всего_добавки!H6,0)</f>
        <v>8</v>
      </c>
      <c r="I6" s="33">
        <f ca="1">ROUND(H6*всего_добавки!$AD6,-3)</f>
        <v>456000</v>
      </c>
      <c r="J6" s="32">
        <f ca="1">ROUND(1/12*IF(('факт за вычетом'!$AB6*(1+J$3)-всего_добавки!$AB$6)&gt;0,('факт за вычетом'!$AB6*(1+J$3)-всего_добавки!$AB$6),0)+всего_добавки!J6,0)</f>
        <v>11</v>
      </c>
      <c r="K6" s="33">
        <f ca="1">ROUND(J6*всего_добавки!$AD6,-3)</f>
        <v>627000</v>
      </c>
      <c r="L6" s="32">
        <f ca="1">ROUND(1/12*IF(('факт за вычетом'!$AB6*(1+L$3)-всего_добавки!$AB$6)&gt;0,('факт за вычетом'!$AB6*(1+L$3)-всего_добавки!$AB$6),0)+всего_добавки!L6,0)</f>
        <v>11</v>
      </c>
      <c r="M6" s="33">
        <f ca="1">ROUND(L6*всего_добавки!$AD6,-3)</f>
        <v>627000</v>
      </c>
      <c r="N6" s="32">
        <f ca="1">ROUND(1/12*IF(('факт за вычетом'!$AB6*(1+N$3)-всего_добавки!$AB$6)&gt;0,('факт за вычетом'!$AB6*(1+N$3)-всего_добавки!$AB$6),0)+всего_добавки!N6,0)</f>
        <v>11</v>
      </c>
      <c r="O6" s="33">
        <f ca="1">ROUND(N6*всего_добавки!$AD6,-3)</f>
        <v>627000</v>
      </c>
      <c r="P6" s="32">
        <f ca="1">ROUND(1/12*IF(('факт за вычетом'!$AB6*(1+P$3)-всего_добавки!$AB$6)&gt;0,('факт за вычетом'!$AB6*(1+P$3)-всего_добавки!$AB$6),0)+всего_добавки!P6,0)</f>
        <v>11</v>
      </c>
      <c r="Q6" s="33">
        <f ca="1">ROUND(P6*всего_добавки!$AD6,-3)</f>
        <v>627000</v>
      </c>
      <c r="R6" s="32">
        <f ca="1">ROUND(1/12*IF(('факт за вычетом'!$AB6*(1+R$3)-всего_добавки!$AB$6)&gt;0,('факт за вычетом'!$AB6*(1+R$3)-всего_добавки!$AB$6),0)+всего_добавки!R6,0)</f>
        <v>9</v>
      </c>
      <c r="S6" s="33">
        <f ca="1">ROUND(R6*всего_добавки!$AD6,-3)</f>
        <v>513000</v>
      </c>
      <c r="T6" s="32">
        <f ca="1">ROUND(1/12*IF(('факт за вычетом'!$AB6*(1+T$3)-всего_добавки!$AB$6)&gt;0,('факт за вычетом'!$AB6*(1+T$3)-всего_добавки!$AB$6),0)+всего_добавки!T6,0)</f>
        <v>13</v>
      </c>
      <c r="U6" s="33">
        <f ca="1">ROUND(T6*всего_добавки!$AD6,-3)</f>
        <v>742000</v>
      </c>
      <c r="V6" s="32">
        <f ca="1">ROUND(1/12*IF(('факт за вычетом'!$AB6*(1+V$3)-всего_добавки!$AB$6)&gt;0,('факт за вычетом'!$AB6*(1+V$3)-всего_добавки!$AB$6),0)+всего_добавки!V6,0)</f>
        <v>5</v>
      </c>
      <c r="W6" s="33">
        <f ca="1">ROUND(V6*всего_добавки!$AD6,-3)</f>
        <v>285000</v>
      </c>
      <c r="X6" s="32">
        <f ca="1">ROUND(1/12*IF(('факт за вычетом'!$AB6*(1+X$3)-всего_добавки!$AB$6)&gt;0,('факт за вычетом'!$AB6*(1+X$3)-всего_добавки!$AB$6),0)+всего_добавки!X6,0)</f>
        <v>9</v>
      </c>
      <c r="Y6" s="33">
        <f ca="1">ROUND(X6*всего_добавки!$AD6,-3)</f>
        <v>513000</v>
      </c>
      <c r="Z6" s="32">
        <f ca="1">ROUND(1/12*IF(('факт за вычетом'!$AB6*(1+Z$3)-всего_добавки!$AB$6)&gt;0,('факт за вычетом'!$AB6*(1+Z$3)-всего_добавки!$AB$6),0)+всего_добавки!Z6,0)</f>
        <v>9</v>
      </c>
      <c r="AA6" s="33">
        <f ca="1">ROUND(Z6*всего_добавки!$AD6,-3)</f>
        <v>513000</v>
      </c>
      <c r="AB6" s="24">
        <f t="shared" ref="AB6:AB41" ca="1" si="0">D6+F6+H6+J6+L6+N6+P6+R6+T6+V6+X6+Z6</f>
        <v>115</v>
      </c>
      <c r="AC6" s="36">
        <f t="shared" ref="AC6:AC41" ca="1" si="1">E6+G6+I6+K6+M6+O6+Q6+S6+U6+W6+Y6+AA6</f>
        <v>6556000</v>
      </c>
      <c r="AD6" s="42">
        <f ca="1">ROUND(VLOOKUP(C6,факт_продажи!C:AC,27,0),-3)</f>
        <v>5989000</v>
      </c>
      <c r="AE6" s="37">
        <f ca="1">IFERROR(AC6/AD6-1,"")</f>
        <v>9.4673568208382131E-2</v>
      </c>
    </row>
    <row r="7" spans="2:31" x14ac:dyDescent="0.2">
      <c r="B7" s="29">
        <f>факт_продажи!B7</f>
        <v>2</v>
      </c>
      <c r="C7" s="29" t="str">
        <f>факт_продажи!C7</f>
        <v>сигма_ТКС_датчики</v>
      </c>
      <c r="D7" s="32">
        <f ca="1">ROUND(1/12*IF(('факт за вычетом'!$AB7*(1+D$3)-всего_добавки!$AB$6)&gt;0,('факт за вычетом'!$AB7*(1+D$3)-всего_добавки!$AB$6),0)+всего_добавки!D7,0)</f>
        <v>65</v>
      </c>
      <c r="E7" s="33">
        <f ca="1">ROUND(D7*всего_добавки!$AD7,-3)</f>
        <v>843000</v>
      </c>
      <c r="F7" s="32">
        <f ca="1">ROUND(1/12*IF(('факт за вычетом'!$AB7*(1+F$3)-всего_добавки!$AB$6)&gt;0,('факт за вычетом'!$AB7*(1+F$3)-всего_добавки!$AB$6),0)+всего_добавки!F7,0)</f>
        <v>56</v>
      </c>
      <c r="G7" s="33">
        <f ca="1">ROUND(F7*всего_добавки!$AD7,-3)</f>
        <v>727000</v>
      </c>
      <c r="H7" s="32">
        <f ca="1">ROUND(1/12*IF(('факт за вычетом'!$AB7*(1+H$3)-всего_добавки!$AB$6)&gt;0,('факт за вычетом'!$AB7*(1+H$3)-всего_добавки!$AB$6),0)+всего_добавки!H7,0)</f>
        <v>66</v>
      </c>
      <c r="I7" s="33">
        <f ca="1">ROUND(H7*всего_добавки!$AD7,-3)</f>
        <v>856000</v>
      </c>
      <c r="J7" s="32">
        <f ca="1">ROUND(1/12*IF(('факт за вычетом'!$AB7*(1+J$3)-всего_добавки!$AB$6)&gt;0,('факт за вычетом'!$AB7*(1+J$3)-всего_добавки!$AB$6),0)+всего_добавки!J7,0)</f>
        <v>67</v>
      </c>
      <c r="K7" s="33">
        <f ca="1">ROUND(J7*всего_добавки!$AD7,-3)</f>
        <v>869000</v>
      </c>
      <c r="L7" s="32">
        <f ca="1">ROUND(1/12*IF(('факт за вычетом'!$AB7*(1+L$3)-всего_добавки!$AB$6)&gt;0,('факт за вычетом'!$AB7*(1+L$3)-всего_добавки!$AB$6),0)+всего_добавки!L7,0)</f>
        <v>84</v>
      </c>
      <c r="M7" s="33">
        <f ca="1">ROUND(L7*всего_добавки!$AD7,-3)</f>
        <v>1090000</v>
      </c>
      <c r="N7" s="32">
        <f ca="1">ROUND(1/12*IF(('факт за вычетом'!$AB7*(1+N$3)-всего_добавки!$AB$6)&gt;0,('факт за вычетом'!$AB7*(1+N$3)-всего_добавки!$AB$6),0)+всего_добавки!N7,0)</f>
        <v>85</v>
      </c>
      <c r="O7" s="33">
        <f ca="1">ROUND(N7*всего_добавки!$AD7,-3)</f>
        <v>1103000</v>
      </c>
      <c r="P7" s="32">
        <f ca="1">ROUND(1/12*IF(('факт за вычетом'!$AB7*(1+P$3)-всего_добавки!$AB$6)&gt;0,('факт за вычетом'!$AB7*(1+P$3)-всего_добавки!$AB$6),0)+всего_добавки!P7,0)</f>
        <v>86</v>
      </c>
      <c r="Q7" s="33">
        <f ca="1">ROUND(P7*всего_добавки!$AD7,-3)</f>
        <v>1116000</v>
      </c>
      <c r="R7" s="32">
        <f ca="1">ROUND(1/12*IF(('факт за вычетом'!$AB7*(1+R$3)-всего_добавки!$AB$6)&gt;0,('факт за вычетом'!$AB7*(1+R$3)-всего_добавки!$AB$6),0)+всего_добавки!R7,0)</f>
        <v>70</v>
      </c>
      <c r="S7" s="33">
        <f ca="1">ROUND(R7*всего_добавки!$AD7,-3)</f>
        <v>908000</v>
      </c>
      <c r="T7" s="32">
        <f ca="1">ROUND(1/12*IF(('факт за вычетом'!$AB7*(1+T$3)-всего_добавки!$AB$6)&gt;0,('факт за вычетом'!$AB7*(1+T$3)-всего_добавки!$AB$6),0)+всего_добавки!T7,0)</f>
        <v>103</v>
      </c>
      <c r="U7" s="33">
        <f ca="1">ROUND(T7*всего_добавки!$AD7,-3)</f>
        <v>1337000</v>
      </c>
      <c r="V7" s="32">
        <f ca="1">ROUND(1/12*IF(('факт за вычетом'!$AB7*(1+V$3)-всего_добавки!$AB$6)&gt;0,('факт за вычетом'!$AB7*(1+V$3)-всего_добавки!$AB$6),0)+всего_добавки!V7,0)</f>
        <v>40</v>
      </c>
      <c r="W7" s="33">
        <f ca="1">ROUND(V7*всего_добавки!$AD7,-3)</f>
        <v>519000</v>
      </c>
      <c r="X7" s="32">
        <f ca="1">ROUND(1/12*IF(('факт за вычетом'!$AB7*(1+X$3)-всего_добавки!$AB$6)&gt;0,('факт за вычетом'!$AB7*(1+X$3)-всего_добавки!$AB$6),0)+всего_добавки!X7,0)</f>
        <v>73</v>
      </c>
      <c r="Y7" s="33">
        <f ca="1">ROUND(X7*всего_добавки!$AD7,-3)</f>
        <v>947000</v>
      </c>
      <c r="Z7" s="32">
        <f ca="1">ROUND(1/12*IF(('факт за вычетом'!$AB7*(1+Z$3)-всего_добавки!$AB$6)&gt;0,('факт за вычетом'!$AB7*(1+Z$3)-всего_добавки!$AB$6),0)+всего_добавки!Z7,0)</f>
        <v>74</v>
      </c>
      <c r="AA7" s="33">
        <f ca="1">ROUND(Z7*всего_добавки!$AD7,-3)</f>
        <v>960000</v>
      </c>
      <c r="AB7" s="24">
        <f t="shared" ca="1" si="0"/>
        <v>869</v>
      </c>
      <c r="AC7" s="36">
        <f t="shared" ca="1" si="1"/>
        <v>11275000</v>
      </c>
      <c r="AD7" s="42">
        <f ca="1">ROUND(VLOOKUP(C7,факт_продажи!C:AC,27,0),-3)</f>
        <v>10083000</v>
      </c>
      <c r="AE7" s="37">
        <f t="shared" ref="AE7:AE42" ca="1" si="2">IFERROR(AC7/AD7-1,"")</f>
        <v>0.11821878409203612</v>
      </c>
    </row>
    <row r="8" spans="2:31" x14ac:dyDescent="0.2">
      <c r="B8" s="29">
        <f>факт_продажи!B8</f>
        <v>3</v>
      </c>
      <c r="C8" s="29" t="str">
        <f>факт_продажи!C8</f>
        <v>сигма_ПП_датчики_фланец</v>
      </c>
      <c r="D8" s="32">
        <f ca="1">ROUND(1/12*IF(('факт за вычетом'!$AB8*(1+D$3)-всего_добавки!$AB$6)&gt;0,('факт за вычетом'!$AB8*(1+D$3)-всего_добавки!$AB$6),0)+всего_добавки!D8,0)</f>
        <v>16</v>
      </c>
      <c r="E8" s="33">
        <f ca="1">ROUND(D8*всего_добавки!$AD8,-3)</f>
        <v>243000</v>
      </c>
      <c r="F8" s="32">
        <f ca="1">ROUND(1/12*IF(('факт за вычетом'!$AB8*(1+F$3)-всего_добавки!$AB$6)&gt;0,('факт за вычетом'!$AB8*(1+F$3)-всего_добавки!$AB$6),0)+всего_добавки!F8,0)</f>
        <v>0</v>
      </c>
      <c r="G8" s="33">
        <f ca="1">ROUND(F8*всего_добавки!$AD8,-3)</f>
        <v>0</v>
      </c>
      <c r="H8" s="32">
        <f ca="1">ROUND(1/12*IF(('факт за вычетом'!$AB8*(1+H$3)-всего_добавки!$AB$6)&gt;0,('факт за вычетом'!$AB8*(1+H$3)-всего_добавки!$AB$6),0)+всего_добавки!H8,0)</f>
        <v>0</v>
      </c>
      <c r="I8" s="33">
        <f ca="1">ROUND(H8*всего_добавки!$AD8,-3)</f>
        <v>0</v>
      </c>
      <c r="J8" s="32">
        <f ca="1">ROUND(1/12*IF(('факт за вычетом'!$AB8*(1+J$3)-всего_добавки!$AB$6)&gt;0,('факт за вычетом'!$AB8*(1+J$3)-всего_добавки!$AB$6),0)+всего_добавки!J8,0)</f>
        <v>0</v>
      </c>
      <c r="K8" s="33">
        <f ca="1">ROUND(J8*всего_добавки!$AD8,-3)</f>
        <v>0</v>
      </c>
      <c r="L8" s="32">
        <f ca="1">ROUND(1/12*IF(('факт за вычетом'!$AB8*(1+L$3)-всего_добавки!$AB$6)&gt;0,('факт за вычетом'!$AB8*(1+L$3)-всего_добавки!$AB$6),0)+всего_добавки!L8,0)</f>
        <v>0</v>
      </c>
      <c r="M8" s="33">
        <f ca="1">ROUND(L8*всего_добавки!$AD8,-3)</f>
        <v>0</v>
      </c>
      <c r="N8" s="32">
        <f ca="1">ROUND(1/12*IF(('факт за вычетом'!$AB8*(1+N$3)-всего_добавки!$AB$6)&gt;0,('факт за вычетом'!$AB8*(1+N$3)-всего_добавки!$AB$6),0)+всего_добавки!N8,0)</f>
        <v>0</v>
      </c>
      <c r="O8" s="33">
        <f ca="1">ROUND(N8*всего_добавки!$AD8,-3)</f>
        <v>0</v>
      </c>
      <c r="P8" s="32">
        <f ca="1">ROUND(1/12*IF(('факт за вычетом'!$AB8*(1+P$3)-всего_добавки!$AB$6)&gt;0,('факт за вычетом'!$AB8*(1+P$3)-всего_добавки!$AB$6),0)+всего_добавки!P8,0)</f>
        <v>0</v>
      </c>
      <c r="Q8" s="33">
        <f ca="1">ROUND(P8*всего_добавки!$AD8,-3)</f>
        <v>0</v>
      </c>
      <c r="R8" s="32">
        <f ca="1">ROUND(1/12*IF(('факт за вычетом'!$AB8*(1+R$3)-всего_добавки!$AB$6)&gt;0,('факт за вычетом'!$AB8*(1+R$3)-всего_добавки!$AB$6),0)+всего_добавки!R8,0)</f>
        <v>0</v>
      </c>
      <c r="S8" s="33">
        <f ca="1">ROUND(R8*всего_добавки!$AD8,-3)</f>
        <v>0</v>
      </c>
      <c r="T8" s="32">
        <f ca="1">ROUND(1/12*IF(('факт за вычетом'!$AB8*(1+T$3)-всего_добавки!$AB$6)&gt;0,('факт за вычетом'!$AB8*(1+T$3)-всего_добавки!$AB$6),0)+всего_добавки!T8,0)</f>
        <v>0</v>
      </c>
      <c r="U8" s="33">
        <f ca="1">ROUND(T8*всего_добавки!$AD8,-3)</f>
        <v>0</v>
      </c>
      <c r="V8" s="32">
        <f ca="1">ROUND(1/12*IF(('факт за вычетом'!$AB8*(1+V$3)-всего_добавки!$AB$6)&gt;0,('факт за вычетом'!$AB8*(1+V$3)-всего_добавки!$AB$6),0)+всего_добавки!V8,0)</f>
        <v>0</v>
      </c>
      <c r="W8" s="33">
        <f ca="1">ROUND(V8*всего_добавки!$AD8,-3)</f>
        <v>0</v>
      </c>
      <c r="X8" s="32">
        <f ca="1">ROUND(1/12*IF(('факт за вычетом'!$AB8*(1+X$3)-всего_добавки!$AB$6)&gt;0,('факт за вычетом'!$AB8*(1+X$3)-всего_добавки!$AB$6),0)+всего_добавки!X8,0)</f>
        <v>0</v>
      </c>
      <c r="Y8" s="33">
        <f ca="1">ROUND(X8*всего_добавки!$AD8,-3)</f>
        <v>0</v>
      </c>
      <c r="Z8" s="32">
        <f ca="1">ROUND(1/12*IF(('факт за вычетом'!$AB8*(1+Z$3)-всего_добавки!$AB$6)&gt;0,('факт за вычетом'!$AB8*(1+Z$3)-всего_добавки!$AB$6),0)+всего_добавки!Z8,0)</f>
        <v>0</v>
      </c>
      <c r="AA8" s="33">
        <f ca="1">ROUND(Z8*всего_добавки!$AD8,-3)</f>
        <v>0</v>
      </c>
      <c r="AB8" s="24">
        <f t="shared" ca="1" si="0"/>
        <v>16</v>
      </c>
      <c r="AC8" s="36">
        <f t="shared" ca="1" si="1"/>
        <v>243000</v>
      </c>
      <c r="AD8" s="42">
        <f ca="1">ROUND(VLOOKUP(C8,факт_продажи!C:AC,27,0),-3)</f>
        <v>137000</v>
      </c>
      <c r="AE8" s="37">
        <f t="shared" ca="1" si="2"/>
        <v>0.77372262773722622</v>
      </c>
    </row>
    <row r="9" spans="2:31" x14ac:dyDescent="0.2">
      <c r="B9" s="29">
        <f>факт_продажи!B9</f>
        <v>4</v>
      </c>
      <c r="C9" s="29" t="str">
        <f>факт_продажи!C9</f>
        <v>сигнал_03_пульт</v>
      </c>
      <c r="D9" s="32">
        <f ca="1">ROUND(1/12*IF(('факт за вычетом'!$AB9*(1+D$3)-всего_добавки!$AB$6)&gt;0,('факт за вычетом'!$AB9*(1+D$3)-всего_добавки!$AB$6),0)+всего_добавки!D9,0)</f>
        <v>41</v>
      </c>
      <c r="E9" s="33">
        <f ca="1">ROUND(D9*всего_добавки!$AD9,-3)</f>
        <v>1991000</v>
      </c>
      <c r="F9" s="32">
        <f ca="1">ROUND(1/12*IF(('факт за вычетом'!$AB9*(1+F$3)-всего_добавки!$AB$6)&gt;0,('факт за вычетом'!$AB9*(1+F$3)-всего_добавки!$AB$6),0)+всего_добавки!F9,0)</f>
        <v>12</v>
      </c>
      <c r="G9" s="33">
        <f ca="1">ROUND(F9*всего_добавки!$AD9,-3)</f>
        <v>583000</v>
      </c>
      <c r="H9" s="32">
        <f ca="1">ROUND(1/12*IF(('факт за вычетом'!$AB9*(1+H$3)-всего_добавки!$AB$6)&gt;0,('факт за вычетом'!$AB9*(1+H$3)-всего_добавки!$AB$6),0)+всего_добавки!H9,0)</f>
        <v>14</v>
      </c>
      <c r="I9" s="33">
        <f ca="1">ROUND(H9*всего_добавки!$AD9,-3)</f>
        <v>680000</v>
      </c>
      <c r="J9" s="32">
        <f ca="1">ROUND(1/12*IF(('факт за вычетом'!$AB9*(1+J$3)-всего_добавки!$AB$6)&gt;0,('факт за вычетом'!$AB9*(1+J$3)-всего_добавки!$AB$6),0)+всего_добавки!J9,0)</f>
        <v>15</v>
      </c>
      <c r="K9" s="33">
        <f ca="1">ROUND(J9*всего_добавки!$AD9,-3)</f>
        <v>728000</v>
      </c>
      <c r="L9" s="32">
        <f ca="1">ROUND(1/12*IF(('факт за вычетом'!$AB9*(1+L$3)-всего_добавки!$AB$6)&gt;0,('факт за вычетом'!$AB9*(1+L$3)-всего_добавки!$AB$6),0)+всего_добавки!L9,0)</f>
        <v>18</v>
      </c>
      <c r="M9" s="33">
        <f ca="1">ROUND(L9*всего_добавки!$AD9,-3)</f>
        <v>874000</v>
      </c>
      <c r="N9" s="32">
        <f ca="1">ROUND(1/12*IF(('факт за вычетом'!$AB9*(1+N$3)-всего_добавки!$AB$6)&gt;0,('факт за вычетом'!$AB9*(1+N$3)-всего_добавки!$AB$6),0)+всего_добавки!N9,0)</f>
        <v>19</v>
      </c>
      <c r="O9" s="33">
        <f ca="1">ROUND(N9*всего_добавки!$AD9,-3)</f>
        <v>923000</v>
      </c>
      <c r="P9" s="32">
        <f ca="1">ROUND(1/12*IF(('факт за вычетом'!$AB9*(1+P$3)-всего_добавки!$AB$6)&gt;0,('факт за вычетом'!$AB9*(1+P$3)-всего_добавки!$AB$6),0)+всего_добавки!P9,0)</f>
        <v>19</v>
      </c>
      <c r="Q9" s="33">
        <f ca="1">ROUND(P9*всего_добавки!$AD9,-3)</f>
        <v>923000</v>
      </c>
      <c r="R9" s="32">
        <f ca="1">ROUND(1/12*IF(('факт за вычетом'!$AB9*(1+R$3)-всего_добавки!$AB$6)&gt;0,('факт за вычетом'!$AB9*(1+R$3)-всего_добавки!$AB$6),0)+всего_добавки!R9,0)</f>
        <v>15</v>
      </c>
      <c r="S9" s="33">
        <f ca="1">ROUND(R9*всего_добавки!$AD9,-3)</f>
        <v>728000</v>
      </c>
      <c r="T9" s="32">
        <f ca="1">ROUND(1/12*IF(('факт за вычетом'!$AB9*(1+T$3)-всего_добавки!$AB$6)&gt;0,('факт за вычетом'!$AB9*(1+T$3)-всего_добавки!$AB$6),0)+всего_добавки!T9,0)</f>
        <v>23</v>
      </c>
      <c r="U9" s="33">
        <f ca="1">ROUND(T9*всего_добавки!$AD9,-3)</f>
        <v>1117000</v>
      </c>
      <c r="V9" s="32">
        <f ca="1">ROUND(1/12*IF(('факт за вычетом'!$AB9*(1+V$3)-всего_добавки!$AB$6)&gt;0,('факт за вычетом'!$AB9*(1+V$3)-всего_добавки!$AB$6),0)+всего_добавки!V9,0)</f>
        <v>8</v>
      </c>
      <c r="W9" s="33">
        <f ca="1">ROUND(V9*всего_добавки!$AD9,-3)</f>
        <v>389000</v>
      </c>
      <c r="X9" s="32">
        <f ca="1">ROUND(1/12*IF(('факт за вычетом'!$AB9*(1+X$3)-всего_добавки!$AB$6)&gt;0,('факт за вычетом'!$AB9*(1+X$3)-всего_добавки!$AB$6),0)+всего_добавки!X9,0)</f>
        <v>16</v>
      </c>
      <c r="Y9" s="33">
        <f ca="1">ROUND(X9*всего_добавки!$AD9,-3)</f>
        <v>777000</v>
      </c>
      <c r="Z9" s="32">
        <f ca="1">ROUND(1/12*IF(('факт за вычетом'!$AB9*(1+Z$3)-всего_добавки!$AB$6)&gt;0,('факт за вычетом'!$AB9*(1+Z$3)-всего_добавки!$AB$6),0)+всего_добавки!Z9,0)</f>
        <v>16</v>
      </c>
      <c r="AA9" s="33">
        <f ca="1">ROUND(Z9*всего_добавки!$AD9,-3)</f>
        <v>777000</v>
      </c>
      <c r="AB9" s="24">
        <f t="shared" ca="1" si="0"/>
        <v>216</v>
      </c>
      <c r="AC9" s="36">
        <f t="shared" ca="1" si="1"/>
        <v>10490000</v>
      </c>
      <c r="AD9" s="42">
        <f ca="1">ROUND(VLOOKUP(C9,факт_продажи!C:AC,27,0),-3)</f>
        <v>8596000</v>
      </c>
      <c r="AE9" s="37">
        <f t="shared" ca="1" si="2"/>
        <v>0.2203350395532806</v>
      </c>
    </row>
    <row r="10" spans="2:31" x14ac:dyDescent="0.2">
      <c r="B10" s="29">
        <f>факт_продажи!B10</f>
        <v>5</v>
      </c>
      <c r="C10" s="29" t="str">
        <f>факт_продажи!C10</f>
        <v>сигнал_03_ТКС</v>
      </c>
      <c r="D10" s="32">
        <f ca="1">ROUND(1/12*IF(('факт за вычетом'!$AB10*(1+D$3)-всего_добавки!$AB$6)&gt;0,('факт за вычетом'!$AB10*(1+D$3)-всего_добавки!$AB$6),0)+всего_добавки!D10,0)</f>
        <v>56</v>
      </c>
      <c r="E10" s="33">
        <f ca="1">ROUND(D10*всего_добавки!$AD10,-3)</f>
        <v>754000</v>
      </c>
      <c r="F10" s="32">
        <f ca="1">ROUND(1/12*IF(('факт за вычетом'!$AB10*(1+F$3)-всего_добавки!$AB$6)&gt;0,('факт за вычетом'!$AB10*(1+F$3)-всего_добавки!$AB$6),0)+всего_добавки!F10,0)</f>
        <v>29</v>
      </c>
      <c r="G10" s="33">
        <f ca="1">ROUND(F10*всего_добавки!$AD10,-3)</f>
        <v>391000</v>
      </c>
      <c r="H10" s="32">
        <f ca="1">ROUND(1/12*IF(('факт за вычетом'!$AB10*(1+H$3)-всего_добавки!$AB$6)&gt;0,('факт за вычетом'!$AB10*(1+H$3)-всего_добавки!$AB$6),0)+всего_добавки!H10,0)</f>
        <v>40</v>
      </c>
      <c r="I10" s="33">
        <f ca="1">ROUND(H10*всего_добавки!$AD10,-3)</f>
        <v>539000</v>
      </c>
      <c r="J10" s="32">
        <f ca="1">ROUND(1/12*IF(('факт за вычетом'!$AB10*(1+J$3)-всего_добавки!$AB$6)&gt;0,('факт за вычетом'!$AB10*(1+J$3)-всего_добавки!$AB$6),0)+всего_добавки!J10,0)</f>
        <v>40</v>
      </c>
      <c r="K10" s="33">
        <f ca="1">ROUND(J10*всего_добавки!$AD10,-3)</f>
        <v>539000</v>
      </c>
      <c r="L10" s="32">
        <f ca="1">ROUND(1/12*IF(('факт за вычетом'!$AB10*(1+L$3)-всего_добавки!$AB$6)&gt;0,('факт за вычетом'!$AB10*(1+L$3)-всего_добавки!$AB$6),0)+всего_добавки!L10,0)</f>
        <v>50</v>
      </c>
      <c r="M10" s="33">
        <f ca="1">ROUND(L10*всего_добавки!$AD10,-3)</f>
        <v>674000</v>
      </c>
      <c r="N10" s="32">
        <f ca="1">ROUND(1/12*IF(('факт за вычетом'!$AB10*(1+N$3)-всего_добавки!$AB$6)&gt;0,('факт за вычетом'!$AB10*(1+N$3)-всего_добавки!$AB$6),0)+всего_добавки!N10,0)</f>
        <v>51</v>
      </c>
      <c r="O10" s="33">
        <f ca="1">ROUND(N10*всего_добавки!$AD10,-3)</f>
        <v>687000</v>
      </c>
      <c r="P10" s="32">
        <f ca="1">ROUND(1/12*IF(('факт за вычетом'!$AB10*(1+P$3)-всего_добавки!$AB$6)&gt;0,('факт за вычетом'!$AB10*(1+P$3)-всего_добавки!$AB$6),0)+всего_добавки!P10,0)</f>
        <v>51</v>
      </c>
      <c r="Q10" s="33">
        <f ca="1">ROUND(P10*всего_добавки!$AD10,-3)</f>
        <v>687000</v>
      </c>
      <c r="R10" s="32">
        <f ca="1">ROUND(1/12*IF(('факт за вычетом'!$AB10*(1+R$3)-всего_добавки!$AB$6)&gt;0,('факт за вычетом'!$AB10*(1+R$3)-всего_добавки!$AB$6),0)+всего_добавки!R10,0)</f>
        <v>42</v>
      </c>
      <c r="S10" s="33">
        <f ca="1">ROUND(R10*всего_добавки!$AD10,-3)</f>
        <v>566000</v>
      </c>
      <c r="T10" s="32">
        <f ca="1">ROUND(1/12*IF(('факт за вычетом'!$AB10*(1+T$3)-всего_добавки!$AB$6)&gt;0,('факт за вычетом'!$AB10*(1+T$3)-всего_добавки!$AB$6),0)+всего_добавки!T10,0)</f>
        <v>62</v>
      </c>
      <c r="U10" s="33">
        <f ca="1">ROUND(T10*всего_добавки!$AD10,-3)</f>
        <v>835000</v>
      </c>
      <c r="V10" s="32">
        <f ca="1">ROUND(1/12*IF(('факт за вычетом'!$AB10*(1+V$3)-всего_добавки!$AB$6)&gt;0,('факт за вычетом'!$AB10*(1+V$3)-всего_добавки!$AB$6),0)+всего_добавки!V10,0)</f>
        <v>24</v>
      </c>
      <c r="W10" s="33">
        <f ca="1">ROUND(V10*всего_добавки!$AD10,-3)</f>
        <v>323000</v>
      </c>
      <c r="X10" s="32">
        <f ca="1">ROUND(1/12*IF(('факт за вычетом'!$AB10*(1+X$3)-всего_добавки!$AB$6)&gt;0,('факт за вычетом'!$AB10*(1+X$3)-всего_добавки!$AB$6),0)+всего_добавки!X10,0)</f>
        <v>44</v>
      </c>
      <c r="Y10" s="33">
        <f ca="1">ROUND(X10*всего_добавки!$AD10,-3)</f>
        <v>593000</v>
      </c>
      <c r="Z10" s="32">
        <f ca="1">ROUND(1/12*IF(('факт за вычетом'!$AB10*(1+Z$3)-всего_добавки!$AB$6)&gt;0,('факт за вычетом'!$AB10*(1+Z$3)-всего_добавки!$AB$6),0)+всего_добавки!Z10,0)</f>
        <v>44</v>
      </c>
      <c r="AA10" s="33">
        <f ca="1">ROUND(Z10*всего_добавки!$AD10,-3)</f>
        <v>593000</v>
      </c>
      <c r="AB10" s="24">
        <f t="shared" ca="1" si="0"/>
        <v>533</v>
      </c>
      <c r="AC10" s="36">
        <f t="shared" ca="1" si="1"/>
        <v>7181000</v>
      </c>
      <c r="AD10" s="42">
        <f ca="1">ROUND(VLOOKUP(C10,факт_продажи!C:AC,27,0),-3)</f>
        <v>6318000</v>
      </c>
      <c r="AE10" s="37">
        <f t="shared" ca="1" si="2"/>
        <v>0.1365938588160811</v>
      </c>
    </row>
    <row r="11" spans="2:31" x14ac:dyDescent="0.2">
      <c r="B11" s="29">
        <f>факт_продажи!B11</f>
        <v>6</v>
      </c>
      <c r="C11" s="29" t="str">
        <f>факт_продажи!C11</f>
        <v>сигнал_03_электрохимия</v>
      </c>
      <c r="D11" s="32">
        <f ca="1">ROUND(1/12*IF(('факт за вычетом'!$AB11*(1+D$3)-всего_добавки!$AB$6)&gt;0,('факт за вычетом'!$AB11*(1+D$3)-всего_добавки!$AB$6),0)+всего_добавки!D11,0)</f>
        <v>2</v>
      </c>
      <c r="E11" s="33">
        <f ca="1">ROUND(D11*всего_добавки!$AD11,-3)</f>
        <v>28000</v>
      </c>
      <c r="F11" s="32">
        <f ca="1">ROUND(1/12*IF(('факт за вычетом'!$AB11*(1+F$3)-всего_добавки!$AB$6)&gt;0,('факт за вычетом'!$AB11*(1+F$3)-всего_добавки!$AB$6),0)+всего_добавки!F11,0)</f>
        <v>7</v>
      </c>
      <c r="G11" s="33">
        <f ca="1">ROUND(F11*всего_добавки!$AD11,-3)</f>
        <v>99000</v>
      </c>
      <c r="H11" s="32">
        <f ca="1">ROUND(1/12*IF(('факт за вычетом'!$AB11*(1+H$3)-всего_добавки!$AB$6)&gt;0,('факт за вычетом'!$AB11*(1+H$3)-всего_добавки!$AB$6),0)+всего_добавки!H11,0)</f>
        <v>5</v>
      </c>
      <c r="I11" s="33">
        <f ca="1">ROUND(H11*всего_добавки!$AD11,-3)</f>
        <v>71000</v>
      </c>
      <c r="J11" s="32">
        <f ca="1">ROUND(1/12*IF(('факт за вычетом'!$AB11*(1+J$3)-всего_добавки!$AB$6)&gt;0,('факт за вычетом'!$AB11*(1+J$3)-всего_добавки!$AB$6),0)+всего_добавки!J11,0)</f>
        <v>5</v>
      </c>
      <c r="K11" s="33">
        <f ca="1">ROUND(J11*всего_добавки!$AD11,-3)</f>
        <v>71000</v>
      </c>
      <c r="L11" s="32">
        <f ca="1">ROUND(1/12*IF(('факт за вычетом'!$AB11*(1+L$3)-всего_добавки!$AB$6)&gt;0,('факт за вычетом'!$AB11*(1+L$3)-всего_добавки!$AB$6),0)+всего_добавки!L11,0)</f>
        <v>6</v>
      </c>
      <c r="M11" s="33">
        <f ca="1">ROUND(L11*всего_добавки!$AD11,-3)</f>
        <v>85000</v>
      </c>
      <c r="N11" s="32">
        <f ca="1">ROUND(1/12*IF(('факт за вычетом'!$AB11*(1+N$3)-всего_добавки!$AB$6)&gt;0,('факт за вычетом'!$AB11*(1+N$3)-всего_добавки!$AB$6),0)+всего_добавки!N11,0)</f>
        <v>6</v>
      </c>
      <c r="O11" s="33">
        <f ca="1">ROUND(N11*всего_добавки!$AD11,-3)</f>
        <v>85000</v>
      </c>
      <c r="P11" s="32">
        <f ca="1">ROUND(1/12*IF(('факт за вычетом'!$AB11*(1+P$3)-всего_добавки!$AB$6)&gt;0,('факт за вычетом'!$AB11*(1+P$3)-всего_добавки!$AB$6),0)+всего_добавки!P11,0)</f>
        <v>6</v>
      </c>
      <c r="Q11" s="33">
        <f ca="1">ROUND(P11*всего_добавки!$AD11,-3)</f>
        <v>85000</v>
      </c>
      <c r="R11" s="32">
        <f ca="1">ROUND(1/12*IF(('факт за вычетом'!$AB11*(1+R$3)-всего_добавки!$AB$6)&gt;0,('факт за вычетом'!$AB11*(1+R$3)-всего_добавки!$AB$6),0)+всего_добавки!R11,0)</f>
        <v>5</v>
      </c>
      <c r="S11" s="33">
        <f ca="1">ROUND(R11*всего_добавки!$AD11,-3)</f>
        <v>71000</v>
      </c>
      <c r="T11" s="32">
        <f ca="1">ROUND(1/12*IF(('факт за вычетом'!$AB11*(1+T$3)-всего_добавки!$AB$6)&gt;0,('факт за вычетом'!$AB11*(1+T$3)-всего_добавки!$AB$6),0)+всего_добавки!T11,0)</f>
        <v>8</v>
      </c>
      <c r="U11" s="33">
        <f ca="1">ROUND(T11*всего_добавки!$AD11,-3)</f>
        <v>114000</v>
      </c>
      <c r="V11" s="32">
        <f ca="1">ROUND(1/12*IF(('факт за вычетом'!$AB11*(1+V$3)-всего_добавки!$AB$6)&gt;0,('факт за вычетом'!$AB11*(1+V$3)-всего_добавки!$AB$6),0)+всего_добавки!V11,0)</f>
        <v>2</v>
      </c>
      <c r="W11" s="33">
        <f ca="1">ROUND(V11*всего_добавки!$AD11,-3)</f>
        <v>28000</v>
      </c>
      <c r="X11" s="32">
        <f ca="1">ROUND(1/12*IF(('факт за вычетом'!$AB11*(1+X$3)-всего_добавки!$AB$6)&gt;0,('факт за вычетом'!$AB11*(1+X$3)-всего_добавки!$AB$6),0)+всего_добавки!X11,0)</f>
        <v>5</v>
      </c>
      <c r="Y11" s="33">
        <f ca="1">ROUND(X11*всего_добавки!$AD11,-3)</f>
        <v>71000</v>
      </c>
      <c r="Z11" s="32">
        <f ca="1">ROUND(1/12*IF(('факт за вычетом'!$AB11*(1+Z$3)-всего_добавки!$AB$6)&gt;0,('факт за вычетом'!$AB11*(1+Z$3)-всего_добавки!$AB$6),0)+всего_добавки!Z11,0)</f>
        <v>5</v>
      </c>
      <c r="AA11" s="33">
        <f ca="1">ROUND(Z11*всего_добавки!$AD11,-3)</f>
        <v>71000</v>
      </c>
      <c r="AB11" s="24">
        <f t="shared" ca="1" si="0"/>
        <v>62</v>
      </c>
      <c r="AC11" s="36">
        <f t="shared" ca="1" si="1"/>
        <v>879000</v>
      </c>
      <c r="AD11" s="42">
        <f ca="1">ROUND(VLOOKUP(C11,факт_продажи!C:AC,27,0),-3)</f>
        <v>910000</v>
      </c>
      <c r="AE11" s="37">
        <f t="shared" ca="1" si="2"/>
        <v>-3.4065934065934056E-2</v>
      </c>
    </row>
    <row r="12" spans="2:31" x14ac:dyDescent="0.2">
      <c r="B12" s="29">
        <f>факт_продажи!B12</f>
        <v>7</v>
      </c>
      <c r="C12" s="29" t="str">
        <f>факт_продажи!C12</f>
        <v>сигнал_03_ПП_фланец</v>
      </c>
      <c r="D12" s="32">
        <f ca="1">ROUND(1/12*IF(('факт за вычетом'!$AB12*(1+D$3)-всего_добавки!$AB$6)&gt;0,('факт за вычетом'!$AB12*(1+D$3)-всего_добавки!$AB$6),0)+всего_добавки!D12,0)</f>
        <v>0</v>
      </c>
      <c r="E12" s="33">
        <f ca="1">ROUND(D12*всего_добавки!$AD12,-3)</f>
        <v>0</v>
      </c>
      <c r="F12" s="32">
        <f ca="1">ROUND(1/12*IF(('факт за вычетом'!$AB12*(1+F$3)-всего_добавки!$AB$6)&gt;0,('факт за вычетом'!$AB12*(1+F$3)-всего_добавки!$AB$6),0)+всего_добавки!F12,0)</f>
        <v>0</v>
      </c>
      <c r="G12" s="33">
        <f ca="1">ROUND(F12*всего_добавки!$AD12,-3)</f>
        <v>0</v>
      </c>
      <c r="H12" s="32">
        <f ca="1">ROUND(1/12*IF(('факт за вычетом'!$AB12*(1+H$3)-всего_добавки!$AB$6)&gt;0,('факт за вычетом'!$AB12*(1+H$3)-всего_добавки!$AB$6),0)+всего_добавки!H12,0)</f>
        <v>0</v>
      </c>
      <c r="I12" s="33">
        <f ca="1">ROUND(H12*всего_добавки!$AD12,-3)</f>
        <v>0</v>
      </c>
      <c r="J12" s="32">
        <f ca="1">ROUND(1/12*IF(('факт за вычетом'!$AB12*(1+J$3)-всего_добавки!$AB$6)&gt;0,('факт за вычетом'!$AB12*(1+J$3)-всего_добавки!$AB$6),0)+всего_добавки!J12,0)</f>
        <v>0</v>
      </c>
      <c r="K12" s="33">
        <f ca="1">ROUND(J12*всего_добавки!$AD12,-3)</f>
        <v>0</v>
      </c>
      <c r="L12" s="32">
        <f ca="1">ROUND(1/12*IF(('факт за вычетом'!$AB12*(1+L$3)-всего_добавки!$AB$6)&gt;0,('факт за вычетом'!$AB12*(1+L$3)-всего_добавки!$AB$6),0)+всего_добавки!L12,0)</f>
        <v>1</v>
      </c>
      <c r="M12" s="33">
        <f ca="1">ROUND(L12*всего_добавки!$AD12,-3)</f>
        <v>16000</v>
      </c>
      <c r="N12" s="32">
        <f ca="1">ROUND(1/12*IF(('факт за вычетом'!$AB12*(1+N$3)-всего_добавки!$AB$6)&gt;0,('факт за вычетом'!$AB12*(1+N$3)-всего_добавки!$AB$6),0)+всего_добавки!N12,0)</f>
        <v>1</v>
      </c>
      <c r="O12" s="33">
        <f ca="1">ROUND(N12*всего_добавки!$AD12,-3)</f>
        <v>16000</v>
      </c>
      <c r="P12" s="32">
        <f ca="1">ROUND(1/12*IF(('факт за вычетом'!$AB12*(1+P$3)-всего_добавки!$AB$6)&gt;0,('факт за вычетом'!$AB12*(1+P$3)-всего_добавки!$AB$6),0)+всего_добавки!P12,0)</f>
        <v>1</v>
      </c>
      <c r="Q12" s="33">
        <f ca="1">ROUND(P12*всего_добавки!$AD12,-3)</f>
        <v>16000</v>
      </c>
      <c r="R12" s="32">
        <f ca="1">ROUND(1/12*IF(('факт за вычетом'!$AB12*(1+R$3)-всего_добавки!$AB$6)&gt;0,('факт за вычетом'!$AB12*(1+R$3)-всего_добавки!$AB$6),0)+всего_добавки!R12,0)</f>
        <v>0</v>
      </c>
      <c r="S12" s="33">
        <f ca="1">ROUND(R12*всего_добавки!$AD12,-3)</f>
        <v>0</v>
      </c>
      <c r="T12" s="32">
        <f ca="1">ROUND(1/12*IF(('факт за вычетом'!$AB12*(1+T$3)-всего_добавки!$AB$6)&gt;0,('факт за вычетом'!$AB12*(1+T$3)-всего_добавки!$AB$6),0)+всего_добавки!T12,0)</f>
        <v>1</v>
      </c>
      <c r="U12" s="33">
        <f ca="1">ROUND(T12*всего_добавки!$AD12,-3)</f>
        <v>16000</v>
      </c>
      <c r="V12" s="32">
        <f ca="1">ROUND(1/12*IF(('факт за вычетом'!$AB12*(1+V$3)-всего_добавки!$AB$6)&gt;0,('факт за вычетом'!$AB12*(1+V$3)-всего_добавки!$AB$6),0)+всего_добавки!V12,0)</f>
        <v>0</v>
      </c>
      <c r="W12" s="33">
        <f ca="1">ROUND(V12*всего_добавки!$AD12,-3)</f>
        <v>0</v>
      </c>
      <c r="X12" s="32">
        <f ca="1">ROUND(1/12*IF(('факт за вычетом'!$AB12*(1+X$3)-всего_добавки!$AB$6)&gt;0,('факт за вычетом'!$AB12*(1+X$3)-всего_добавки!$AB$6),0)+всего_добавки!X12,0)</f>
        <v>0</v>
      </c>
      <c r="Y12" s="33">
        <f ca="1">ROUND(X12*всего_добавки!$AD12,-3)</f>
        <v>0</v>
      </c>
      <c r="Z12" s="32">
        <f ca="1">ROUND(1/12*IF(('факт за вычетом'!$AB12*(1+Z$3)-всего_добавки!$AB$6)&gt;0,('факт за вычетом'!$AB12*(1+Z$3)-всего_добавки!$AB$6),0)+всего_добавки!Z12,0)</f>
        <v>0</v>
      </c>
      <c r="AA12" s="33">
        <f ca="1">ROUND(Z12*всего_добавки!$AD12,-3)</f>
        <v>0</v>
      </c>
      <c r="AB12" s="24">
        <f t="shared" ca="1" si="0"/>
        <v>4</v>
      </c>
      <c r="AC12" s="36">
        <f t="shared" ca="1" si="1"/>
        <v>64000</v>
      </c>
      <c r="AD12" s="42">
        <f ca="1">ROUND(VLOOKUP(C12,факт_продажи!C:AC,27,0),-3)</f>
        <v>226000</v>
      </c>
      <c r="AE12" s="37">
        <f t="shared" ca="1" si="2"/>
        <v>-0.7168141592920354</v>
      </c>
    </row>
    <row r="13" spans="2:31" x14ac:dyDescent="0.2">
      <c r="B13" s="29">
        <f>факт_продажи!B13</f>
        <v>8</v>
      </c>
      <c r="C13" s="29" t="str">
        <f>факт_продажи!C13</f>
        <v>Сигнал_33</v>
      </c>
      <c r="D13" s="32">
        <f ca="1">ROUND(1/12*IF(('факт за вычетом'!$AB13*(1+D$3)-всего_добавки!$AB$6)&gt;0,('факт за вычетом'!$AB13*(1+D$3)-всего_добавки!$AB$6),0)+всего_добавки!D13,0)</f>
        <v>0</v>
      </c>
      <c r="E13" s="33">
        <f ca="1">ROUND(D13*всего_добавки!$AD13,-3)</f>
        <v>0</v>
      </c>
      <c r="F13" s="32">
        <f ca="1">ROUND(1/12*IF(('факт за вычетом'!$AB13*(1+F$3)-всего_добавки!$AB$6)&gt;0,('факт за вычетом'!$AB13*(1+F$3)-всего_добавки!$AB$6),0)+всего_добавки!F13,0)</f>
        <v>0</v>
      </c>
      <c r="G13" s="33">
        <f ca="1">ROUND(F13*всего_добавки!$AD13,-3)</f>
        <v>0</v>
      </c>
      <c r="H13" s="32">
        <f ca="1">ROUND(1/12*IF(('факт за вычетом'!$AB13*(1+H$3)-всего_добавки!$AB$6)&gt;0,('факт за вычетом'!$AB13*(1+H$3)-всего_добавки!$AB$6),0)+всего_добавки!H13,0)</f>
        <v>0</v>
      </c>
      <c r="I13" s="33">
        <f ca="1">ROUND(H13*всего_добавки!$AD13,-3)</f>
        <v>0</v>
      </c>
      <c r="J13" s="32">
        <f ca="1">ROUND(1/12*IF(('факт за вычетом'!$AB13*(1+J$3)-всего_добавки!$AB$6)&gt;0,('факт за вычетом'!$AB13*(1+J$3)-всего_добавки!$AB$6),0)+всего_добавки!J13,0)</f>
        <v>0</v>
      </c>
      <c r="K13" s="33">
        <f ca="1">ROUND(J13*всего_добавки!$AD13,-3)</f>
        <v>0</v>
      </c>
      <c r="L13" s="32">
        <f ca="1">ROUND(1/12*IF(('факт за вычетом'!$AB13*(1+L$3)-всего_добавки!$AB$6)&gt;0,('факт за вычетом'!$AB13*(1+L$3)-всего_добавки!$AB$6),0)+всего_добавки!L13,0)</f>
        <v>0</v>
      </c>
      <c r="M13" s="33">
        <f ca="1">ROUND(L13*всего_добавки!$AD13,-3)</f>
        <v>0</v>
      </c>
      <c r="N13" s="32">
        <f ca="1">ROUND(1/12*IF(('факт за вычетом'!$AB13*(1+N$3)-всего_добавки!$AB$6)&gt;0,('факт за вычетом'!$AB13*(1+N$3)-всего_добавки!$AB$6),0)+всего_добавки!N13,0)</f>
        <v>0</v>
      </c>
      <c r="O13" s="33">
        <f ca="1">ROUND(N13*всего_добавки!$AD13,-3)</f>
        <v>0</v>
      </c>
      <c r="P13" s="32">
        <f ca="1">ROUND(1/12*IF(('факт за вычетом'!$AB13*(1+P$3)-всего_добавки!$AB$6)&gt;0,('факт за вычетом'!$AB13*(1+P$3)-всего_добавки!$AB$6),0)+всего_добавки!P13,0)</f>
        <v>0</v>
      </c>
      <c r="Q13" s="33">
        <f ca="1">ROUND(P13*всего_добавки!$AD13,-3)</f>
        <v>0</v>
      </c>
      <c r="R13" s="32">
        <f ca="1">ROUND(1/12*IF(('факт за вычетом'!$AB13*(1+R$3)-всего_добавки!$AB$6)&gt;0,('факт за вычетом'!$AB13*(1+R$3)-всего_добавки!$AB$6),0)+всего_добавки!R13,0)</f>
        <v>0</v>
      </c>
      <c r="S13" s="33">
        <f ca="1">ROUND(R13*всего_добавки!$AD13,-3)</f>
        <v>0</v>
      </c>
      <c r="T13" s="32">
        <f ca="1">ROUND(1/12*IF(('факт за вычетом'!$AB13*(1+T$3)-всего_добавки!$AB$6)&gt;0,('факт за вычетом'!$AB13*(1+T$3)-всего_добавки!$AB$6),0)+всего_добавки!T13,0)</f>
        <v>0</v>
      </c>
      <c r="U13" s="33">
        <f ca="1">ROUND(T13*всего_добавки!$AD13,-3)</f>
        <v>0</v>
      </c>
      <c r="V13" s="32">
        <f ca="1">ROUND(1/12*IF(('факт за вычетом'!$AB13*(1+V$3)-всего_добавки!$AB$6)&gt;0,('факт за вычетом'!$AB13*(1+V$3)-всего_добавки!$AB$6),0)+всего_добавки!V13,0)</f>
        <v>0</v>
      </c>
      <c r="W13" s="33">
        <f ca="1">ROUND(V13*всего_добавки!$AD13,-3)</f>
        <v>0</v>
      </c>
      <c r="X13" s="32">
        <f ca="1">ROUND(1/12*IF(('факт за вычетом'!$AB13*(1+X$3)-всего_добавки!$AB$6)&gt;0,('факт за вычетом'!$AB13*(1+X$3)-всего_добавки!$AB$6),0)+всего_добавки!X13,0)</f>
        <v>0</v>
      </c>
      <c r="Y13" s="33">
        <f ca="1">ROUND(X13*всего_добавки!$AD13,-3)</f>
        <v>0</v>
      </c>
      <c r="Z13" s="32">
        <f ca="1">ROUND(1/12*IF(('факт за вычетом'!$AB13*(1+Z$3)-всего_добавки!$AB$6)&gt;0,('факт за вычетом'!$AB13*(1+Z$3)-всего_добавки!$AB$6),0)+всего_добавки!Z13,0)</f>
        <v>0</v>
      </c>
      <c r="AA13" s="33">
        <f ca="1">ROUND(Z13*всего_добавки!$AD13,-3)</f>
        <v>0</v>
      </c>
      <c r="AB13" s="24">
        <f t="shared" ca="1" si="0"/>
        <v>0</v>
      </c>
      <c r="AC13" s="36">
        <f t="shared" ca="1" si="1"/>
        <v>0</v>
      </c>
      <c r="AD13" s="42">
        <f ca="1">ROUND(VLOOKUP(C13,факт_продажи!C:AC,27,0),-3)</f>
        <v>86000</v>
      </c>
      <c r="AE13" s="37">
        <f t="shared" ca="1" si="2"/>
        <v>-1</v>
      </c>
    </row>
    <row r="14" spans="2:31" x14ac:dyDescent="0.2">
      <c r="B14" s="29">
        <f>факт_продажи!B14</f>
        <v>9</v>
      </c>
      <c r="C14" s="29" t="str">
        <f>факт_продажи!C14</f>
        <v>сигнал_022_пульт</v>
      </c>
      <c r="D14" s="32">
        <f ca="1">ROUND(1/12*IF(('факт за вычетом'!$AB14*(1+D$3)-всего_добавки!$AB$6)&gt;0,('факт за вычетом'!$AB14*(1+D$3)-всего_добавки!$AB$6),0)+всего_добавки!D14,0)</f>
        <v>0</v>
      </c>
      <c r="E14" s="33">
        <f ca="1">ROUND(D14*всего_добавки!$AD14,-3)</f>
        <v>0</v>
      </c>
      <c r="F14" s="32">
        <f ca="1">ROUND(1/12*IF(('факт за вычетом'!$AB14*(1+F$3)-всего_добавки!$AB$6)&gt;0,('факт за вычетом'!$AB14*(1+F$3)-всего_добавки!$AB$6),0)+всего_добавки!F14,0)</f>
        <v>1</v>
      </c>
      <c r="G14" s="33">
        <f ca="1">ROUND(F14*всего_добавки!$AD14,-3)</f>
        <v>34000</v>
      </c>
      <c r="H14" s="32">
        <f ca="1">ROUND(1/12*IF(('факт за вычетом'!$AB14*(1+H$3)-всего_добавки!$AB$6)&gt;0,('факт за вычетом'!$AB14*(1+H$3)-всего_добавки!$AB$6),0)+всего_добавки!H14,0)</f>
        <v>1</v>
      </c>
      <c r="I14" s="33">
        <f ca="1">ROUND(H14*всего_добавки!$AD14,-3)</f>
        <v>34000</v>
      </c>
      <c r="J14" s="32">
        <f ca="1">ROUND(1/12*IF(('факт за вычетом'!$AB14*(1+J$3)-всего_добавки!$AB$6)&gt;0,('факт за вычетом'!$AB14*(1+J$3)-всего_добавки!$AB$6),0)+всего_добавки!J14,0)</f>
        <v>1</v>
      </c>
      <c r="K14" s="33">
        <f ca="1">ROUND(J14*всего_добавки!$AD14,-3)</f>
        <v>34000</v>
      </c>
      <c r="L14" s="32">
        <f ca="1">ROUND(1/12*IF(('факт за вычетом'!$AB14*(1+L$3)-всего_добавки!$AB$6)&gt;0,('факт за вычетом'!$AB14*(1+L$3)-всего_добавки!$AB$6),0)+всего_добавки!L14,0)</f>
        <v>2</v>
      </c>
      <c r="M14" s="33">
        <f ca="1">ROUND(L14*всего_добавки!$AD14,-3)</f>
        <v>68000</v>
      </c>
      <c r="N14" s="32">
        <f ca="1">ROUND(1/12*IF(('факт за вычетом'!$AB14*(1+N$3)-всего_добавки!$AB$6)&gt;0,('факт за вычетом'!$AB14*(1+N$3)-всего_добавки!$AB$6),0)+всего_добавки!N14,0)</f>
        <v>2</v>
      </c>
      <c r="O14" s="33">
        <f ca="1">ROUND(N14*всего_добавки!$AD14,-3)</f>
        <v>68000</v>
      </c>
      <c r="P14" s="32">
        <f ca="1">ROUND(1/12*IF(('факт за вычетом'!$AB14*(1+P$3)-всего_добавки!$AB$6)&gt;0,('факт за вычетом'!$AB14*(1+P$3)-всего_добавки!$AB$6),0)+всего_добавки!P14,0)</f>
        <v>2</v>
      </c>
      <c r="Q14" s="33">
        <f ca="1">ROUND(P14*всего_добавки!$AD14,-3)</f>
        <v>68000</v>
      </c>
      <c r="R14" s="32">
        <f ca="1">ROUND(1/12*IF(('факт за вычетом'!$AB14*(1+R$3)-всего_добавки!$AB$6)&gt;0,('факт за вычетом'!$AB14*(1+R$3)-всего_добавки!$AB$6),0)+всего_добавки!R14,0)</f>
        <v>1</v>
      </c>
      <c r="S14" s="33">
        <f ca="1">ROUND(R14*всего_добавки!$AD14,-3)</f>
        <v>34000</v>
      </c>
      <c r="T14" s="32">
        <f ca="1">ROUND(1/12*IF(('факт за вычетом'!$AB14*(1+T$3)-всего_добавки!$AB$6)&gt;0,('факт за вычетом'!$AB14*(1+T$3)-всего_добавки!$AB$6),0)+всего_добавки!T14,0)</f>
        <v>3</v>
      </c>
      <c r="U14" s="33">
        <f ca="1">ROUND(T14*всего_добавки!$AD14,-3)</f>
        <v>102000</v>
      </c>
      <c r="V14" s="32">
        <f ca="1">ROUND(1/12*IF(('факт за вычетом'!$AB14*(1+V$3)-всего_добавки!$AB$6)&gt;0,('факт за вычетом'!$AB14*(1+V$3)-всего_добавки!$AB$6),0)+всего_добавки!V14,0)</f>
        <v>0</v>
      </c>
      <c r="W14" s="33">
        <f ca="1">ROUND(V14*всего_добавки!$AD14,-3)</f>
        <v>0</v>
      </c>
      <c r="X14" s="32">
        <f ca="1">ROUND(1/12*IF(('факт за вычетом'!$AB14*(1+X$3)-всего_добавки!$AB$6)&gt;0,('факт за вычетом'!$AB14*(1+X$3)-всего_добавки!$AB$6),0)+всего_добавки!X14,0)</f>
        <v>2</v>
      </c>
      <c r="Y14" s="33">
        <f ca="1">ROUND(X14*всего_добавки!$AD14,-3)</f>
        <v>68000</v>
      </c>
      <c r="Z14" s="32">
        <f ca="1">ROUND(1/12*IF(('факт за вычетом'!$AB14*(1+Z$3)-всего_добавки!$AB$6)&gt;0,('факт за вычетом'!$AB14*(1+Z$3)-всего_добавки!$AB$6),0)+всего_добавки!Z14,0)</f>
        <v>2</v>
      </c>
      <c r="AA14" s="33">
        <f ca="1">ROUND(Z14*всего_добавки!$AD14,-3)</f>
        <v>68000</v>
      </c>
      <c r="AB14" s="24">
        <f t="shared" ca="1" si="0"/>
        <v>17</v>
      </c>
      <c r="AC14" s="36">
        <f t="shared" ca="1" si="1"/>
        <v>578000</v>
      </c>
      <c r="AD14" s="42">
        <f ca="1">ROUND(VLOOKUP(C14,факт_продажи!C:AC,27,0),-3)</f>
        <v>885000</v>
      </c>
      <c r="AE14" s="37">
        <f t="shared" ca="1" si="2"/>
        <v>-0.34689265536723168</v>
      </c>
    </row>
    <row r="15" spans="2:31" x14ac:dyDescent="0.2">
      <c r="B15" s="29">
        <f>факт_продажи!B15</f>
        <v>10</v>
      </c>
      <c r="C15" s="29" t="str">
        <f>факт_продажи!C15</f>
        <v>сигнал_022_датчики</v>
      </c>
      <c r="D15" s="32">
        <f ca="1">ROUND(1/12*IF(('факт за вычетом'!$AB15*(1+D$3)-всего_добавки!$AB$6)&gt;0,('факт за вычетом'!$AB15*(1+D$3)-всего_добавки!$AB$6),0)+всего_добавки!D15,0)</f>
        <v>2</v>
      </c>
      <c r="E15" s="33">
        <f ca="1">ROUND(D15*всего_добавки!$AD15,-3)</f>
        <v>20000</v>
      </c>
      <c r="F15" s="32">
        <f ca="1">ROUND(1/12*IF(('факт за вычетом'!$AB15*(1+F$3)-всего_добавки!$AB$6)&gt;0,('факт за вычетом'!$AB15*(1+F$3)-всего_добавки!$AB$6),0)+всего_добавки!F15,0)</f>
        <v>3</v>
      </c>
      <c r="G15" s="33">
        <f ca="1">ROUND(F15*всего_добавки!$AD15,-3)</f>
        <v>30000</v>
      </c>
      <c r="H15" s="32">
        <f ca="1">ROUND(1/12*IF(('факт за вычетом'!$AB15*(1+H$3)-всего_добавки!$AB$6)&gt;0,('факт за вычетом'!$AB15*(1+H$3)-всего_добавки!$AB$6),0)+всего_добавки!H15,0)</f>
        <v>4</v>
      </c>
      <c r="I15" s="33">
        <f ca="1">ROUND(H15*всего_добавки!$AD15,-3)</f>
        <v>40000</v>
      </c>
      <c r="J15" s="32">
        <f ca="1">ROUND(1/12*IF(('факт за вычетом'!$AB15*(1+J$3)-всего_добавки!$AB$6)&gt;0,('факт за вычетом'!$AB15*(1+J$3)-всего_добавки!$AB$6),0)+всего_добавки!J15,0)</f>
        <v>4</v>
      </c>
      <c r="K15" s="33">
        <f ca="1">ROUND(J15*всего_добавки!$AD15,-3)</f>
        <v>40000</v>
      </c>
      <c r="L15" s="32">
        <f ca="1">ROUND(1/12*IF(('факт за вычетом'!$AB15*(1+L$3)-всего_добавки!$AB$6)&gt;0,('факт за вычетом'!$AB15*(1+L$3)-всего_добавки!$AB$6),0)+всего_добавки!L15,0)</f>
        <v>5</v>
      </c>
      <c r="M15" s="33">
        <f ca="1">ROUND(L15*всего_добавки!$AD15,-3)</f>
        <v>50000</v>
      </c>
      <c r="N15" s="32">
        <f ca="1">ROUND(1/12*IF(('факт за вычетом'!$AB15*(1+N$3)-всего_добавки!$AB$6)&gt;0,('факт за вычетом'!$AB15*(1+N$3)-всего_добавки!$AB$6),0)+всего_добавки!N15,0)</f>
        <v>5</v>
      </c>
      <c r="O15" s="33">
        <f ca="1">ROUND(N15*всего_добавки!$AD15,-3)</f>
        <v>50000</v>
      </c>
      <c r="P15" s="32">
        <f ca="1">ROUND(1/12*IF(('факт за вычетом'!$AB15*(1+P$3)-всего_добавки!$AB$6)&gt;0,('факт за вычетом'!$AB15*(1+P$3)-всего_добавки!$AB$6),0)+всего_добавки!P15,0)</f>
        <v>5</v>
      </c>
      <c r="Q15" s="33">
        <f ca="1">ROUND(P15*всего_добавки!$AD15,-3)</f>
        <v>50000</v>
      </c>
      <c r="R15" s="32">
        <f ca="1">ROUND(1/12*IF(('факт за вычетом'!$AB15*(1+R$3)-всего_добавки!$AB$6)&gt;0,('факт за вычетом'!$AB15*(1+R$3)-всего_добавки!$AB$6),0)+всего_добавки!R15,0)</f>
        <v>4</v>
      </c>
      <c r="S15" s="33">
        <f ca="1">ROUND(R15*всего_добавки!$AD15,-3)</f>
        <v>40000</v>
      </c>
      <c r="T15" s="32">
        <f ca="1">ROUND(1/12*IF(('факт за вычетом'!$AB15*(1+T$3)-всего_добавки!$AB$6)&gt;0,('факт за вычетом'!$AB15*(1+T$3)-всего_добавки!$AB$6),0)+всего_добавки!T15,0)</f>
        <v>7</v>
      </c>
      <c r="U15" s="33">
        <f ca="1">ROUND(T15*всего_добавки!$AD15,-3)</f>
        <v>71000</v>
      </c>
      <c r="V15" s="32">
        <f ca="1">ROUND(1/12*IF(('факт за вычетом'!$AB15*(1+V$3)-всего_добавки!$AB$6)&gt;0,('факт за вычетом'!$AB15*(1+V$3)-всего_добавки!$AB$6),0)+всего_добавки!V15,0)</f>
        <v>2</v>
      </c>
      <c r="W15" s="33">
        <f ca="1">ROUND(V15*всего_добавки!$AD15,-3)</f>
        <v>20000</v>
      </c>
      <c r="X15" s="32">
        <f ca="1">ROUND(1/12*IF(('факт за вычетом'!$AB15*(1+X$3)-всего_добавки!$AB$6)&gt;0,('факт за вычетом'!$AB15*(1+X$3)-всего_добавки!$AB$6),0)+всего_добавки!X15,0)</f>
        <v>4</v>
      </c>
      <c r="Y15" s="33">
        <f ca="1">ROUND(X15*всего_добавки!$AD15,-3)</f>
        <v>40000</v>
      </c>
      <c r="Z15" s="32">
        <f ca="1">ROUND(1/12*IF(('факт за вычетом'!$AB15*(1+Z$3)-всего_добавки!$AB$6)&gt;0,('факт за вычетом'!$AB15*(1+Z$3)-всего_добавки!$AB$6),0)+всего_добавки!Z15,0)</f>
        <v>5</v>
      </c>
      <c r="AA15" s="33">
        <f ca="1">ROUND(Z15*всего_добавки!$AD15,-3)</f>
        <v>50000</v>
      </c>
      <c r="AB15" s="24">
        <f t="shared" ca="1" si="0"/>
        <v>50</v>
      </c>
      <c r="AC15" s="36">
        <f t="shared" ca="1" si="1"/>
        <v>501000</v>
      </c>
      <c r="AD15" s="42">
        <f ca="1">ROUND(VLOOKUP(C15,факт_продажи!C:AC,27,0),-3)</f>
        <v>575000</v>
      </c>
      <c r="AE15" s="37">
        <f t="shared" ca="1" si="2"/>
        <v>-0.12869565217391299</v>
      </c>
    </row>
    <row r="16" spans="2:31" x14ac:dyDescent="0.2">
      <c r="B16" s="29">
        <f>факт_продажи!B16</f>
        <v>11</v>
      </c>
      <c r="C16" s="29" t="str">
        <f>факт_продажи!C16</f>
        <v>сигнал_02</v>
      </c>
      <c r="D16" s="32">
        <f ca="1">ROUND(1/12*IF(('факт за вычетом'!$AB16*(1+D$3)-всего_добавки!$AB$6)&gt;0,('факт за вычетом'!$AB16*(1+D$3)-всего_добавки!$AB$6),0)+всего_добавки!D16,0)</f>
        <v>12</v>
      </c>
      <c r="E16" s="33">
        <f ca="1">ROUND(D16*всего_добавки!$AD16,-3)</f>
        <v>263000</v>
      </c>
      <c r="F16" s="32">
        <f ca="1">ROUND(1/12*IF(('факт за вычетом'!$AB16*(1+F$3)-всего_добавки!$AB$6)&gt;0,('факт за вычетом'!$AB16*(1+F$3)-всего_добавки!$AB$6),0)+всего_добавки!F16,0)</f>
        <v>12</v>
      </c>
      <c r="G16" s="33">
        <f ca="1">ROUND(F16*всего_добавки!$AD16,-3)</f>
        <v>263000</v>
      </c>
      <c r="H16" s="32">
        <f ca="1">ROUND(1/12*IF(('факт за вычетом'!$AB16*(1+H$3)-всего_добавки!$AB$6)&gt;0,('факт за вычетом'!$AB16*(1+H$3)-всего_добавки!$AB$6),0)+всего_добавки!H16,0)</f>
        <v>13</v>
      </c>
      <c r="I16" s="33">
        <f ca="1">ROUND(H16*всего_добавки!$AD16,-3)</f>
        <v>285000</v>
      </c>
      <c r="J16" s="32">
        <f ca="1">ROUND(1/12*IF(('факт за вычетом'!$AB16*(1+J$3)-всего_добавки!$AB$6)&gt;0,('факт за вычетом'!$AB16*(1+J$3)-всего_добавки!$AB$6),0)+всего_добавки!J16,0)</f>
        <v>13</v>
      </c>
      <c r="K16" s="33">
        <f ca="1">ROUND(J16*всего_добавки!$AD16,-3)</f>
        <v>285000</v>
      </c>
      <c r="L16" s="32">
        <f ca="1">ROUND(1/12*IF(('факт за вычетом'!$AB16*(1+L$3)-всего_добавки!$AB$6)&gt;0,('факт за вычетом'!$AB16*(1+L$3)-всего_добавки!$AB$6),0)+всего_добавки!L16,0)</f>
        <v>16</v>
      </c>
      <c r="M16" s="33">
        <f ca="1">ROUND(L16*всего_добавки!$AD16,-3)</f>
        <v>351000</v>
      </c>
      <c r="N16" s="32">
        <f ca="1">ROUND(1/12*IF(('факт за вычетом'!$AB16*(1+N$3)-всего_добавки!$AB$6)&gt;0,('факт за вычетом'!$AB16*(1+N$3)-всего_добавки!$AB$6),0)+всего_добавки!N16,0)</f>
        <v>16</v>
      </c>
      <c r="O16" s="33">
        <f ca="1">ROUND(N16*всего_добавки!$AD16,-3)</f>
        <v>351000</v>
      </c>
      <c r="P16" s="32">
        <f ca="1">ROUND(1/12*IF(('факт за вычетом'!$AB16*(1+P$3)-всего_добавки!$AB$6)&gt;0,('факт за вычетом'!$AB16*(1+P$3)-всего_добавки!$AB$6),0)+всего_добавки!P16,0)</f>
        <v>17</v>
      </c>
      <c r="Q16" s="33">
        <f ca="1">ROUND(P16*всего_добавки!$AD16,-3)</f>
        <v>373000</v>
      </c>
      <c r="R16" s="32">
        <f ca="1">ROUND(1/12*IF(('факт за вычетом'!$AB16*(1+R$3)-всего_добавки!$AB$6)&gt;0,('факт за вычетом'!$AB16*(1+R$3)-всего_добавки!$AB$6),0)+всего_добавки!R16,0)</f>
        <v>13</v>
      </c>
      <c r="S16" s="33">
        <f ca="1">ROUND(R16*всего_добавки!$AD16,-3)</f>
        <v>285000</v>
      </c>
      <c r="T16" s="32">
        <f ca="1">ROUND(1/12*IF(('факт за вычетом'!$AB16*(1+T$3)-всего_добавки!$AB$6)&gt;0,('факт за вычетом'!$AB16*(1+T$3)-всего_добавки!$AB$6),0)+всего_добавки!T16,0)</f>
        <v>20</v>
      </c>
      <c r="U16" s="33">
        <f ca="1">ROUND(T16*всего_добавки!$AD16,-3)</f>
        <v>438000</v>
      </c>
      <c r="V16" s="32">
        <f ca="1">ROUND(1/12*IF(('факт за вычетом'!$AB16*(1+V$3)-всего_добавки!$AB$6)&gt;0,('факт за вычетом'!$AB16*(1+V$3)-всего_добавки!$AB$6),0)+всего_добавки!V16,0)</f>
        <v>7</v>
      </c>
      <c r="W16" s="33">
        <f ca="1">ROUND(V16*всего_добавки!$AD16,-3)</f>
        <v>153000</v>
      </c>
      <c r="X16" s="32">
        <f ca="1">ROUND(1/12*IF(('факт за вычетом'!$AB16*(1+X$3)-всего_добавки!$AB$6)&gt;0,('факт за вычетом'!$AB16*(1+X$3)-всего_добавки!$AB$6),0)+всего_добавки!X16,0)</f>
        <v>14</v>
      </c>
      <c r="Y16" s="33">
        <f ca="1">ROUND(X16*всего_добавки!$AD16,-3)</f>
        <v>307000</v>
      </c>
      <c r="Z16" s="32">
        <f ca="1">ROUND(1/12*IF(('факт за вычетом'!$AB16*(1+Z$3)-всего_добавки!$AB$6)&gt;0,('факт за вычетом'!$AB16*(1+Z$3)-всего_добавки!$AB$6),0)+всего_добавки!Z16,0)</f>
        <v>14</v>
      </c>
      <c r="AA16" s="33">
        <f ca="1">ROUND(Z16*всего_добавки!$AD16,-3)</f>
        <v>307000</v>
      </c>
      <c r="AB16" s="24">
        <f t="shared" ca="1" si="0"/>
        <v>167</v>
      </c>
      <c r="AC16" s="36">
        <f t="shared" ca="1" si="1"/>
        <v>3661000</v>
      </c>
      <c r="AD16" s="42">
        <f ca="1">ROUND(VLOOKUP(C16,факт_продажи!C:AC,27,0),-3)</f>
        <v>3441000</v>
      </c>
      <c r="AE16" s="37">
        <f t="shared" ca="1" si="2"/>
        <v>6.3934902644580127E-2</v>
      </c>
    </row>
    <row r="17" spans="2:31" x14ac:dyDescent="0.2">
      <c r="B17" s="29">
        <f>факт_продажи!B17</f>
        <v>12</v>
      </c>
      <c r="C17" s="29" t="str">
        <f>факт_продажи!C17</f>
        <v>ДМГ_3</v>
      </c>
      <c r="D17" s="32">
        <f ca="1">ROUND(1/12*IF(('факт за вычетом'!$AB17*(1+D$3)-всего_добавки!$AB$6)&gt;0,('факт за вычетом'!$AB17*(1+D$3)-всего_добавки!$AB$6),0)+всего_добавки!D17,0)</f>
        <v>23</v>
      </c>
      <c r="E17" s="33">
        <f ca="1">ROUND(D17*всего_добавки!$AD17,-3)</f>
        <v>200000</v>
      </c>
      <c r="F17" s="32">
        <f ca="1">ROUND(1/12*IF(('факт за вычетом'!$AB17*(1+F$3)-всего_добавки!$AB$6)&gt;0,('факт за вычетом'!$AB17*(1+F$3)-всего_добавки!$AB$6),0)+всего_добавки!F17,0)</f>
        <v>28</v>
      </c>
      <c r="G17" s="33">
        <f ca="1">ROUND(F17*всего_добавки!$AD17,-3)</f>
        <v>243000</v>
      </c>
      <c r="H17" s="32">
        <f ca="1">ROUND(1/12*IF(('факт за вычетом'!$AB17*(1+H$3)-всего_добавки!$AB$6)&gt;0,('факт за вычетом'!$AB17*(1+H$3)-всего_добавки!$AB$6),0)+всего_добавки!H17,0)</f>
        <v>66</v>
      </c>
      <c r="I17" s="33">
        <f ca="1">ROUND(H17*всего_добавки!$AD17,-3)</f>
        <v>573000</v>
      </c>
      <c r="J17" s="32">
        <f ca="1">ROUND(1/12*IF(('факт за вычетом'!$AB17*(1+J$3)-всего_добавки!$AB$6)&gt;0,('факт за вычетом'!$AB17*(1+J$3)-всего_добавки!$AB$6),0)+всего_добавки!J17,0)</f>
        <v>38</v>
      </c>
      <c r="K17" s="33">
        <f ca="1">ROUND(J17*всего_добавки!$AD17,-3)</f>
        <v>330000</v>
      </c>
      <c r="L17" s="32">
        <f ca="1">ROUND(1/12*IF(('факт за вычетом'!$AB17*(1+L$3)-всего_добавки!$AB$6)&gt;0,('факт за вычетом'!$AB17*(1+L$3)-всего_добавки!$AB$6),0)+всего_добавки!L17,0)</f>
        <v>48</v>
      </c>
      <c r="M17" s="33">
        <f ca="1">ROUND(L17*всего_добавки!$AD17,-3)</f>
        <v>417000</v>
      </c>
      <c r="N17" s="32">
        <f ca="1">ROUND(1/12*IF(('факт за вычетом'!$AB17*(1+N$3)-всего_добавки!$AB$6)&gt;0,('факт за вычетом'!$AB17*(1+N$3)-всего_добавки!$AB$6),0)+всего_добавки!N17,0)</f>
        <v>48</v>
      </c>
      <c r="O17" s="33">
        <f ca="1">ROUND(N17*всего_добавки!$AD17,-3)</f>
        <v>417000</v>
      </c>
      <c r="P17" s="32">
        <f ca="1">ROUND(1/12*IF(('факт за вычетом'!$AB17*(1+P$3)-всего_добавки!$AB$6)&gt;0,('факт за вычетом'!$AB17*(1+P$3)-всего_добавки!$AB$6),0)+всего_добавки!P17,0)</f>
        <v>49</v>
      </c>
      <c r="Q17" s="33">
        <f ca="1">ROUND(P17*всего_добавки!$AD17,-3)</f>
        <v>425000</v>
      </c>
      <c r="R17" s="32">
        <f ca="1">ROUND(1/12*IF(('факт за вычетом'!$AB17*(1+R$3)-всего_добавки!$AB$6)&gt;0,('факт за вычетом'!$AB17*(1+R$3)-всего_добавки!$AB$6),0)+всего_добавки!R17,0)</f>
        <v>40</v>
      </c>
      <c r="S17" s="33">
        <f ca="1">ROUND(R17*всего_добавки!$AD17,-3)</f>
        <v>347000</v>
      </c>
      <c r="T17" s="32">
        <f ca="1">ROUND(1/12*IF(('факт за вычетом'!$AB17*(1+T$3)-всего_добавки!$AB$6)&gt;0,('факт за вычетом'!$AB17*(1+T$3)-всего_добавки!$AB$6),0)+всего_добавки!T17,0)</f>
        <v>59</v>
      </c>
      <c r="U17" s="33">
        <f ca="1">ROUND(T17*всего_добавки!$AD17,-3)</f>
        <v>512000</v>
      </c>
      <c r="V17" s="32">
        <f ca="1">ROUND(1/12*IF(('факт за вычетом'!$AB17*(1+V$3)-всего_добавки!$AB$6)&gt;0,('факт за вычетом'!$AB17*(1+V$3)-всего_добавки!$AB$6),0)+всего_добавки!V17,0)</f>
        <v>22</v>
      </c>
      <c r="W17" s="33">
        <f ca="1">ROUND(V17*всего_добавки!$AD17,-3)</f>
        <v>191000</v>
      </c>
      <c r="X17" s="32">
        <f ca="1">ROUND(1/12*IF(('факт за вычетом'!$AB17*(1+X$3)-всего_добавки!$AB$6)&gt;0,('факт за вычетом'!$AB17*(1+X$3)-всего_добавки!$AB$6),0)+всего_добавки!X17,0)</f>
        <v>41</v>
      </c>
      <c r="Y17" s="33">
        <f ca="1">ROUND(X17*всего_добавки!$AD17,-3)</f>
        <v>356000</v>
      </c>
      <c r="Z17" s="32">
        <f ca="1">ROUND(1/12*IF(('факт за вычетом'!$AB17*(1+Z$3)-всего_добавки!$AB$6)&gt;0,('факт за вычетом'!$AB17*(1+Z$3)-всего_добавки!$AB$6),0)+всего_добавки!Z17,0)</f>
        <v>42</v>
      </c>
      <c r="AA17" s="33">
        <f ca="1">ROUND(Z17*всего_добавки!$AD17,-3)</f>
        <v>365000</v>
      </c>
      <c r="AB17" s="24">
        <f t="shared" ca="1" si="0"/>
        <v>504</v>
      </c>
      <c r="AC17" s="36">
        <f t="shared" ca="1" si="1"/>
        <v>4376000</v>
      </c>
      <c r="AD17" s="42">
        <f ca="1">ROUND(VLOOKUP(C17,факт_продажи!C:AC,27,0),-3)</f>
        <v>3881000</v>
      </c>
      <c r="AE17" s="37">
        <f t="shared" ca="1" si="2"/>
        <v>0.127544447307395</v>
      </c>
    </row>
    <row r="18" spans="2:31" x14ac:dyDescent="0.2">
      <c r="B18" s="29">
        <f>факт_продажи!B18</f>
        <v>13</v>
      </c>
      <c r="C18" s="29" t="str">
        <f>факт_продажи!C18</f>
        <v>ПВУ_80</v>
      </c>
      <c r="D18" s="32">
        <f ca="1">ROUND(1/12*IF(('факт за вычетом'!$AB18*(1+D$3)-всего_добавки!$AB$6)&gt;0,('факт за вычетом'!$AB18*(1+D$3)-всего_добавки!$AB$6),0)+всего_добавки!D18,0)</f>
        <v>0</v>
      </c>
      <c r="E18" s="33">
        <f ca="1">ROUND(D18*всего_добавки!$AD18,-3)</f>
        <v>0</v>
      </c>
      <c r="F18" s="32">
        <f ca="1">ROUND(1/12*IF(('факт за вычетом'!$AB18*(1+F$3)-всего_добавки!$AB$6)&gt;0,('факт за вычетом'!$AB18*(1+F$3)-всего_добавки!$AB$6),0)+всего_добавки!F18,0)</f>
        <v>0</v>
      </c>
      <c r="G18" s="33">
        <f ca="1">ROUND(F18*всего_добавки!$AD18,-3)</f>
        <v>0</v>
      </c>
      <c r="H18" s="32">
        <f ca="1">ROUND(1/12*IF(('факт за вычетом'!$AB18*(1+H$3)-всего_добавки!$AB$6)&gt;0,('факт за вычетом'!$AB18*(1+H$3)-всего_добавки!$AB$6),0)+всего_добавки!H18,0)</f>
        <v>0</v>
      </c>
      <c r="I18" s="33">
        <f ca="1">ROUND(H18*всего_добавки!$AD18,-3)</f>
        <v>0</v>
      </c>
      <c r="J18" s="32">
        <f ca="1">ROUND(1/12*IF(('факт за вычетом'!$AB18*(1+J$3)-всего_добавки!$AB$6)&gt;0,('факт за вычетом'!$AB18*(1+J$3)-всего_добавки!$AB$6),0)+всего_добавки!J18,0)</f>
        <v>0</v>
      </c>
      <c r="K18" s="33">
        <f ca="1">ROUND(J18*всего_добавки!$AD18,-3)</f>
        <v>0</v>
      </c>
      <c r="L18" s="32">
        <f ca="1">ROUND(1/12*IF(('факт за вычетом'!$AB18*(1+L$3)-всего_добавки!$AB$6)&gt;0,('факт за вычетом'!$AB18*(1+L$3)-всего_добавки!$AB$6),0)+всего_добавки!L18,0)</f>
        <v>0</v>
      </c>
      <c r="M18" s="33">
        <f ca="1">ROUND(L18*всего_добавки!$AD18,-3)</f>
        <v>0</v>
      </c>
      <c r="N18" s="32">
        <f ca="1">ROUND(1/12*IF(('факт за вычетом'!$AB18*(1+N$3)-всего_добавки!$AB$6)&gt;0,('факт за вычетом'!$AB18*(1+N$3)-всего_добавки!$AB$6),0)+всего_добавки!N18,0)</f>
        <v>0</v>
      </c>
      <c r="O18" s="33">
        <f ca="1">ROUND(N18*всего_добавки!$AD18,-3)</f>
        <v>0</v>
      </c>
      <c r="P18" s="32">
        <f ca="1">ROUND(1/12*IF(('факт за вычетом'!$AB18*(1+P$3)-всего_добавки!$AB$6)&gt;0,('факт за вычетом'!$AB18*(1+P$3)-всего_добавки!$AB$6),0)+всего_добавки!P18,0)</f>
        <v>0</v>
      </c>
      <c r="Q18" s="33">
        <f ca="1">ROUND(P18*всего_добавки!$AD18,-3)</f>
        <v>0</v>
      </c>
      <c r="R18" s="32">
        <f ca="1">ROUND(1/12*IF(('факт за вычетом'!$AB18*(1+R$3)-всего_добавки!$AB$6)&gt;0,('факт за вычетом'!$AB18*(1+R$3)-всего_добавки!$AB$6),0)+всего_добавки!R18,0)</f>
        <v>0</v>
      </c>
      <c r="S18" s="33">
        <f ca="1">ROUND(R18*всего_добавки!$AD18,-3)</f>
        <v>0</v>
      </c>
      <c r="T18" s="32">
        <f ca="1">ROUND(1/12*IF(('факт за вычетом'!$AB18*(1+T$3)-всего_добавки!$AB$6)&gt;0,('факт за вычетом'!$AB18*(1+T$3)-всего_добавки!$AB$6),0)+всего_добавки!T18,0)</f>
        <v>0</v>
      </c>
      <c r="U18" s="33">
        <f ca="1">ROUND(T18*всего_добавки!$AD18,-3)</f>
        <v>0</v>
      </c>
      <c r="V18" s="32">
        <f ca="1">ROUND(1/12*IF(('факт за вычетом'!$AB18*(1+V$3)-всего_добавки!$AB$6)&gt;0,('факт за вычетом'!$AB18*(1+V$3)-всего_добавки!$AB$6),0)+всего_добавки!V18,0)</f>
        <v>0</v>
      </c>
      <c r="W18" s="33">
        <f ca="1">ROUND(V18*всего_добавки!$AD18,-3)</f>
        <v>0</v>
      </c>
      <c r="X18" s="32">
        <f ca="1">ROUND(1/12*IF(('факт за вычетом'!$AB18*(1+X$3)-всего_добавки!$AB$6)&gt;0,('факт за вычетом'!$AB18*(1+X$3)-всего_добавки!$AB$6),0)+всего_добавки!X18,0)</f>
        <v>0</v>
      </c>
      <c r="Y18" s="33">
        <f ca="1">ROUND(X18*всего_добавки!$AD18,-3)</f>
        <v>0</v>
      </c>
      <c r="Z18" s="32">
        <f ca="1">ROUND(1/12*IF(('факт за вычетом'!$AB18*(1+Z$3)-всего_добавки!$AB$6)&gt;0,('факт за вычетом'!$AB18*(1+Z$3)-всего_добавки!$AB$6),0)+всего_добавки!Z18,0)</f>
        <v>0</v>
      </c>
      <c r="AA18" s="33">
        <f ca="1">ROUND(Z18*всего_добавки!$AD18,-3)</f>
        <v>0</v>
      </c>
      <c r="AB18" s="24">
        <f t="shared" ca="1" si="0"/>
        <v>0</v>
      </c>
      <c r="AC18" s="36">
        <f t="shared" ca="1" si="1"/>
        <v>0</v>
      </c>
      <c r="AD18" s="42">
        <f ca="1">ROUND(VLOOKUP(C18,факт_продажи!C:AC,27,0),-3)</f>
        <v>326000</v>
      </c>
      <c r="AE18" s="37">
        <f t="shared" ca="1" si="2"/>
        <v>-1</v>
      </c>
    </row>
    <row r="19" spans="2:31" s="34" customFormat="1" x14ac:dyDescent="0.2">
      <c r="B19" s="29">
        <f>факт_продажи!B19</f>
        <v>14</v>
      </c>
      <c r="C19" s="29" t="str">
        <f>факт_продажи!C19</f>
        <v>ЧК_10</v>
      </c>
      <c r="D19" s="32">
        <f ca="1">ROUND(1/12*IF(('факт за вычетом'!$AB19*(1+D$3)-всего_добавки!$AB$6)&gt;0,('факт за вычетом'!$AB19*(1+D$3)-всего_добавки!$AB$6),0)+всего_добавки!D19,0)</f>
        <v>0</v>
      </c>
      <c r="E19" s="33">
        <f ca="1">ROUND(D19*всего_добавки!$AD19,-3)</f>
        <v>0</v>
      </c>
      <c r="F19" s="32">
        <f ca="1">ROUND(1/12*IF(('факт за вычетом'!$AB19*(1+F$3)-всего_добавки!$AB$6)&gt;0,('факт за вычетом'!$AB19*(1+F$3)-всего_добавки!$AB$6),0)+всего_добавки!F19,0)</f>
        <v>0</v>
      </c>
      <c r="G19" s="33">
        <f ca="1">ROUND(F19*всего_добавки!$AD19,-3)</f>
        <v>0</v>
      </c>
      <c r="H19" s="32">
        <f ca="1">ROUND(1/12*IF(('факт за вычетом'!$AB19*(1+H$3)-всего_добавки!$AB$6)&gt;0,('факт за вычетом'!$AB19*(1+H$3)-всего_добавки!$AB$6),0)+всего_добавки!H19,0)</f>
        <v>0</v>
      </c>
      <c r="I19" s="33">
        <f ca="1">ROUND(H19*всего_добавки!$AD19,-3)</f>
        <v>0</v>
      </c>
      <c r="J19" s="32">
        <f ca="1">ROUND(1/12*IF(('факт за вычетом'!$AB19*(1+J$3)-всего_добавки!$AB$6)&gt;0,('факт за вычетом'!$AB19*(1+J$3)-всего_добавки!$AB$6),0)+всего_добавки!J19,0)</f>
        <v>0</v>
      </c>
      <c r="K19" s="33">
        <f ca="1">ROUND(J19*всего_добавки!$AD19,-3)</f>
        <v>0</v>
      </c>
      <c r="L19" s="32">
        <f ca="1">ROUND(1/12*IF(('факт за вычетом'!$AB19*(1+L$3)-всего_добавки!$AB$6)&gt;0,('факт за вычетом'!$AB19*(1+L$3)-всего_добавки!$AB$6),0)+всего_добавки!L19,0)</f>
        <v>1</v>
      </c>
      <c r="M19" s="33">
        <f ca="1">ROUND(L19*всего_добавки!$AD19,-3)</f>
        <v>16000</v>
      </c>
      <c r="N19" s="32">
        <f ca="1">ROUND(1/12*IF(('факт за вычетом'!$AB19*(1+N$3)-всего_добавки!$AB$6)&gt;0,('факт за вычетом'!$AB19*(1+N$3)-всего_добавки!$AB$6),0)+всего_добавки!N19,0)</f>
        <v>1</v>
      </c>
      <c r="O19" s="33">
        <f ca="1">ROUND(N19*всего_добавки!$AD19,-3)</f>
        <v>16000</v>
      </c>
      <c r="P19" s="32">
        <f ca="1">ROUND(1/12*IF(('факт за вычетом'!$AB19*(1+P$3)-всего_добавки!$AB$6)&gt;0,('факт за вычетом'!$AB19*(1+P$3)-всего_добавки!$AB$6),0)+всего_добавки!P19,0)</f>
        <v>1</v>
      </c>
      <c r="Q19" s="33">
        <f ca="1">ROUND(P19*всего_добавки!$AD19,-3)</f>
        <v>16000</v>
      </c>
      <c r="R19" s="32">
        <f ca="1">ROUND(1/12*IF(('факт за вычетом'!$AB19*(1+R$3)-всего_добавки!$AB$6)&gt;0,('факт за вычетом'!$AB19*(1+R$3)-всего_добавки!$AB$6),0)+всего_добавки!R19,0)</f>
        <v>0</v>
      </c>
      <c r="S19" s="33">
        <f ca="1">ROUND(R19*всего_добавки!$AD19,-3)</f>
        <v>0</v>
      </c>
      <c r="T19" s="32">
        <f ca="1">ROUND(1/12*IF(('факт за вычетом'!$AB19*(1+T$3)-всего_добавки!$AB$6)&gt;0,('факт за вычетом'!$AB19*(1+T$3)-всего_добавки!$AB$6),0)+всего_добавки!T19,0)</f>
        <v>1</v>
      </c>
      <c r="U19" s="33">
        <f ca="1">ROUND(T19*всего_добавки!$AD19,-3)</f>
        <v>16000</v>
      </c>
      <c r="V19" s="32">
        <f ca="1">ROUND(1/12*IF(('факт за вычетом'!$AB19*(1+V$3)-всего_добавки!$AB$6)&gt;0,('факт за вычетом'!$AB19*(1+V$3)-всего_добавки!$AB$6),0)+всего_добавки!V19,0)</f>
        <v>0</v>
      </c>
      <c r="W19" s="33">
        <f ca="1">ROUND(V19*всего_добавки!$AD19,-3)</f>
        <v>0</v>
      </c>
      <c r="X19" s="32">
        <f ca="1">ROUND(1/12*IF(('факт за вычетом'!$AB19*(1+X$3)-всего_добавки!$AB$6)&gt;0,('факт за вычетом'!$AB19*(1+X$3)-всего_добавки!$AB$6),0)+всего_добавки!X19,0)</f>
        <v>1</v>
      </c>
      <c r="Y19" s="33">
        <f ca="1">ROUND(X19*всего_добавки!$AD19,-3)</f>
        <v>16000</v>
      </c>
      <c r="Z19" s="32">
        <f ca="1">ROUND(1/12*IF(('факт за вычетом'!$AB19*(1+Z$3)-всего_добавки!$AB$6)&gt;0,('факт за вычетом'!$AB19*(1+Z$3)-всего_добавки!$AB$6),0)+всего_добавки!Z19,0)</f>
        <v>1</v>
      </c>
      <c r="AA19" s="33">
        <f ca="1">ROUND(Z19*всего_добавки!$AD19,-3)</f>
        <v>16000</v>
      </c>
      <c r="AB19" s="24">
        <f t="shared" ca="1" si="0"/>
        <v>6</v>
      </c>
      <c r="AC19" s="36">
        <f t="shared" ca="1" si="1"/>
        <v>96000</v>
      </c>
      <c r="AD19" s="42">
        <f ca="1">ROUND(VLOOKUP(C19,факт_продажи!C:AC,27,0),-3)</f>
        <v>246000</v>
      </c>
      <c r="AE19" s="37">
        <f t="shared" ca="1" si="2"/>
        <v>-0.6097560975609756</v>
      </c>
    </row>
    <row r="20" spans="2:31" x14ac:dyDescent="0.2">
      <c r="B20" s="29">
        <f>факт_продажи!B20</f>
        <v>15</v>
      </c>
      <c r="C20" s="29" t="str">
        <f>факт_продажи!C20</f>
        <v>Газтест_пульт</v>
      </c>
      <c r="D20" s="32">
        <f ca="1">ROUND(1/12*IF(('факт за вычетом'!$AB20*(1+D$3)-всего_добавки!$AB$6)&gt;0,('факт за вычетом'!$AB20*(1+D$3)-всего_добавки!$AB$6),0)+всего_добавки!D20,0)</f>
        <v>9</v>
      </c>
      <c r="E20" s="33">
        <f ca="1">ROUND(D20*всего_добавки!$AD20,-3)</f>
        <v>83000</v>
      </c>
      <c r="F20" s="32">
        <f ca="1">ROUND(1/12*IF(('факт за вычетом'!$AB20*(1+F$3)-всего_добавки!$AB$6)&gt;0,('факт за вычетом'!$AB20*(1+F$3)-всего_добавки!$AB$6),0)+всего_добавки!F20,0)</f>
        <v>3</v>
      </c>
      <c r="G20" s="33">
        <f ca="1">ROUND(F20*всего_добавки!$AD20,-3)</f>
        <v>28000</v>
      </c>
      <c r="H20" s="32">
        <f ca="1">ROUND(1/12*IF(('факт за вычетом'!$AB20*(1+H$3)-всего_добавки!$AB$6)&gt;0,('факт за вычетом'!$AB20*(1+H$3)-всего_добавки!$AB$6),0)+всего_добавки!H20,0)</f>
        <v>4</v>
      </c>
      <c r="I20" s="33">
        <f ca="1">ROUND(H20*всего_добавки!$AD20,-3)</f>
        <v>37000</v>
      </c>
      <c r="J20" s="32">
        <f ca="1">ROUND(1/12*IF(('факт за вычетом'!$AB20*(1+J$3)-всего_добавки!$AB$6)&gt;0,('факт за вычетом'!$AB20*(1+J$3)-всего_добавки!$AB$6),0)+всего_добавки!J20,0)</f>
        <v>4</v>
      </c>
      <c r="K20" s="33">
        <f ca="1">ROUND(J20*всего_добавки!$AD20,-3)</f>
        <v>37000</v>
      </c>
      <c r="L20" s="32">
        <f ca="1">ROUND(1/12*IF(('факт за вычетом'!$AB20*(1+L$3)-всего_добавки!$AB$6)&gt;0,('факт за вычетом'!$AB20*(1+L$3)-всего_добавки!$AB$6),0)+всего_добавки!L20,0)</f>
        <v>5</v>
      </c>
      <c r="M20" s="33">
        <f ca="1">ROUND(L20*всего_добавки!$AD20,-3)</f>
        <v>46000</v>
      </c>
      <c r="N20" s="32">
        <f ca="1">ROUND(1/12*IF(('факт за вычетом'!$AB20*(1+N$3)-всего_добавки!$AB$6)&gt;0,('факт за вычетом'!$AB20*(1+N$3)-всего_добавки!$AB$6),0)+всего_добавки!N20,0)</f>
        <v>5</v>
      </c>
      <c r="O20" s="33">
        <f ca="1">ROUND(N20*всего_добавки!$AD20,-3)</f>
        <v>46000</v>
      </c>
      <c r="P20" s="32">
        <f ca="1">ROUND(1/12*IF(('факт за вычетом'!$AB20*(1+P$3)-всего_добавки!$AB$6)&gt;0,('факт за вычетом'!$AB20*(1+P$3)-всего_добавки!$AB$6),0)+всего_добавки!P20,0)</f>
        <v>5</v>
      </c>
      <c r="Q20" s="33">
        <f ca="1">ROUND(P20*всего_добавки!$AD20,-3)</f>
        <v>46000</v>
      </c>
      <c r="R20" s="32">
        <f ca="1">ROUND(1/12*IF(('факт за вычетом'!$AB20*(1+R$3)-всего_добавки!$AB$6)&gt;0,('факт за вычетом'!$AB20*(1+R$3)-всего_добавки!$AB$6),0)+всего_добавки!R20,0)</f>
        <v>4</v>
      </c>
      <c r="S20" s="33">
        <f ca="1">ROUND(R20*всего_добавки!$AD20,-3)</f>
        <v>37000</v>
      </c>
      <c r="T20" s="32">
        <f ca="1">ROUND(1/12*IF(('факт за вычетом'!$AB20*(1+T$3)-всего_добавки!$AB$6)&gt;0,('факт за вычетом'!$AB20*(1+T$3)-всего_добавки!$AB$6),0)+всего_добавки!T20,0)</f>
        <v>6</v>
      </c>
      <c r="U20" s="33">
        <f ca="1">ROUND(T20*всего_добавки!$AD20,-3)</f>
        <v>55000</v>
      </c>
      <c r="V20" s="32">
        <f ca="1">ROUND(1/12*IF(('факт за вычетом'!$AB20*(1+V$3)-всего_добавки!$AB$6)&gt;0,('факт за вычетом'!$AB20*(1+V$3)-всего_добавки!$AB$6),0)+всего_добавки!V20,0)</f>
        <v>2</v>
      </c>
      <c r="W20" s="33">
        <f ca="1">ROUND(V20*всего_добавки!$AD20,-3)</f>
        <v>18000</v>
      </c>
      <c r="X20" s="32">
        <f ca="1">ROUND(1/12*IF(('факт за вычетом'!$AB20*(1+X$3)-всего_добавки!$AB$6)&gt;0,('факт за вычетом'!$AB20*(1+X$3)-всего_добавки!$AB$6),0)+всего_добавки!X20,0)</f>
        <v>4</v>
      </c>
      <c r="Y20" s="33">
        <f ca="1">ROUND(X20*всего_добавки!$AD20,-3)</f>
        <v>37000</v>
      </c>
      <c r="Z20" s="32">
        <f ca="1">ROUND(1/12*IF(('факт за вычетом'!$AB20*(1+Z$3)-всего_добавки!$AB$6)&gt;0,('факт за вычетом'!$AB20*(1+Z$3)-всего_добавки!$AB$6),0)+всего_добавки!Z20,0)</f>
        <v>4</v>
      </c>
      <c r="AA20" s="33">
        <f ca="1">ROUND(Z20*всего_добавки!$AD20,-3)</f>
        <v>37000</v>
      </c>
      <c r="AB20" s="24">
        <f t="shared" ca="1" si="0"/>
        <v>55</v>
      </c>
      <c r="AC20" s="36">
        <f t="shared" ca="1" si="1"/>
        <v>507000</v>
      </c>
      <c r="AD20" s="42">
        <f ca="1">ROUND(VLOOKUP(C20,факт_продажи!C:AC,27,0),-3)</f>
        <v>487000</v>
      </c>
      <c r="AE20" s="37">
        <f t="shared" ca="1" si="2"/>
        <v>4.1067761806981462E-2</v>
      </c>
    </row>
    <row r="21" spans="2:31" x14ac:dyDescent="0.2">
      <c r="B21" s="29">
        <f>факт_продажи!B21</f>
        <v>16</v>
      </c>
      <c r="C21" s="29" t="str">
        <f>факт_продажи!C21</f>
        <v>Газтест_датчики</v>
      </c>
      <c r="D21" s="32">
        <f ca="1">ROUND(1/12*IF(('факт за вычетом'!$AB21*(1+D$3)-всего_добавки!$AB$6)&gt;0,('факт за вычетом'!$AB21*(1+D$3)-всего_добавки!$AB$6),0)+всего_добавки!D21,0)</f>
        <v>29</v>
      </c>
      <c r="E21" s="33">
        <f ca="1">ROUND(D21*всего_добавки!$AD21,-3)</f>
        <v>132000</v>
      </c>
      <c r="F21" s="32">
        <f ca="1">ROUND(1/12*IF(('факт за вычетом'!$AB21*(1+F$3)-всего_добавки!$AB$6)&gt;0,('факт за вычетом'!$AB21*(1+F$3)-всего_добавки!$AB$6),0)+всего_добавки!F21,0)</f>
        <v>9</v>
      </c>
      <c r="G21" s="33">
        <f ca="1">ROUND(F21*всего_добавки!$AD21,-3)</f>
        <v>41000</v>
      </c>
      <c r="H21" s="32">
        <f ca="1">ROUND(1/12*IF(('факт за вычетом'!$AB21*(1+H$3)-всего_добавки!$AB$6)&gt;0,('факт за вычетом'!$AB21*(1+H$3)-всего_добавки!$AB$6),0)+всего_добавки!H21,0)</f>
        <v>12</v>
      </c>
      <c r="I21" s="33">
        <f ca="1">ROUND(H21*всего_добавки!$AD21,-3)</f>
        <v>55000</v>
      </c>
      <c r="J21" s="32">
        <f ca="1">ROUND(1/12*IF(('факт за вычетом'!$AB21*(1+J$3)-всего_добавки!$AB$6)&gt;0,('факт за вычетом'!$AB21*(1+J$3)-всего_добавки!$AB$6),0)+всего_добавки!J21,0)</f>
        <v>12</v>
      </c>
      <c r="K21" s="33">
        <f ca="1">ROUND(J21*всего_добавки!$AD21,-3)</f>
        <v>55000</v>
      </c>
      <c r="L21" s="32">
        <f ca="1">ROUND(1/12*IF(('факт за вычетом'!$AB21*(1+L$3)-всего_добавки!$AB$6)&gt;0,('факт за вычетом'!$AB21*(1+L$3)-всего_добавки!$AB$6),0)+всего_добавки!L21,0)</f>
        <v>15</v>
      </c>
      <c r="M21" s="33">
        <f ca="1">ROUND(L21*всего_добавки!$AD21,-3)</f>
        <v>68000</v>
      </c>
      <c r="N21" s="32">
        <f ca="1">ROUND(1/12*IF(('факт за вычетом'!$AB21*(1+N$3)-всего_добавки!$AB$6)&gt;0,('факт за вычетом'!$AB21*(1+N$3)-всего_добавки!$AB$6),0)+всего_добавки!N21,0)</f>
        <v>15</v>
      </c>
      <c r="O21" s="33">
        <f ca="1">ROUND(N21*всего_добавки!$AD21,-3)</f>
        <v>68000</v>
      </c>
      <c r="P21" s="32">
        <f ca="1">ROUND(1/12*IF(('факт за вычетом'!$AB21*(1+P$3)-всего_добавки!$AB$6)&gt;0,('факт за вычетом'!$AB21*(1+P$3)-всего_добавки!$AB$6),0)+всего_добавки!P21,0)</f>
        <v>15</v>
      </c>
      <c r="Q21" s="33">
        <f ca="1">ROUND(P21*всего_добавки!$AD21,-3)</f>
        <v>68000</v>
      </c>
      <c r="R21" s="32">
        <f ca="1">ROUND(1/12*IF(('факт за вычетом'!$AB21*(1+R$3)-всего_добавки!$AB$6)&gt;0,('факт за вычетом'!$AB21*(1+R$3)-всего_добавки!$AB$6),0)+всего_добавки!R21,0)</f>
        <v>13</v>
      </c>
      <c r="S21" s="33">
        <f ca="1">ROUND(R21*всего_добавки!$AD21,-3)</f>
        <v>59000</v>
      </c>
      <c r="T21" s="32">
        <f ca="1">ROUND(1/12*IF(('факт за вычетом'!$AB21*(1+T$3)-всего_добавки!$AB$6)&gt;0,('факт за вычетом'!$AB21*(1+T$3)-всего_добавки!$AB$6),0)+всего_добавки!T21,0)</f>
        <v>19</v>
      </c>
      <c r="U21" s="33">
        <f ca="1">ROUND(T21*всего_добавки!$AD21,-3)</f>
        <v>87000</v>
      </c>
      <c r="V21" s="32">
        <f ca="1">ROUND(1/12*IF(('факт за вычетом'!$AB21*(1+V$3)-всего_добавки!$AB$6)&gt;0,('факт за вычетом'!$AB21*(1+V$3)-всего_добавки!$AB$6),0)+всего_добавки!V21,0)</f>
        <v>7</v>
      </c>
      <c r="W21" s="33">
        <f ca="1">ROUND(V21*всего_добавки!$AD21,-3)</f>
        <v>32000</v>
      </c>
      <c r="X21" s="32">
        <f ca="1">ROUND(1/12*IF(('факт за вычетом'!$AB21*(1+X$3)-всего_добавки!$AB$6)&gt;0,('факт за вычетом'!$AB21*(1+X$3)-всего_добавки!$AB$6),0)+всего_добавки!X21,0)</f>
        <v>13</v>
      </c>
      <c r="Y21" s="33">
        <f ca="1">ROUND(X21*всего_добавки!$AD21,-3)</f>
        <v>59000</v>
      </c>
      <c r="Z21" s="32">
        <f ca="1">ROUND(1/12*IF(('факт за вычетом'!$AB21*(1+Z$3)-всего_добавки!$AB$6)&gt;0,('факт за вычетом'!$AB21*(1+Z$3)-всего_добавки!$AB$6),0)+всего_добавки!Z21,0)</f>
        <v>13</v>
      </c>
      <c r="AA21" s="33">
        <f ca="1">ROUND(Z21*всего_добавки!$AD21,-3)</f>
        <v>59000</v>
      </c>
      <c r="AB21" s="24">
        <f t="shared" ca="1" si="0"/>
        <v>172</v>
      </c>
      <c r="AC21" s="36">
        <f t="shared" ca="1" si="1"/>
        <v>783000</v>
      </c>
      <c r="AD21" s="42">
        <f ca="1">ROUND(VLOOKUP(C21,факт_продажи!C:AC,27,0),-3)</f>
        <v>670000</v>
      </c>
      <c r="AE21" s="37">
        <f t="shared" ca="1" si="2"/>
        <v>0.16865671641791047</v>
      </c>
    </row>
    <row r="22" spans="2:31" x14ac:dyDescent="0.2">
      <c r="B22" s="29">
        <f>факт_продажи!B22</f>
        <v>17</v>
      </c>
      <c r="C22" s="29" t="str">
        <f>факт_продажи!C22</f>
        <v>Сигнал_03К_пульт</v>
      </c>
      <c r="D22" s="32">
        <f ca="1">ROUND(1/12*IF(('факт за вычетом'!$AB22*(1+D$3)-всего_добавки!$AB$6)&gt;0,('факт за вычетом'!$AB22*(1+D$3)-всего_добавки!$AB$6),0)+всего_добавки!D22,0)</f>
        <v>3</v>
      </c>
      <c r="E22" s="33">
        <f ca="1">ROUND(D22*всего_добавки!$AD22,-3)</f>
        <v>42000</v>
      </c>
      <c r="F22" s="32">
        <f ca="1">ROUND(1/12*IF(('факт за вычетом'!$AB22*(1+F$3)-всего_добавки!$AB$6)&gt;0,('факт за вычетом'!$AB22*(1+F$3)-всего_добавки!$AB$6),0)+всего_добавки!F22,0)</f>
        <v>5</v>
      </c>
      <c r="G22" s="33">
        <f ca="1">ROUND(F22*всего_добавки!$AD22,-3)</f>
        <v>70000</v>
      </c>
      <c r="H22" s="32">
        <f ca="1">ROUND(1/12*IF(('факт за вычетом'!$AB22*(1+H$3)-всего_добавки!$AB$6)&gt;0,('факт за вычетом'!$AB22*(1+H$3)-всего_добавки!$AB$6),0)+всего_добавки!H22,0)</f>
        <v>7</v>
      </c>
      <c r="I22" s="33">
        <f ca="1">ROUND(H22*всего_добавки!$AD22,-3)</f>
        <v>98000</v>
      </c>
      <c r="J22" s="32">
        <f ca="1">ROUND(1/12*IF(('факт за вычетом'!$AB22*(1+J$3)-всего_добавки!$AB$6)&gt;0,('факт за вычетом'!$AB22*(1+J$3)-всего_добавки!$AB$6),0)+всего_добавки!J22,0)</f>
        <v>7</v>
      </c>
      <c r="K22" s="33">
        <f ca="1">ROUND(J22*всего_добавки!$AD22,-3)</f>
        <v>98000</v>
      </c>
      <c r="L22" s="32">
        <f ca="1">ROUND(1/12*IF(('факт за вычетом'!$AB22*(1+L$3)-всего_добавки!$AB$6)&gt;0,('факт за вычетом'!$AB22*(1+L$3)-всего_добавки!$AB$6),0)+всего_добавки!L22,0)</f>
        <v>9</v>
      </c>
      <c r="M22" s="33">
        <f ca="1">ROUND(L22*всего_добавки!$AD22,-3)</f>
        <v>126000</v>
      </c>
      <c r="N22" s="32">
        <f ca="1">ROUND(1/12*IF(('факт за вычетом'!$AB22*(1+N$3)-всего_добавки!$AB$6)&gt;0,('факт за вычетом'!$AB22*(1+N$3)-всего_добавки!$AB$6),0)+всего_добавки!N22,0)</f>
        <v>9</v>
      </c>
      <c r="O22" s="33">
        <f ca="1">ROUND(N22*всего_добавки!$AD22,-3)</f>
        <v>126000</v>
      </c>
      <c r="P22" s="32">
        <f ca="1">ROUND(1/12*IF(('факт за вычетом'!$AB22*(1+P$3)-всего_добавки!$AB$6)&gt;0,('факт за вычетом'!$AB22*(1+P$3)-всего_добавки!$AB$6),0)+всего_добавки!P22,0)</f>
        <v>9</v>
      </c>
      <c r="Q22" s="33">
        <f ca="1">ROUND(P22*всего_добавки!$AD22,-3)</f>
        <v>126000</v>
      </c>
      <c r="R22" s="32">
        <f ca="1">ROUND(1/12*IF(('факт за вычетом'!$AB22*(1+R$3)-всего_добавки!$AB$6)&gt;0,('факт за вычетом'!$AB22*(1+R$3)-всего_добавки!$AB$6),0)+всего_добавки!R22,0)</f>
        <v>8</v>
      </c>
      <c r="S22" s="33">
        <f ca="1">ROUND(R22*всего_добавки!$AD22,-3)</f>
        <v>112000</v>
      </c>
      <c r="T22" s="32">
        <f ca="1">ROUND(1/12*IF(('факт за вычетом'!$AB22*(1+T$3)-всего_добавки!$AB$6)&gt;0,('факт за вычетом'!$AB22*(1+T$3)-всего_добавки!$AB$6),0)+всего_добавки!T22,0)</f>
        <v>11</v>
      </c>
      <c r="U22" s="33">
        <f ca="1">ROUND(T22*всего_добавки!$AD22,-3)</f>
        <v>154000</v>
      </c>
      <c r="V22" s="32">
        <f ca="1">ROUND(1/12*IF(('факт за вычетом'!$AB22*(1+V$3)-всего_добавки!$AB$6)&gt;0,('факт за вычетом'!$AB22*(1+V$3)-всего_добавки!$AB$6),0)+всего_добавки!V22,0)</f>
        <v>4</v>
      </c>
      <c r="W22" s="33">
        <f ca="1">ROUND(V22*всего_добавки!$AD22,-3)</f>
        <v>56000</v>
      </c>
      <c r="X22" s="32">
        <f ca="1">ROUND(1/12*IF(('факт за вычетом'!$AB22*(1+X$3)-всего_добавки!$AB$6)&gt;0,('факт за вычетом'!$AB22*(1+X$3)-всего_добавки!$AB$6),0)+всего_добавки!X22,0)</f>
        <v>8</v>
      </c>
      <c r="Y22" s="33">
        <f ca="1">ROUND(X22*всего_добавки!$AD22,-3)</f>
        <v>112000</v>
      </c>
      <c r="Z22" s="32">
        <f ca="1">ROUND(1/12*IF(('факт за вычетом'!$AB22*(1+Z$3)-всего_добавки!$AB$6)&gt;0,('факт за вычетом'!$AB22*(1+Z$3)-всего_добавки!$AB$6),0)+всего_добавки!Z22,0)</f>
        <v>8</v>
      </c>
      <c r="AA22" s="33">
        <f ca="1">ROUND(Z22*всего_добавки!$AD22,-3)</f>
        <v>112000</v>
      </c>
      <c r="AB22" s="24">
        <f t="shared" ca="1" si="0"/>
        <v>88</v>
      </c>
      <c r="AC22" s="36">
        <f t="shared" ca="1" si="1"/>
        <v>1232000</v>
      </c>
      <c r="AD22" s="42">
        <f ca="1">ROUND(VLOOKUP(C22,факт_продажи!C:AC,27,0),-3)</f>
        <v>1290000</v>
      </c>
      <c r="AE22" s="37">
        <f t="shared" ca="1" si="2"/>
        <v>-4.4961240310077533E-2</v>
      </c>
    </row>
    <row r="23" spans="2:31" x14ac:dyDescent="0.2">
      <c r="B23" s="29">
        <f>факт_продажи!B23</f>
        <v>18</v>
      </c>
      <c r="C23" s="29" t="str">
        <f>факт_продажи!C23</f>
        <v>Сигнал_03К_датчики</v>
      </c>
      <c r="D23" s="32">
        <f ca="1">ROUND(1/12*IF(('факт за вычетом'!$AB23*(1+D$3)-всего_добавки!$AB$6)&gt;0,('факт за вычетом'!$AB23*(1+D$3)-всего_добавки!$AB$6),0)+всего_добавки!D23,0)</f>
        <v>5</v>
      </c>
      <c r="E23" s="33">
        <f ca="1">ROUND(D23*всего_добавки!$AD23,-3)</f>
        <v>32000</v>
      </c>
      <c r="F23" s="32">
        <f ca="1">ROUND(1/12*IF(('факт за вычетом'!$AB23*(1+F$3)-всего_добавки!$AB$6)&gt;0,('факт за вычетом'!$AB23*(1+F$3)-всего_добавки!$AB$6),0)+всего_добавки!F23,0)</f>
        <v>8</v>
      </c>
      <c r="G23" s="33">
        <f ca="1">ROUND(F23*всего_добавки!$AD23,-3)</f>
        <v>52000</v>
      </c>
      <c r="H23" s="32">
        <f ca="1">ROUND(1/12*IF(('факт за вычетом'!$AB23*(1+H$3)-всего_добавки!$AB$6)&gt;0,('факт за вычетом'!$AB23*(1+H$3)-всего_добавки!$AB$6),0)+всего_добавки!H23,0)</f>
        <v>12</v>
      </c>
      <c r="I23" s="33">
        <f ca="1">ROUND(H23*всего_добавки!$AD23,-3)</f>
        <v>77000</v>
      </c>
      <c r="J23" s="32">
        <f ca="1">ROUND(1/12*IF(('факт за вычетом'!$AB23*(1+J$3)-всего_добавки!$AB$6)&gt;0,('факт за вычетом'!$AB23*(1+J$3)-всего_добавки!$AB$6),0)+всего_добавки!J23,0)</f>
        <v>12</v>
      </c>
      <c r="K23" s="33">
        <f ca="1">ROUND(J23*всего_добавки!$AD23,-3)</f>
        <v>77000</v>
      </c>
      <c r="L23" s="32">
        <f ca="1">ROUND(1/12*IF(('факт за вычетом'!$AB23*(1+L$3)-всего_добавки!$AB$6)&gt;0,('факт за вычетом'!$AB23*(1+L$3)-всего_добавки!$AB$6),0)+всего_добавки!L23,0)</f>
        <v>15</v>
      </c>
      <c r="M23" s="33">
        <f ca="1">ROUND(L23*всего_добавки!$AD23,-3)</f>
        <v>97000</v>
      </c>
      <c r="N23" s="32">
        <f ca="1">ROUND(1/12*IF(('факт за вычетом'!$AB23*(1+N$3)-всего_добавки!$AB$6)&gt;0,('факт за вычетом'!$AB23*(1+N$3)-всего_добавки!$AB$6),0)+всего_добавки!N23,0)</f>
        <v>15</v>
      </c>
      <c r="O23" s="33">
        <f ca="1">ROUND(N23*всего_добавки!$AD23,-3)</f>
        <v>97000</v>
      </c>
      <c r="P23" s="32">
        <f ca="1">ROUND(1/12*IF(('факт за вычетом'!$AB23*(1+P$3)-всего_добавки!$AB$6)&gt;0,('факт за вычетом'!$AB23*(1+P$3)-всего_добавки!$AB$6),0)+всего_добавки!P23,0)</f>
        <v>15</v>
      </c>
      <c r="Q23" s="33">
        <f ca="1">ROUND(P23*всего_добавки!$AD23,-3)</f>
        <v>97000</v>
      </c>
      <c r="R23" s="32">
        <f ca="1">ROUND(1/12*IF(('факт за вычетом'!$AB23*(1+R$3)-всего_добавки!$AB$6)&gt;0,('факт за вычетом'!$AB23*(1+R$3)-всего_добавки!$AB$6),0)+всего_добавки!R23,0)</f>
        <v>12</v>
      </c>
      <c r="S23" s="33">
        <f ca="1">ROUND(R23*всего_добавки!$AD23,-3)</f>
        <v>77000</v>
      </c>
      <c r="T23" s="32">
        <f ca="1">ROUND(1/12*IF(('факт за вычетом'!$AB23*(1+T$3)-всего_добавки!$AB$6)&gt;0,('факт за вычетом'!$AB23*(1+T$3)-всего_добавки!$AB$6),0)+всего_добавки!T23,0)</f>
        <v>18</v>
      </c>
      <c r="U23" s="33">
        <f ca="1">ROUND(T23*всего_добавки!$AD23,-3)</f>
        <v>116000</v>
      </c>
      <c r="V23" s="32">
        <f ca="1">ROUND(1/12*IF(('факт за вычетом'!$AB23*(1+V$3)-всего_добавки!$AB$6)&gt;0,('факт за вычетом'!$AB23*(1+V$3)-всего_добавки!$AB$6),0)+всего_добавки!V23,0)</f>
        <v>7</v>
      </c>
      <c r="W23" s="33">
        <f ca="1">ROUND(V23*всего_добавки!$AD23,-3)</f>
        <v>45000</v>
      </c>
      <c r="X23" s="32">
        <f ca="1">ROUND(1/12*IF(('факт за вычетом'!$AB23*(1+X$3)-всего_добавки!$AB$6)&gt;0,('факт за вычетом'!$AB23*(1+X$3)-всего_добавки!$AB$6),0)+всего_добавки!X23,0)</f>
        <v>13</v>
      </c>
      <c r="Y23" s="33">
        <f ca="1">ROUND(X23*всего_добавки!$AD23,-3)</f>
        <v>84000</v>
      </c>
      <c r="Z23" s="32">
        <f ca="1">ROUND(1/12*IF(('факт за вычетом'!$AB23*(1+Z$3)-всего_добавки!$AB$6)&gt;0,('факт за вычетом'!$AB23*(1+Z$3)-всего_добавки!$AB$6),0)+всего_добавки!Z23,0)</f>
        <v>13</v>
      </c>
      <c r="AA23" s="33">
        <f ca="1">ROUND(Z23*всего_добавки!$AD23,-3)</f>
        <v>84000</v>
      </c>
      <c r="AB23" s="24">
        <f t="shared" ca="1" si="0"/>
        <v>145</v>
      </c>
      <c r="AC23" s="36">
        <f t="shared" ca="1" si="1"/>
        <v>935000</v>
      </c>
      <c r="AD23" s="42">
        <f ca="1">ROUND(VLOOKUP(C23,факт_продажи!C:AC,27,0),-3)</f>
        <v>930000</v>
      </c>
      <c r="AE23" s="37">
        <f t="shared" ca="1" si="2"/>
        <v>5.3763440860215006E-3</v>
      </c>
    </row>
    <row r="24" spans="2:31" x14ac:dyDescent="0.2">
      <c r="B24" s="29">
        <f>факт_продажи!B24</f>
        <v>19</v>
      </c>
      <c r="C24" s="29" t="str">
        <f>факт_продажи!C24</f>
        <v>поверка_и_ремонт_газ</v>
      </c>
      <c r="D24" s="32">
        <f ca="1">ROUND(1/12*IF(('факт за вычетом'!$AB24*(1+D$3)-всего_добавки!$AB$6)&gt;0,('факт за вычетом'!$AB24*(1+D$3)-всего_добавки!$AB$6),0)+всего_добавки!D24,0)</f>
        <v>86</v>
      </c>
      <c r="E24" s="33">
        <f ca="1">ROUND(D24*всего_добавки!$AD24,-3)</f>
        <v>204000</v>
      </c>
      <c r="F24" s="32">
        <f ca="1">ROUND(1/12*IF(('факт за вычетом'!$AB24*(1+F$3)-всего_добавки!$AB$6)&gt;0,('факт за вычетом'!$AB24*(1+F$3)-всего_добавки!$AB$6),0)+всего_добавки!F24,0)</f>
        <v>105</v>
      </c>
      <c r="G24" s="33">
        <f ca="1">ROUND(F24*всего_добавки!$AD24,-3)</f>
        <v>249000</v>
      </c>
      <c r="H24" s="32">
        <f ca="1">ROUND(1/12*IF(('факт за вычетом'!$AB24*(1+H$3)-всего_добавки!$AB$6)&gt;0,('факт за вычетом'!$AB24*(1+H$3)-всего_добавки!$AB$6),0)+всего_добавки!H24,0)</f>
        <v>134</v>
      </c>
      <c r="I24" s="33">
        <f ca="1">ROUND(H24*всего_добавки!$AD24,-3)</f>
        <v>317000</v>
      </c>
      <c r="J24" s="32">
        <f ca="1">ROUND(1/12*IF(('факт за вычетом'!$AB24*(1+J$3)-всего_добавки!$AB$6)&gt;0,('факт за вычетом'!$AB24*(1+J$3)-всего_добавки!$AB$6),0)+всего_добавки!J24,0)</f>
        <v>136</v>
      </c>
      <c r="K24" s="33">
        <f ca="1">ROUND(J24*всего_добавки!$AD24,-3)</f>
        <v>322000</v>
      </c>
      <c r="L24" s="32">
        <f ca="1">ROUND(1/12*IF(('факт за вычетом'!$AB24*(1+L$3)-всего_добавки!$AB$6)&gt;0,('факт за вычетом'!$AB24*(1+L$3)-всего_добавки!$AB$6),0)+всего_добавки!L24,0)</f>
        <v>170</v>
      </c>
      <c r="M24" s="33">
        <f ca="1">ROUND(L24*всего_добавки!$AD24,-3)</f>
        <v>403000</v>
      </c>
      <c r="N24" s="32">
        <f ca="1">ROUND(1/12*IF(('факт за вычетом'!$AB24*(1+N$3)-всего_добавки!$AB$6)&gt;0,('факт за вычетом'!$AB24*(1+N$3)-всего_добавки!$AB$6),0)+всего_добавки!N24,0)</f>
        <v>172</v>
      </c>
      <c r="O24" s="33">
        <f ca="1">ROUND(N24*всего_добавки!$AD24,-3)</f>
        <v>407000</v>
      </c>
      <c r="P24" s="32">
        <f ca="1">ROUND(1/12*IF(('факт за вычетом'!$AB24*(1+P$3)-всего_добавки!$AB$6)&gt;0,('факт за вычетом'!$AB24*(1+P$3)-всего_добавки!$AB$6),0)+всего_добавки!P24,0)</f>
        <v>173</v>
      </c>
      <c r="Q24" s="33">
        <f ca="1">ROUND(P24*всего_добавки!$AD24,-3)</f>
        <v>410000</v>
      </c>
      <c r="R24" s="32">
        <f ca="1">ROUND(1/12*IF(('факт за вычетом'!$AB24*(1+R$3)-всего_добавки!$AB$6)&gt;0,('факт за вычетом'!$AB24*(1+R$3)-всего_добавки!$AB$6),0)+всего_добавки!R24,0)</f>
        <v>142</v>
      </c>
      <c r="S24" s="33">
        <f ca="1">ROUND(R24*всего_добавки!$AD24,-3)</f>
        <v>336000</v>
      </c>
      <c r="T24" s="32">
        <f ca="1">ROUND(1/12*IF(('факт за вычетом'!$AB24*(1+T$3)-всего_добавки!$AB$6)&gt;0,('факт за вычетом'!$AB24*(1+T$3)-всего_добавки!$AB$6),0)+всего_добавки!T24,0)</f>
        <v>209</v>
      </c>
      <c r="U24" s="33">
        <f ca="1">ROUND(T24*всего_добавки!$AD24,-3)</f>
        <v>495000</v>
      </c>
      <c r="V24" s="32">
        <f ca="1">ROUND(1/12*IF(('факт за вычетом'!$AB24*(1+V$3)-всего_добавки!$AB$6)&gt;0,('факт за вычетом'!$AB24*(1+V$3)-всего_добавки!$AB$6),0)+всего_добавки!V24,0)</f>
        <v>80</v>
      </c>
      <c r="W24" s="33">
        <f ca="1">ROUND(V24*всего_добавки!$AD24,-3)</f>
        <v>189000</v>
      </c>
      <c r="X24" s="32">
        <f ca="1">ROUND(1/12*IF(('факт за вычетом'!$AB24*(1+X$3)-всего_добавки!$AB$6)&gt;0,('факт за вычетом'!$AB24*(1+X$3)-всего_добавки!$AB$6),0)+всего_добавки!X24,0)</f>
        <v>147</v>
      </c>
      <c r="Y24" s="33">
        <f ca="1">ROUND(X24*всего_добавки!$AD24,-3)</f>
        <v>348000</v>
      </c>
      <c r="Z24" s="32">
        <f ca="1">ROUND(1/12*IF(('факт за вычетом'!$AB24*(1+Z$3)-всего_добавки!$AB$6)&gt;0,('факт за вычетом'!$AB24*(1+Z$3)-всего_добавки!$AB$6),0)+всего_добавки!Z24,0)</f>
        <v>149</v>
      </c>
      <c r="AA24" s="33">
        <f ca="1">ROUND(Z24*всего_добавки!$AD24,-3)</f>
        <v>353000</v>
      </c>
      <c r="AB24" s="24">
        <f t="shared" ca="1" si="0"/>
        <v>1703</v>
      </c>
      <c r="AC24" s="36">
        <f t="shared" ca="1" si="1"/>
        <v>4033000</v>
      </c>
      <c r="AD24" s="42">
        <f ca="1">ROUND(VLOOKUP(C24,факт_продажи!C:AC,27,0),-3)</f>
        <v>3702000</v>
      </c>
      <c r="AE24" s="37">
        <f t="shared" ca="1" si="2"/>
        <v>8.9411129119394861E-2</v>
      </c>
    </row>
    <row r="25" spans="2:31" x14ac:dyDescent="0.2">
      <c r="B25" s="29">
        <f>факт_продажи!B25</f>
        <v>20</v>
      </c>
      <c r="C25" s="29" t="str">
        <f>факт_продажи!C25</f>
        <v>прочее_газ</v>
      </c>
      <c r="D25" s="32">
        <f ca="1">ROUND(1/12*IF(('факт за вычетом'!$AB25*(1+D$3)-всего_добавки!$AB$6)&gt;0,('факт за вычетом'!$AB25*(1+D$3)-всего_добавки!$AB$6),0)+всего_добавки!D25,0)</f>
        <v>50</v>
      </c>
      <c r="E25" s="33">
        <f ca="1">ROUND(D25*всего_добавки!$AD25,-3)</f>
        <v>132000</v>
      </c>
      <c r="F25" s="32">
        <f ca="1">ROUND(1/12*IF(('факт за вычетом'!$AB25*(1+F$3)-всего_добавки!$AB$6)&gt;0,('факт за вычетом'!$AB25*(1+F$3)-всего_добавки!$AB$6),0)+всего_добавки!F25,0)</f>
        <v>74</v>
      </c>
      <c r="G25" s="33">
        <f ca="1">ROUND(F25*всего_добавки!$AD25,-3)</f>
        <v>196000</v>
      </c>
      <c r="H25" s="32">
        <f ca="1">ROUND(1/12*IF(('факт за вычетом'!$AB25*(1+H$3)-всего_добавки!$AB$6)&gt;0,('факт за вычетом'!$AB25*(1+H$3)-всего_добавки!$AB$6),0)+всего_добавки!H25,0)</f>
        <v>94</v>
      </c>
      <c r="I25" s="33">
        <f ca="1">ROUND(H25*всего_добавки!$AD25,-3)</f>
        <v>249000</v>
      </c>
      <c r="J25" s="32">
        <f ca="1">ROUND(1/12*IF(('факт за вычетом'!$AB25*(1+J$3)-всего_добавки!$AB$6)&gt;0,('факт за вычетом'!$AB25*(1+J$3)-всего_добавки!$AB$6),0)+всего_добавки!J25,0)</f>
        <v>94</v>
      </c>
      <c r="K25" s="33">
        <f ca="1">ROUND(J25*всего_добавки!$AD25,-3)</f>
        <v>249000</v>
      </c>
      <c r="L25" s="32">
        <f ca="1">ROUND(1/12*IF(('факт за вычетом'!$AB25*(1+L$3)-всего_добавки!$AB$6)&gt;0,('факт за вычетом'!$AB25*(1+L$3)-всего_добавки!$AB$6),0)+всего_добавки!L25,0)</f>
        <v>118</v>
      </c>
      <c r="M25" s="33">
        <f ca="1">ROUND(L25*всего_добавки!$AD25,-3)</f>
        <v>312000</v>
      </c>
      <c r="N25" s="32">
        <f ca="1">ROUND(1/12*IF(('факт за вычетом'!$AB25*(1+N$3)-всего_добавки!$AB$6)&gt;0,('факт за вычетом'!$AB25*(1+N$3)-всего_добавки!$AB$6),0)+всего_добавки!N25,0)</f>
        <v>119</v>
      </c>
      <c r="O25" s="33">
        <f ca="1">ROUND(N25*всего_добавки!$AD25,-3)</f>
        <v>315000</v>
      </c>
      <c r="P25" s="32">
        <f ca="1">ROUND(1/12*IF(('факт за вычетом'!$AB25*(1+P$3)-всего_добавки!$AB$6)&gt;0,('факт за вычетом'!$AB25*(1+P$3)-всего_добавки!$AB$6),0)+всего_добавки!P25,0)</f>
        <v>120</v>
      </c>
      <c r="Q25" s="33">
        <f ca="1">ROUND(P25*всего_добавки!$AD25,-3)</f>
        <v>318000</v>
      </c>
      <c r="R25" s="32">
        <f ca="1">ROUND(1/12*IF(('факт за вычетом'!$AB25*(1+R$3)-всего_добавки!$AB$6)&gt;0,('факт за вычетом'!$AB25*(1+R$3)-всего_добавки!$AB$6),0)+всего_добавки!R25,0)</f>
        <v>98</v>
      </c>
      <c r="S25" s="33">
        <f ca="1">ROUND(R25*всего_добавки!$AD25,-3)</f>
        <v>260000</v>
      </c>
      <c r="T25" s="32">
        <f ca="1">ROUND(1/12*IF(('факт за вычетом'!$AB25*(1+T$3)-всего_добавки!$AB$6)&gt;0,('факт за вычетом'!$AB25*(1+T$3)-всего_добавки!$AB$6),0)+всего_добавки!T25,0)</f>
        <v>145</v>
      </c>
      <c r="U25" s="33">
        <f ca="1">ROUND(T25*всего_добавки!$AD25,-3)</f>
        <v>384000</v>
      </c>
      <c r="V25" s="32">
        <f ca="1">ROUND(1/12*IF(('факт за вычетом'!$AB25*(1+V$3)-всего_добавки!$AB$6)&gt;0,('факт за вычетом'!$AB25*(1+V$3)-всего_добавки!$AB$6),0)+всего_добавки!V25,0)</f>
        <v>55</v>
      </c>
      <c r="W25" s="33">
        <f ca="1">ROUND(V25*всего_добавки!$AD25,-3)</f>
        <v>146000</v>
      </c>
      <c r="X25" s="32">
        <f ca="1">ROUND(1/12*IF(('факт за вычетом'!$AB25*(1+X$3)-всего_добавки!$AB$6)&gt;0,('факт за вычетом'!$AB25*(1+X$3)-всего_добавки!$AB$6),0)+всего_добавки!X25,0)</f>
        <v>102</v>
      </c>
      <c r="Y25" s="33">
        <f ca="1">ROUND(X25*всего_добавки!$AD25,-3)</f>
        <v>270000</v>
      </c>
      <c r="Z25" s="32">
        <f ca="1">ROUND(1/12*IF(('факт за вычетом'!$AB25*(1+Z$3)-всего_добавки!$AB$6)&gt;0,('факт за вычетом'!$AB25*(1+Z$3)-всего_добавки!$AB$6),0)+всего_добавки!Z25,0)</f>
        <v>103</v>
      </c>
      <c r="AA25" s="33">
        <f ca="1">ROUND(Z25*всего_добавки!$AD25,-3)</f>
        <v>273000</v>
      </c>
      <c r="AB25" s="24">
        <f t="shared" ca="1" si="0"/>
        <v>1172</v>
      </c>
      <c r="AC25" s="36">
        <f t="shared" ca="1" si="1"/>
        <v>3104000</v>
      </c>
      <c r="AD25" s="42">
        <f ca="1">ROUND(VLOOKUP(C25,факт_продажи!C:AC,27,0),-3)</f>
        <v>2868000</v>
      </c>
      <c r="AE25" s="37">
        <f t="shared" ca="1" si="2"/>
        <v>8.228730822873076E-2</v>
      </c>
    </row>
    <row r="26" spans="2:31" x14ac:dyDescent="0.2">
      <c r="B26" s="29">
        <f>факт_продажи!B26</f>
        <v>21</v>
      </c>
      <c r="C26" s="29" t="str">
        <f>факт_продажи!C26</f>
        <v>сигма_оптический_датчик</v>
      </c>
      <c r="D26" s="32">
        <f ca="1">ROUND(1/12*IF(('факт за вычетом'!$AB26*(1+D$3)-всего_добавки!$AB$6)&gt;0,('факт за вычетом'!$AB26*(1+D$3)-всего_добавки!$AB$6),0)+всего_добавки!D26,0)</f>
        <v>29</v>
      </c>
      <c r="E26" s="33">
        <f ca="1">ROUND(D26*всего_добавки!$AD26,-3)</f>
        <v>980000</v>
      </c>
      <c r="F26" s="32">
        <f ca="1">ROUND(1/12*IF(('факт за вычетом'!$AB26*(1+F$3)-всего_добавки!$AB$6)&gt;0,('факт за вычетом'!$AB26*(1+F$3)-всего_добавки!$AB$6),0)+всего_добавки!F26,0)</f>
        <v>8</v>
      </c>
      <c r="G26" s="33">
        <f ca="1">ROUND(F26*всего_добавки!$AD26,-3)</f>
        <v>270000</v>
      </c>
      <c r="H26" s="32">
        <f ca="1">ROUND(1/12*IF(('факт за вычетом'!$AB26*(1+H$3)-всего_добавки!$AB$6)&gt;0,('факт за вычетом'!$AB26*(1+H$3)-всего_добавки!$AB$6),0)+всего_добавки!H26,0)</f>
        <v>11</v>
      </c>
      <c r="I26" s="33">
        <f ca="1">ROUND(H26*всего_добавки!$AD26,-3)</f>
        <v>372000</v>
      </c>
      <c r="J26" s="32">
        <f ca="1">ROUND(1/12*IF(('факт за вычетом'!$AB26*(1+J$3)-всего_добавки!$AB$6)&gt;0,('факт за вычетом'!$AB26*(1+J$3)-всего_добавки!$AB$6),0)+всего_добавки!J26,0)</f>
        <v>84</v>
      </c>
      <c r="K26" s="33">
        <f ca="1">ROUND(J26*всего_добавки!$AD26,-3)</f>
        <v>2839000</v>
      </c>
      <c r="L26" s="32">
        <f ca="1">ROUND(1/12*IF(('факт за вычетом'!$AB26*(1+L$3)-всего_добавки!$AB$6)&gt;0,('факт за вычетом'!$AB26*(1+L$3)-всего_добавки!$AB$6),0)+всего_добавки!L26,0)</f>
        <v>14</v>
      </c>
      <c r="M26" s="33">
        <f ca="1">ROUND(L26*всего_добавки!$AD26,-3)</f>
        <v>473000</v>
      </c>
      <c r="N26" s="32">
        <f ca="1">ROUND(1/12*IF(('факт за вычетом'!$AB26*(1+N$3)-всего_добавки!$AB$6)&gt;0,('факт за вычетом'!$AB26*(1+N$3)-всего_добавки!$AB$6),0)+всего_добавки!N26,0)</f>
        <v>14</v>
      </c>
      <c r="O26" s="33">
        <f ca="1">ROUND(N26*всего_добавки!$AD26,-3)</f>
        <v>473000</v>
      </c>
      <c r="P26" s="32">
        <f ca="1">ROUND(1/12*IF(('факт за вычетом'!$AB26*(1+P$3)-всего_добавки!$AB$6)&gt;0,('факт за вычетом'!$AB26*(1+P$3)-всего_добавки!$AB$6),0)+всего_добавки!P26,0)</f>
        <v>14</v>
      </c>
      <c r="Q26" s="33">
        <f ca="1">ROUND(P26*всего_добавки!$AD26,-3)</f>
        <v>473000</v>
      </c>
      <c r="R26" s="32">
        <f ca="1">ROUND(1/12*IF(('факт за вычетом'!$AB26*(1+R$3)-всего_добавки!$AB$6)&gt;0,('факт за вычетом'!$AB26*(1+R$3)-всего_добавки!$AB$6),0)+всего_добавки!R26,0)</f>
        <v>12</v>
      </c>
      <c r="S26" s="33">
        <f ca="1">ROUND(R26*всего_добавки!$AD26,-3)</f>
        <v>406000</v>
      </c>
      <c r="T26" s="32">
        <f ca="1">ROUND(1/12*IF(('факт за вычетом'!$AB26*(1+T$3)-всего_добавки!$AB$6)&gt;0,('факт за вычетом'!$AB26*(1+T$3)-всего_добавки!$AB$6),0)+всего_добавки!T26,0)</f>
        <v>17</v>
      </c>
      <c r="U26" s="33">
        <f ca="1">ROUND(T26*всего_добавки!$AD26,-3)</f>
        <v>575000</v>
      </c>
      <c r="V26" s="32">
        <f ca="1">ROUND(1/12*IF(('факт за вычетом'!$AB26*(1+V$3)-всего_добавки!$AB$6)&gt;0,('факт за вычетом'!$AB26*(1+V$3)-всего_добавки!$AB$6),0)+всего_добавки!V26,0)</f>
        <v>6</v>
      </c>
      <c r="W26" s="33">
        <f ca="1">ROUND(V26*всего_добавки!$AD26,-3)</f>
        <v>203000</v>
      </c>
      <c r="X26" s="32">
        <f ca="1">ROUND(1/12*IF(('факт за вычетом'!$AB26*(1+X$3)-всего_добавки!$AB$6)&gt;0,('факт за вычетом'!$AB26*(1+X$3)-всего_добавки!$AB$6),0)+всего_добавки!X26,0)</f>
        <v>12</v>
      </c>
      <c r="Y26" s="33">
        <f ca="1">ROUND(X26*всего_добавки!$AD26,-3)</f>
        <v>406000</v>
      </c>
      <c r="Z26" s="32">
        <f ca="1">ROUND(1/12*IF(('факт за вычетом'!$AB26*(1+Z$3)-всего_добавки!$AB$6)&gt;0,('факт за вычетом'!$AB26*(1+Z$3)-всего_добавки!$AB$6),0)+всего_добавки!Z26,0)</f>
        <v>12</v>
      </c>
      <c r="AA26" s="33">
        <f ca="1">ROUND(Z26*всего_добавки!$AD26,-3)</f>
        <v>406000</v>
      </c>
      <c r="AB26" s="24">
        <f t="shared" ca="1" si="0"/>
        <v>233</v>
      </c>
      <c r="AC26" s="36">
        <f t="shared" ca="1" si="1"/>
        <v>7876000</v>
      </c>
      <c r="AD26" s="42">
        <f ca="1">ROUND(VLOOKUP(C26,факт_продажи!C:AC,27,0),-3)</f>
        <v>4631000</v>
      </c>
      <c r="AE26" s="37">
        <f t="shared" ca="1" si="2"/>
        <v>0.7007125890736341</v>
      </c>
    </row>
    <row r="27" spans="2:31" x14ac:dyDescent="0.2">
      <c r="B27" s="29">
        <f>факт_продажи!B27</f>
        <v>22</v>
      </c>
      <c r="C27" s="29" t="str">
        <f>факт_продажи!C27</f>
        <v>сигма_оптический_датчик_фланец</v>
      </c>
      <c r="D27" s="32">
        <f ca="1">ROUND(1/12*IF(('факт за вычетом'!$AB27*(1+D$3)-всего_добавки!$AB$6)&gt;0,('факт за вычетом'!$AB27*(1+D$3)-всего_добавки!$AB$6),0)+всего_добавки!D27,0)</f>
        <v>0</v>
      </c>
      <c r="E27" s="33">
        <f ca="1">ROUND(D27*всего_добавки!$AD27,-3)</f>
        <v>0</v>
      </c>
      <c r="F27" s="32">
        <f ca="1">ROUND(1/12*IF(('факт за вычетом'!$AB27*(1+F$3)-всего_добавки!$AB$6)&gt;0,('факт за вычетом'!$AB27*(1+F$3)-всего_добавки!$AB$6),0)+всего_добавки!F27,0)</f>
        <v>0</v>
      </c>
      <c r="G27" s="33">
        <f ca="1">ROUND(F27*всего_добавки!$AD27,-3)</f>
        <v>0</v>
      </c>
      <c r="H27" s="32">
        <f ca="1">ROUND(1/12*IF(('факт за вычетом'!$AB27*(1+H$3)-всего_добавки!$AB$6)&gt;0,('факт за вычетом'!$AB27*(1+H$3)-всего_добавки!$AB$6),0)+всего_добавки!H27,0)</f>
        <v>0</v>
      </c>
      <c r="I27" s="33">
        <f ca="1">ROUND(H27*всего_добавки!$AD27,-3)</f>
        <v>0</v>
      </c>
      <c r="J27" s="32">
        <f ca="1">ROUND(1/12*IF(('факт за вычетом'!$AB27*(1+J$3)-всего_добавки!$AB$6)&gt;0,('факт за вычетом'!$AB27*(1+J$3)-всего_добавки!$AB$6),0)+всего_добавки!J27,0)</f>
        <v>0</v>
      </c>
      <c r="K27" s="33">
        <f ca="1">ROUND(J27*всего_добавки!$AD27,-3)</f>
        <v>0</v>
      </c>
      <c r="L27" s="32">
        <f ca="1">ROUND(1/12*IF(('факт за вычетом'!$AB27*(1+L$3)-всего_добавки!$AB$6)&gt;0,('факт за вычетом'!$AB27*(1+L$3)-всего_добавки!$AB$6),0)+всего_добавки!L27,0)</f>
        <v>0</v>
      </c>
      <c r="M27" s="33">
        <f ca="1">ROUND(L27*всего_добавки!$AD27,-3)</f>
        <v>0</v>
      </c>
      <c r="N27" s="32">
        <f ca="1">ROUND(1/12*IF(('факт за вычетом'!$AB27*(1+N$3)-всего_добавки!$AB$6)&gt;0,('факт за вычетом'!$AB27*(1+N$3)-всего_добавки!$AB$6),0)+всего_добавки!N27,0)</f>
        <v>0</v>
      </c>
      <c r="O27" s="33">
        <f ca="1">ROUND(N27*всего_добавки!$AD27,-3)</f>
        <v>0</v>
      </c>
      <c r="P27" s="32">
        <f ca="1">ROUND(1/12*IF(('факт за вычетом'!$AB27*(1+P$3)-всего_добавки!$AB$6)&gt;0,('факт за вычетом'!$AB27*(1+P$3)-всего_добавки!$AB$6),0)+всего_добавки!P27,0)</f>
        <v>0</v>
      </c>
      <c r="Q27" s="33">
        <f ca="1">ROUND(P27*всего_добавки!$AD27,-3)</f>
        <v>0</v>
      </c>
      <c r="R27" s="32">
        <f ca="1">ROUND(1/12*IF(('факт за вычетом'!$AB27*(1+R$3)-всего_добавки!$AB$6)&gt;0,('факт за вычетом'!$AB27*(1+R$3)-всего_добавки!$AB$6),0)+всего_добавки!R27,0)</f>
        <v>0</v>
      </c>
      <c r="S27" s="33">
        <f ca="1">ROUND(R27*всего_добавки!$AD27,-3)</f>
        <v>0</v>
      </c>
      <c r="T27" s="32">
        <f ca="1">ROUND(1/12*IF(('факт за вычетом'!$AB27*(1+T$3)-всего_добавки!$AB$6)&gt;0,('факт за вычетом'!$AB27*(1+T$3)-всего_добавки!$AB$6),0)+всего_добавки!T27,0)</f>
        <v>0</v>
      </c>
      <c r="U27" s="33">
        <f ca="1">ROUND(T27*всего_добавки!$AD27,-3)</f>
        <v>0</v>
      </c>
      <c r="V27" s="32">
        <f ca="1">ROUND(1/12*IF(('факт за вычетом'!$AB27*(1+V$3)-всего_добавки!$AB$6)&gt;0,('факт за вычетом'!$AB27*(1+V$3)-всего_добавки!$AB$6),0)+всего_добавки!V27,0)</f>
        <v>0</v>
      </c>
      <c r="W27" s="33">
        <f ca="1">ROUND(V27*всего_добавки!$AD27,-3)</f>
        <v>0</v>
      </c>
      <c r="X27" s="32">
        <f ca="1">ROUND(1/12*IF(('факт за вычетом'!$AB27*(1+X$3)-всего_добавки!$AB$6)&gt;0,('факт за вычетом'!$AB27*(1+X$3)-всего_добавки!$AB$6),0)+всего_добавки!X27,0)</f>
        <v>0</v>
      </c>
      <c r="Y27" s="33">
        <f ca="1">ROUND(X27*всего_добавки!$AD27,-3)</f>
        <v>0</v>
      </c>
      <c r="Z27" s="32">
        <f ca="1">ROUND(1/12*IF(('факт за вычетом'!$AB27*(1+Z$3)-всего_добавки!$AB$6)&gt;0,('факт за вычетом'!$AB27*(1+Z$3)-всего_добавки!$AB$6),0)+всего_добавки!Z27,0)</f>
        <v>0</v>
      </c>
      <c r="AA27" s="33">
        <f ca="1">ROUND(Z27*всего_добавки!$AD27,-3)</f>
        <v>0</v>
      </c>
      <c r="AB27" s="24">
        <f t="shared" ca="1" si="0"/>
        <v>0</v>
      </c>
      <c r="AC27" s="36">
        <f t="shared" ca="1" si="1"/>
        <v>0</v>
      </c>
      <c r="AD27" s="42">
        <f ca="1">ROUND(VLOOKUP(C27,факт_продажи!C:AC,27,0),-3)</f>
        <v>0</v>
      </c>
      <c r="AE27" s="37" t="str">
        <f t="shared" ca="1" si="2"/>
        <v/>
      </c>
    </row>
    <row r="28" spans="2:31" x14ac:dyDescent="0.2">
      <c r="B28" s="29">
        <f>факт_продажи!B28</f>
        <v>23</v>
      </c>
      <c r="C28" s="29" t="str">
        <f>факт_продажи!C28</f>
        <v>сигнал_03_оптика</v>
      </c>
      <c r="D28" s="32">
        <f ca="1">ROUND(1/12*IF(('факт за вычетом'!$AB28*(1+D$3)-всего_добавки!$AB$6)&gt;0,('факт за вычетом'!$AB28*(1+D$3)-всего_добавки!$AB$6),0)+всего_добавки!D28,0)</f>
        <v>6</v>
      </c>
      <c r="E28" s="33">
        <f ca="1">ROUND(D28*всего_добавки!$AD28,-3)</f>
        <v>214000</v>
      </c>
      <c r="F28" s="32">
        <f ca="1">ROUND(1/12*IF(('факт за вычетом'!$AB28*(1+F$3)-всего_добавки!$AB$6)&gt;0,('факт за вычетом'!$AB28*(1+F$3)-всего_добавки!$AB$6),0)+всего_добавки!F28,0)</f>
        <v>6</v>
      </c>
      <c r="G28" s="33">
        <f ca="1">ROUND(F28*всего_добавки!$AD28,-3)</f>
        <v>214000</v>
      </c>
      <c r="H28" s="32">
        <f ca="1">ROUND(1/12*IF(('факт за вычетом'!$AB28*(1+H$3)-всего_добавки!$AB$6)&gt;0,('факт за вычетом'!$AB28*(1+H$3)-всего_добавки!$AB$6),0)+всего_добавки!H28,0)</f>
        <v>7</v>
      </c>
      <c r="I28" s="33">
        <f ca="1">ROUND(H28*всего_добавки!$AD28,-3)</f>
        <v>249000</v>
      </c>
      <c r="J28" s="32">
        <f ca="1">ROUND(1/12*IF(('факт за вычетом'!$AB28*(1+J$3)-всего_добавки!$AB$6)&gt;0,('факт за вычетом'!$AB28*(1+J$3)-всего_добавки!$AB$6),0)+всего_добавки!J28,0)</f>
        <v>34</v>
      </c>
      <c r="K28" s="33">
        <f ca="1">ROUND(J28*всего_добавки!$AD28,-3)</f>
        <v>1212000</v>
      </c>
      <c r="L28" s="32">
        <f ca="1">ROUND(1/12*IF(('факт за вычетом'!$AB28*(1+L$3)-всего_добавки!$AB$6)&gt;0,('факт за вычетом'!$AB28*(1+L$3)-всего_добавки!$AB$6),0)+всего_добавки!L28,0)</f>
        <v>7</v>
      </c>
      <c r="M28" s="33">
        <f ca="1">ROUND(L28*всего_добавки!$AD28,-3)</f>
        <v>249000</v>
      </c>
      <c r="N28" s="32">
        <f ca="1">ROUND(1/12*IF(('факт за вычетом'!$AB28*(1+N$3)-всего_добавки!$AB$6)&gt;0,('факт за вычетом'!$AB28*(1+N$3)-всего_добавки!$AB$6),0)+всего_добавки!N28,0)</f>
        <v>7</v>
      </c>
      <c r="O28" s="33">
        <f ca="1">ROUND(N28*всего_добавки!$AD28,-3)</f>
        <v>249000</v>
      </c>
      <c r="P28" s="32">
        <f ca="1">ROUND(1/12*IF(('факт за вычетом'!$AB28*(1+P$3)-всего_добавки!$AB$6)&gt;0,('факт за вычетом'!$AB28*(1+P$3)-всего_добавки!$AB$6),0)+всего_добавки!P28,0)</f>
        <v>7</v>
      </c>
      <c r="Q28" s="33">
        <f ca="1">ROUND(P28*всего_добавки!$AD28,-3)</f>
        <v>249000</v>
      </c>
      <c r="R28" s="32">
        <f ca="1">ROUND(1/12*IF(('факт за вычетом'!$AB28*(1+R$3)-всего_добавки!$AB$6)&gt;0,('факт за вычетом'!$AB28*(1+R$3)-всего_добавки!$AB$6),0)+всего_добавки!R28,0)</f>
        <v>7</v>
      </c>
      <c r="S28" s="33">
        <f ca="1">ROUND(R28*всего_добавки!$AD28,-3)</f>
        <v>249000</v>
      </c>
      <c r="T28" s="32">
        <f ca="1">ROUND(1/12*IF(('факт за вычетом'!$AB28*(1+T$3)-всего_добавки!$AB$6)&gt;0,('факт за вычетом'!$AB28*(1+T$3)-всего_добавки!$AB$6),0)+всего_добавки!T28,0)</f>
        <v>8</v>
      </c>
      <c r="U28" s="33">
        <f ca="1">ROUND(T28*всего_добавки!$AD28,-3)</f>
        <v>285000</v>
      </c>
      <c r="V28" s="32">
        <f ca="1">ROUND(1/12*IF(('факт за вычетом'!$AB28*(1+V$3)-всего_добавки!$AB$6)&gt;0,('факт за вычетом'!$AB28*(1+V$3)-всего_добавки!$AB$6),0)+всего_добавки!V28,0)</f>
        <v>6</v>
      </c>
      <c r="W28" s="33">
        <f ca="1">ROUND(V28*всего_добавки!$AD28,-3)</f>
        <v>214000</v>
      </c>
      <c r="X28" s="32">
        <f ca="1">ROUND(1/12*IF(('факт за вычетом'!$AB28*(1+X$3)-всего_добавки!$AB$6)&gt;0,('факт за вычетом'!$AB28*(1+X$3)-всего_добавки!$AB$6),0)+всего_добавки!X28,0)</f>
        <v>7</v>
      </c>
      <c r="Y28" s="33">
        <f ca="1">ROUND(X28*всего_добавки!$AD28,-3)</f>
        <v>249000</v>
      </c>
      <c r="Z28" s="32">
        <f ca="1">ROUND(1/12*IF(('факт за вычетом'!$AB28*(1+Z$3)-всего_добавки!$AB$6)&gt;0,('факт за вычетом'!$AB28*(1+Z$3)-всего_добавки!$AB$6),0)+всего_добавки!Z28,0)</f>
        <v>13</v>
      </c>
      <c r="AA28" s="33">
        <f ca="1">ROUND(Z28*всего_добавки!$AD28,-3)</f>
        <v>463000</v>
      </c>
      <c r="AB28" s="24">
        <f t="shared" ca="1" si="0"/>
        <v>115</v>
      </c>
      <c r="AC28" s="36">
        <f t="shared" ca="1" si="1"/>
        <v>4096000</v>
      </c>
      <c r="AD28" s="42">
        <f ca="1">ROUND(VLOOKUP(C28,факт_продажи!C:AC,27,0),-3)</f>
        <v>642000</v>
      </c>
      <c r="AE28" s="37">
        <f t="shared" ca="1" si="2"/>
        <v>5.38006230529595</v>
      </c>
    </row>
    <row r="29" spans="2:31" x14ac:dyDescent="0.2">
      <c r="B29" s="29">
        <f>факт_продажи!B29</f>
        <v>24</v>
      </c>
      <c r="C29" s="29" t="str">
        <f>факт_продажи!C29</f>
        <v>сигнал_03_оптика_фланец</v>
      </c>
      <c r="D29" s="32">
        <f ca="1">ROUND(1/12*IF(('факт за вычетом'!$AB29*(1+D$3)-всего_добавки!$AB$6)&gt;0,('факт за вычетом'!$AB29*(1+D$3)-всего_добавки!$AB$6),0)+всего_добавки!D29,0)</f>
        <v>0</v>
      </c>
      <c r="E29" s="33">
        <f ca="1">ROUND(D29*всего_добавки!$AD29,-3)</f>
        <v>0</v>
      </c>
      <c r="F29" s="32">
        <f ca="1">ROUND(1/12*IF(('факт за вычетом'!$AB29*(1+F$3)-всего_добавки!$AB$6)&gt;0,('факт за вычетом'!$AB29*(1+F$3)-всего_добавки!$AB$6),0)+всего_добавки!F29,0)</f>
        <v>0</v>
      </c>
      <c r="G29" s="33">
        <f ca="1">ROUND(F29*всего_добавки!$AD29,-3)</f>
        <v>0</v>
      </c>
      <c r="H29" s="32">
        <f ca="1">ROUND(1/12*IF(('факт за вычетом'!$AB29*(1+H$3)-всего_добавки!$AB$6)&gt;0,('факт за вычетом'!$AB29*(1+H$3)-всего_добавки!$AB$6),0)+всего_добавки!H29,0)</f>
        <v>0</v>
      </c>
      <c r="I29" s="33">
        <f ca="1">ROUND(H29*всего_добавки!$AD29,-3)</f>
        <v>0</v>
      </c>
      <c r="J29" s="32">
        <f ca="1">ROUND(1/12*IF(('факт за вычетом'!$AB29*(1+J$3)-всего_добавки!$AB$6)&gt;0,('факт за вычетом'!$AB29*(1+J$3)-всего_добавки!$AB$6),0)+всего_добавки!J29,0)</f>
        <v>0</v>
      </c>
      <c r="K29" s="33">
        <f ca="1">ROUND(J29*всего_добавки!$AD29,-3)</f>
        <v>0</v>
      </c>
      <c r="L29" s="32">
        <f ca="1">ROUND(1/12*IF(('факт за вычетом'!$AB29*(1+L$3)-всего_добавки!$AB$6)&gt;0,('факт за вычетом'!$AB29*(1+L$3)-всего_добавки!$AB$6),0)+всего_добавки!L29,0)</f>
        <v>0</v>
      </c>
      <c r="M29" s="33">
        <f ca="1">ROUND(L29*всего_добавки!$AD29,-3)</f>
        <v>0</v>
      </c>
      <c r="N29" s="32">
        <f ca="1">ROUND(1/12*IF(('факт за вычетом'!$AB29*(1+N$3)-всего_добавки!$AB$6)&gt;0,('факт за вычетом'!$AB29*(1+N$3)-всего_добавки!$AB$6),0)+всего_добавки!N29,0)</f>
        <v>0</v>
      </c>
      <c r="O29" s="33">
        <f ca="1">ROUND(N29*всего_добавки!$AD29,-3)</f>
        <v>0</v>
      </c>
      <c r="P29" s="32">
        <f ca="1">ROUND(1/12*IF(('факт за вычетом'!$AB29*(1+P$3)-всего_добавки!$AB$6)&gt;0,('факт за вычетом'!$AB29*(1+P$3)-всего_добавки!$AB$6),0)+всего_добавки!P29,0)</f>
        <v>0</v>
      </c>
      <c r="Q29" s="33">
        <f ca="1">ROUND(P29*всего_добавки!$AD29,-3)</f>
        <v>0</v>
      </c>
      <c r="R29" s="32">
        <f ca="1">ROUND(1/12*IF(('факт за вычетом'!$AB29*(1+R$3)-всего_добавки!$AB$6)&gt;0,('факт за вычетом'!$AB29*(1+R$3)-всего_добавки!$AB$6),0)+всего_добавки!R29,0)</f>
        <v>0</v>
      </c>
      <c r="S29" s="33">
        <f ca="1">ROUND(R29*всего_добавки!$AD29,-3)</f>
        <v>0</v>
      </c>
      <c r="T29" s="32">
        <f ca="1">ROUND(1/12*IF(('факт за вычетом'!$AB29*(1+T$3)-всего_добавки!$AB$6)&gt;0,('факт за вычетом'!$AB29*(1+T$3)-всего_добавки!$AB$6),0)+всего_добавки!T29,0)</f>
        <v>0</v>
      </c>
      <c r="U29" s="33">
        <f ca="1">ROUND(T29*всего_добавки!$AD29,-3)</f>
        <v>0</v>
      </c>
      <c r="V29" s="32">
        <f ca="1">ROUND(1/12*IF(('факт за вычетом'!$AB29*(1+V$3)-всего_добавки!$AB$6)&gt;0,('факт за вычетом'!$AB29*(1+V$3)-всего_добавки!$AB$6),0)+всего_добавки!V29,0)</f>
        <v>0</v>
      </c>
      <c r="W29" s="33">
        <f ca="1">ROUND(V29*всего_добавки!$AD29,-3)</f>
        <v>0</v>
      </c>
      <c r="X29" s="32">
        <f ca="1">ROUND(1/12*IF(('факт за вычетом'!$AB29*(1+X$3)-всего_добавки!$AB$6)&gt;0,('факт за вычетом'!$AB29*(1+X$3)-всего_добавки!$AB$6),0)+всего_добавки!X29,0)</f>
        <v>0</v>
      </c>
      <c r="Y29" s="33">
        <f ca="1">ROUND(X29*всего_добавки!$AD29,-3)</f>
        <v>0</v>
      </c>
      <c r="Z29" s="32">
        <f ca="1">ROUND(1/12*IF(('факт за вычетом'!$AB29*(1+Z$3)-всего_добавки!$AB$6)&gt;0,('факт за вычетом'!$AB29*(1+Z$3)-всего_добавки!$AB$6),0)+всего_добавки!Z29,0)</f>
        <v>0</v>
      </c>
      <c r="AA29" s="33">
        <f ca="1">ROUND(Z29*всего_добавки!$AD29,-3)</f>
        <v>0</v>
      </c>
      <c r="AB29" s="24">
        <f t="shared" ca="1" si="0"/>
        <v>0</v>
      </c>
      <c r="AC29" s="36">
        <f t="shared" ca="1" si="1"/>
        <v>0</v>
      </c>
      <c r="AD29" s="42">
        <f ca="1">ROUND(VLOOKUP(C29,факт_продажи!C:AC,27,0),-3)</f>
        <v>0</v>
      </c>
      <c r="AE29" s="37" t="str">
        <f t="shared" ca="1" si="2"/>
        <v/>
      </c>
    </row>
    <row r="30" spans="2:31" x14ac:dyDescent="0.2">
      <c r="B30" s="29">
        <f>факт_продажи!B30</f>
        <v>25</v>
      </c>
      <c r="C30" s="29" t="str">
        <f>факт_продажи!C30</f>
        <v>ДДК</v>
      </c>
      <c r="D30" s="32">
        <f ca="1">ROUND(1/12*IF(('факт за вычетом'!$AB30*(1+D$3)-всего_добавки!$AB$6)&gt;0,('факт за вычетом'!$AB30*(1+D$3)-всего_добавки!$AB$6),0)+всего_добавки!D30,0)</f>
        <v>3</v>
      </c>
      <c r="E30" s="33">
        <f ca="1">ROUND(D30*всего_добавки!$AD30,-3)</f>
        <v>195000</v>
      </c>
      <c r="F30" s="32">
        <f ca="1">ROUND(1/12*IF(('факт за вычетом'!$AB30*(1+F$3)-всего_добавки!$AB$6)&gt;0,('факт за вычетом'!$AB30*(1+F$3)-всего_добавки!$AB$6),0)+всего_добавки!F30,0)</f>
        <v>3</v>
      </c>
      <c r="G30" s="33">
        <f ca="1">ROUND(F30*всего_добавки!$AD30,-3)</f>
        <v>195000</v>
      </c>
      <c r="H30" s="32">
        <f ca="1">ROUND(1/12*IF(('факт за вычетом'!$AB30*(1+H$3)-всего_добавки!$AB$6)&gt;0,('факт за вычетом'!$AB30*(1+H$3)-всего_добавки!$AB$6),0)+всего_добавки!H30,0)</f>
        <v>3</v>
      </c>
      <c r="I30" s="33">
        <f ca="1">ROUND(H30*всего_добавки!$AD30,-3)</f>
        <v>195000</v>
      </c>
      <c r="J30" s="32">
        <f ca="1">ROUND(1/12*IF(('факт за вычетом'!$AB30*(1+J$3)-всего_добавки!$AB$6)&gt;0,('факт за вычетом'!$AB30*(1+J$3)-всего_добавки!$AB$6),0)+всего_добавки!J30,0)</f>
        <v>3</v>
      </c>
      <c r="K30" s="33">
        <f ca="1">ROUND(J30*всего_добавки!$AD30,-3)</f>
        <v>195000</v>
      </c>
      <c r="L30" s="32">
        <f ca="1">ROUND(1/12*IF(('факт за вычетом'!$AB30*(1+L$3)-всего_добавки!$AB$6)&gt;0,('факт за вычетом'!$AB30*(1+L$3)-всего_добавки!$AB$6),0)+всего_добавки!L30,0)</f>
        <v>3</v>
      </c>
      <c r="M30" s="33">
        <f ca="1">ROUND(L30*всего_добавки!$AD30,-3)</f>
        <v>195000</v>
      </c>
      <c r="N30" s="32">
        <f ca="1">ROUND(1/12*IF(('факт за вычетом'!$AB30*(1+N$3)-всего_добавки!$AB$6)&gt;0,('факт за вычетом'!$AB30*(1+N$3)-всего_добавки!$AB$6),0)+всего_добавки!N30,0)</f>
        <v>3</v>
      </c>
      <c r="O30" s="33">
        <f ca="1">ROUND(N30*всего_добавки!$AD30,-3)</f>
        <v>195000</v>
      </c>
      <c r="P30" s="32">
        <f ca="1">ROUND(1/12*IF(('факт за вычетом'!$AB30*(1+P$3)-всего_добавки!$AB$6)&gt;0,('факт за вычетом'!$AB30*(1+P$3)-всего_добавки!$AB$6),0)+всего_добавки!P30,0)</f>
        <v>3</v>
      </c>
      <c r="Q30" s="33">
        <f ca="1">ROUND(P30*всего_добавки!$AD30,-3)</f>
        <v>195000</v>
      </c>
      <c r="R30" s="32">
        <f ca="1">ROUND(1/12*IF(('факт за вычетом'!$AB30*(1+R$3)-всего_добавки!$AB$6)&gt;0,('факт за вычетом'!$AB30*(1+R$3)-всего_добавки!$AB$6),0)+всего_добавки!R30,0)</f>
        <v>3</v>
      </c>
      <c r="S30" s="33">
        <f ca="1">ROUND(R30*всего_добавки!$AD30,-3)</f>
        <v>195000</v>
      </c>
      <c r="T30" s="32">
        <f ca="1">ROUND(1/12*IF(('факт за вычетом'!$AB30*(1+T$3)-всего_добавки!$AB$6)&gt;0,('факт за вычетом'!$AB30*(1+T$3)-всего_добавки!$AB$6),0)+всего_добавки!T30,0)</f>
        <v>3</v>
      </c>
      <c r="U30" s="33">
        <f ca="1">ROUND(T30*всего_добавки!$AD30,-3)</f>
        <v>195000</v>
      </c>
      <c r="V30" s="32">
        <f ca="1">ROUND(1/12*IF(('факт за вычетом'!$AB30*(1+V$3)-всего_добавки!$AB$6)&gt;0,('факт за вычетом'!$AB30*(1+V$3)-всего_добавки!$AB$6),0)+всего_добавки!V30,0)</f>
        <v>3</v>
      </c>
      <c r="W30" s="33">
        <f ca="1">ROUND(V30*всего_добавки!$AD30,-3)</f>
        <v>195000</v>
      </c>
      <c r="X30" s="32">
        <f ca="1">ROUND(1/12*IF(('факт за вычетом'!$AB30*(1+X$3)-всего_добавки!$AB$6)&gt;0,('факт за вычетом'!$AB30*(1+X$3)-всего_добавки!$AB$6),0)+всего_добавки!X30,0)</f>
        <v>3</v>
      </c>
      <c r="Y30" s="33">
        <f ca="1">ROUND(X30*всего_добавки!$AD30,-3)</f>
        <v>195000</v>
      </c>
      <c r="Z30" s="32">
        <f ca="1">ROUND(1/12*IF(('факт за вычетом'!$AB30*(1+Z$3)-всего_добавки!$AB$6)&gt;0,('факт за вычетом'!$AB30*(1+Z$3)-всего_добавки!$AB$6),0)+всего_добавки!Z30,0)</f>
        <v>3</v>
      </c>
      <c r="AA30" s="33">
        <f ca="1">ROUND(Z30*всего_добавки!$AD30,-3)</f>
        <v>195000</v>
      </c>
      <c r="AB30" s="24">
        <f t="shared" ca="1" si="0"/>
        <v>36</v>
      </c>
      <c r="AC30" s="36">
        <f t="shared" ca="1" si="1"/>
        <v>2340000</v>
      </c>
      <c r="AD30" s="42">
        <f ca="1">ROUND(VLOOKUP(C30,факт_продажи!C:AC,27,0),-3)</f>
        <v>357000</v>
      </c>
      <c r="AE30" s="37">
        <f t="shared" ca="1" si="2"/>
        <v>5.5546218487394956</v>
      </c>
    </row>
    <row r="31" spans="2:31" x14ac:dyDescent="0.2">
      <c r="B31" s="29">
        <f>факт_продажи!B31</f>
        <v>26</v>
      </c>
      <c r="C31" s="29" t="str">
        <f>факт_продажи!C31</f>
        <v>Сигнал_35</v>
      </c>
      <c r="D31" s="32">
        <f ca="1">ROUND(1/12*IF(('факт за вычетом'!$AB31*(1+D$3)-всего_добавки!$AB$6)&gt;0,('факт за вычетом'!$AB31*(1+D$3)-всего_добавки!$AB$6),0)+всего_добавки!D31,0)</f>
        <v>2</v>
      </c>
      <c r="E31" s="33">
        <f ca="1">ROUND(D31*всего_добавки!$AD31,-3)</f>
        <v>46000</v>
      </c>
      <c r="F31" s="32">
        <f ca="1">ROUND(1/12*IF(('факт за вычетом'!$AB31*(1+F$3)-всего_добавки!$AB$6)&gt;0,('факт за вычетом'!$AB31*(1+F$3)-всего_добавки!$AB$6),0)+всего_добавки!F31,0)</f>
        <v>2</v>
      </c>
      <c r="G31" s="33">
        <f ca="1">ROUND(F31*всего_добавки!$AD31,-3)</f>
        <v>46000</v>
      </c>
      <c r="H31" s="32">
        <f ca="1">ROUND(1/12*IF(('факт за вычетом'!$AB31*(1+H$3)-всего_добавки!$AB$6)&gt;0,('факт за вычетом'!$AB31*(1+H$3)-всего_добавки!$AB$6),0)+всего_добавки!H31,0)</f>
        <v>2</v>
      </c>
      <c r="I31" s="33">
        <f ca="1">ROUND(H31*всего_добавки!$AD31,-3)</f>
        <v>46000</v>
      </c>
      <c r="J31" s="32">
        <f ca="1">ROUND(1/12*IF(('факт за вычетом'!$AB31*(1+J$3)-всего_добавки!$AB$6)&gt;0,('факт за вычетом'!$AB31*(1+J$3)-всего_добавки!$AB$6),0)+всего_добавки!J31,0)</f>
        <v>2</v>
      </c>
      <c r="K31" s="33">
        <f ca="1">ROUND(J31*всего_добавки!$AD31,-3)</f>
        <v>46000</v>
      </c>
      <c r="L31" s="32">
        <f ca="1">ROUND(1/12*IF(('факт за вычетом'!$AB31*(1+L$3)-всего_добавки!$AB$6)&gt;0,('факт за вычетом'!$AB31*(1+L$3)-всего_добавки!$AB$6),0)+всего_добавки!L31,0)</f>
        <v>2</v>
      </c>
      <c r="M31" s="33">
        <f ca="1">ROUND(L31*всего_добавки!$AD31,-3)</f>
        <v>46000</v>
      </c>
      <c r="N31" s="32">
        <f ca="1">ROUND(1/12*IF(('факт за вычетом'!$AB31*(1+N$3)-всего_добавки!$AB$6)&gt;0,('факт за вычетом'!$AB31*(1+N$3)-всего_добавки!$AB$6),0)+всего_добавки!N31,0)</f>
        <v>2</v>
      </c>
      <c r="O31" s="33">
        <f ca="1">ROUND(N31*всего_добавки!$AD31,-3)</f>
        <v>46000</v>
      </c>
      <c r="P31" s="32">
        <f ca="1">ROUND(1/12*IF(('факт за вычетом'!$AB31*(1+P$3)-всего_добавки!$AB$6)&gt;0,('факт за вычетом'!$AB31*(1+P$3)-всего_добавки!$AB$6),0)+всего_добавки!P31,0)</f>
        <v>2</v>
      </c>
      <c r="Q31" s="33">
        <f ca="1">ROUND(P31*всего_добавки!$AD31,-3)</f>
        <v>46000</v>
      </c>
      <c r="R31" s="32">
        <f ca="1">ROUND(1/12*IF(('факт за вычетом'!$AB31*(1+R$3)-всего_добавки!$AB$6)&gt;0,('факт за вычетом'!$AB31*(1+R$3)-всего_добавки!$AB$6),0)+всего_добавки!R31,0)</f>
        <v>2</v>
      </c>
      <c r="S31" s="33">
        <f ca="1">ROUND(R31*всего_добавки!$AD31,-3)</f>
        <v>46000</v>
      </c>
      <c r="T31" s="32">
        <f ca="1">ROUND(1/12*IF(('факт за вычетом'!$AB31*(1+T$3)-всего_добавки!$AB$6)&gt;0,('факт за вычетом'!$AB31*(1+T$3)-всего_добавки!$AB$6),0)+всего_добавки!T31,0)</f>
        <v>2</v>
      </c>
      <c r="U31" s="33">
        <f ca="1">ROUND(T31*всего_добавки!$AD31,-3)</f>
        <v>46000</v>
      </c>
      <c r="V31" s="32">
        <f ca="1">ROUND(1/12*IF(('факт за вычетом'!$AB31*(1+V$3)-всего_добавки!$AB$6)&gt;0,('факт за вычетом'!$AB31*(1+V$3)-всего_добавки!$AB$6),0)+всего_добавки!V31,0)</f>
        <v>2</v>
      </c>
      <c r="W31" s="33">
        <f ca="1">ROUND(V31*всего_добавки!$AD31,-3)</f>
        <v>46000</v>
      </c>
      <c r="X31" s="32">
        <f ca="1">ROUND(1/12*IF(('факт за вычетом'!$AB31*(1+X$3)-всего_добавки!$AB$6)&gt;0,('факт за вычетом'!$AB31*(1+X$3)-всего_добавки!$AB$6),0)+всего_добавки!X31,0)</f>
        <v>2</v>
      </c>
      <c r="Y31" s="33">
        <f ca="1">ROUND(X31*всего_добавки!$AD31,-3)</f>
        <v>46000</v>
      </c>
      <c r="Z31" s="32">
        <f ca="1">ROUND(1/12*IF(('факт за вычетом'!$AB31*(1+Z$3)-всего_добавки!$AB$6)&gt;0,('факт за вычетом'!$AB31*(1+Z$3)-всего_добавки!$AB$6),0)+всего_добавки!Z31,0)</f>
        <v>2</v>
      </c>
      <c r="AA31" s="33">
        <f ca="1">ROUND(Z31*всего_добавки!$AD31,-3)</f>
        <v>46000</v>
      </c>
      <c r="AB31" s="24">
        <f t="shared" ca="1" si="0"/>
        <v>24</v>
      </c>
      <c r="AC31" s="36">
        <f t="shared" ca="1" si="1"/>
        <v>552000</v>
      </c>
      <c r="AD31" s="42">
        <f ca="1">ROUND(VLOOKUP(C31,факт_продажи!C:AC,27,0),-3)</f>
        <v>0</v>
      </c>
      <c r="AE31" s="37" t="str">
        <f t="shared" ca="1" si="2"/>
        <v/>
      </c>
    </row>
    <row r="32" spans="2:31" x14ac:dyDescent="0.2">
      <c r="B32" s="38">
        <f>факт_продажи!B32</f>
        <v>27</v>
      </c>
      <c r="C32" s="38" t="str">
        <f>факт_продажи!C32</f>
        <v>ПТФМ_112</v>
      </c>
      <c r="D32" s="32">
        <f ca="1">ROUND(1/12*IF(('факт за вычетом'!$AB32*(1+D$3)-всего_добавки!$AB$6)&gt;0,('факт за вычетом'!$AB32*(1+D$3)-всего_добавки!$AB$6),0)+всего_добавки!D32,0)</f>
        <v>0</v>
      </c>
      <c r="E32" s="33">
        <f ca="1">ROUND(D32*всего_добавки!$AD32,-3)</f>
        <v>0</v>
      </c>
      <c r="F32" s="32">
        <f ca="1">ROUND(1/12*IF(('факт за вычетом'!$AB32*(1+F$3)-всего_добавки!$AB$6)&gt;0,('факт за вычетом'!$AB32*(1+F$3)-всего_добавки!$AB$6),0)+всего_добавки!F32,0)</f>
        <v>0</v>
      </c>
      <c r="G32" s="33">
        <f ca="1">ROUND(F32*всего_добавки!$AD32,-3)</f>
        <v>0</v>
      </c>
      <c r="H32" s="32">
        <f ca="1">ROUND(1/12*IF(('факт за вычетом'!$AB32*(1+H$3)-всего_добавки!$AB$6)&gt;0,('факт за вычетом'!$AB32*(1+H$3)-всего_добавки!$AB$6),0)+всего_добавки!H32,0)</f>
        <v>0</v>
      </c>
      <c r="I32" s="33">
        <f ca="1">ROUND(H32*всего_добавки!$AD32,-3)</f>
        <v>0</v>
      </c>
      <c r="J32" s="32">
        <f ca="1">ROUND(1/12*IF(('факт за вычетом'!$AB32*(1+J$3)-всего_добавки!$AB$6)&gt;0,('факт за вычетом'!$AB32*(1+J$3)-всего_добавки!$AB$6),0)+всего_добавки!J32,0)</f>
        <v>1</v>
      </c>
      <c r="K32" s="33">
        <f ca="1">ROUND(J32*всего_добавки!$AD32,-3)</f>
        <v>39000</v>
      </c>
      <c r="L32" s="32">
        <f ca="1">ROUND(1/12*IF(('факт за вычетом'!$AB32*(1+L$3)-всего_добавки!$AB$6)&gt;0,('факт за вычетом'!$AB32*(1+L$3)-всего_добавки!$AB$6),0)+всего_добавки!L32,0)</f>
        <v>0</v>
      </c>
      <c r="M32" s="33">
        <f ca="1">ROUND(L32*всего_добавки!$AD32,-3)</f>
        <v>0</v>
      </c>
      <c r="N32" s="32">
        <f ca="1">ROUND(1/12*IF(('факт за вычетом'!$AB32*(1+N$3)-всего_добавки!$AB$6)&gt;0,('факт за вычетом'!$AB32*(1+N$3)-всего_добавки!$AB$6),0)+всего_добавки!N32,0)</f>
        <v>1</v>
      </c>
      <c r="O32" s="33">
        <f ca="1">ROUND(N32*всего_добавки!$AD32,-3)</f>
        <v>39000</v>
      </c>
      <c r="P32" s="32">
        <f ca="1">ROUND(1/12*IF(('факт за вычетом'!$AB32*(1+P$3)-всего_добавки!$AB$6)&gt;0,('факт за вычетом'!$AB32*(1+P$3)-всего_добавки!$AB$6),0)+всего_добавки!P32,0)</f>
        <v>0</v>
      </c>
      <c r="Q32" s="33">
        <f ca="1">ROUND(P32*всего_добавки!$AD32,-3)</f>
        <v>0</v>
      </c>
      <c r="R32" s="32">
        <f ca="1">ROUND(1/12*IF(('факт за вычетом'!$AB32*(1+R$3)-всего_добавки!$AB$6)&gt;0,('факт за вычетом'!$AB32*(1+R$3)-всего_добавки!$AB$6),0)+всего_добавки!R32,0)</f>
        <v>0</v>
      </c>
      <c r="S32" s="33">
        <f ca="1">ROUND(R32*всего_добавки!$AD32,-3)</f>
        <v>0</v>
      </c>
      <c r="T32" s="32">
        <f ca="1">ROUND(1/12*IF(('факт за вычетом'!$AB32*(1+T$3)-всего_добавки!$AB$6)&gt;0,('факт за вычетом'!$AB32*(1+T$3)-всего_добавки!$AB$6),0)+всего_добавки!T32,0)</f>
        <v>0</v>
      </c>
      <c r="U32" s="33">
        <f ca="1">ROUND(T32*всего_добавки!$AD32,-3)</f>
        <v>0</v>
      </c>
      <c r="V32" s="32">
        <f ca="1">ROUND(1/12*IF(('факт за вычетом'!$AB32*(1+V$3)-всего_добавки!$AB$6)&gt;0,('факт за вычетом'!$AB32*(1+V$3)-всего_добавки!$AB$6),0)+всего_добавки!V32,0)</f>
        <v>0</v>
      </c>
      <c r="W32" s="33">
        <f ca="1">ROUND(V32*всего_добавки!$AD32,-3)</f>
        <v>0</v>
      </c>
      <c r="X32" s="32">
        <f ca="1">ROUND(1/12*IF(('факт за вычетом'!$AB32*(1+X$3)-всего_добавки!$AB$6)&gt;0,('факт за вычетом'!$AB32*(1+X$3)-всего_добавки!$AB$6),0)+всего_добавки!X32,0)</f>
        <v>0</v>
      </c>
      <c r="Y32" s="33">
        <f ca="1">ROUND(X32*всего_добавки!$AD32,-3)</f>
        <v>0</v>
      </c>
      <c r="Z32" s="32">
        <f ca="1">ROUND(1/12*IF(('факт за вычетом'!$AB32*(1+Z$3)-всего_добавки!$AB$6)&gt;0,('факт за вычетом'!$AB32*(1+Z$3)-всего_добавки!$AB$6),0)+всего_добавки!Z32,0)</f>
        <v>0</v>
      </c>
      <c r="AA32" s="33">
        <f ca="1">ROUND(Z32*всего_добавки!$AD32,-3)</f>
        <v>0</v>
      </c>
      <c r="AB32" s="39">
        <f t="shared" ca="1" si="0"/>
        <v>2</v>
      </c>
      <c r="AC32" s="40">
        <f t="shared" ca="1" si="1"/>
        <v>78000</v>
      </c>
      <c r="AD32" s="44">
        <f ca="1">ROUND(VLOOKUP(C32,факт_продажи!C:AC,27,0),-3)</f>
        <v>0</v>
      </c>
      <c r="AE32" s="41" t="str">
        <f t="shared" ca="1" si="2"/>
        <v/>
      </c>
    </row>
    <row r="33" spans="2:31" x14ac:dyDescent="0.2">
      <c r="B33" s="38">
        <f>факт_продажи!B33</f>
        <v>28</v>
      </c>
      <c r="C33" s="38" t="str">
        <f>факт_продажи!C33</f>
        <v>ПТФМ_102_БКУ</v>
      </c>
      <c r="D33" s="32">
        <f ca="1">ROUND(1/12*IF(('факт за вычетом'!$AB33*(1+D$3)-всего_добавки!$AB$6)&gt;0,('факт за вычетом'!$AB33*(1+D$3)-всего_добавки!$AB$6),0)+всего_добавки!D33,0)</f>
        <v>0</v>
      </c>
      <c r="E33" s="33">
        <f ca="1">ROUND(D33*всего_добавки!$AD33,-3)</f>
        <v>0</v>
      </c>
      <c r="F33" s="32">
        <f ca="1">ROUND(1/12*IF(('факт за вычетом'!$AB33*(1+F$3)-всего_добавки!$AB$6)&gt;0,('факт за вычетом'!$AB33*(1+F$3)-всего_добавки!$AB$6),0)+всего_добавки!F33,0)</f>
        <v>0</v>
      </c>
      <c r="G33" s="33">
        <f ca="1">ROUND(F33*всего_добавки!$AD33,-3)</f>
        <v>0</v>
      </c>
      <c r="H33" s="32">
        <f ca="1">ROUND(1/12*IF(('факт за вычетом'!$AB33*(1+H$3)-всего_добавки!$AB$6)&gt;0,('факт за вычетом'!$AB33*(1+H$3)-всего_добавки!$AB$6),0)+всего_добавки!H33,0)</f>
        <v>0</v>
      </c>
      <c r="I33" s="33">
        <f ca="1">ROUND(H33*всего_добавки!$AD33,-3)</f>
        <v>0</v>
      </c>
      <c r="J33" s="32">
        <f ca="1">ROUND(1/12*IF(('факт за вычетом'!$AB33*(1+J$3)-всего_добавки!$AB$6)&gt;0,('факт за вычетом'!$AB33*(1+J$3)-всего_добавки!$AB$6),0)+всего_добавки!J33,0)</f>
        <v>0</v>
      </c>
      <c r="K33" s="33">
        <f ca="1">ROUND(J33*всего_добавки!$AD33,-3)</f>
        <v>0</v>
      </c>
      <c r="L33" s="32">
        <f ca="1">ROUND(1/12*IF(('факт за вычетом'!$AB33*(1+L$3)-всего_добавки!$AB$6)&gt;0,('факт за вычетом'!$AB33*(1+L$3)-всего_добавки!$AB$6),0)+всего_добавки!L33,0)</f>
        <v>1</v>
      </c>
      <c r="M33" s="33">
        <f ca="1">ROUND(L33*всего_добавки!$AD33,-3)</f>
        <v>55000</v>
      </c>
      <c r="N33" s="32">
        <f ca="1">ROUND(1/12*IF(('факт за вычетом'!$AB33*(1+N$3)-всего_добавки!$AB$6)&gt;0,('факт за вычетом'!$AB33*(1+N$3)-всего_добавки!$AB$6),0)+всего_добавки!N33,0)</f>
        <v>2</v>
      </c>
      <c r="O33" s="33">
        <f ca="1">ROUND(N33*всего_добавки!$AD33,-3)</f>
        <v>110000</v>
      </c>
      <c r="P33" s="32">
        <f ca="1">ROUND(1/12*IF(('факт за вычетом'!$AB33*(1+P$3)-всего_добавки!$AB$6)&gt;0,('факт за вычетом'!$AB33*(1+P$3)-всего_добавки!$AB$6),0)+всего_добавки!P33,0)</f>
        <v>2</v>
      </c>
      <c r="Q33" s="33">
        <f ca="1">ROUND(P33*всего_добавки!$AD33,-3)</f>
        <v>110000</v>
      </c>
      <c r="R33" s="32">
        <f ca="1">ROUND(1/12*IF(('факт за вычетом'!$AB33*(1+R$3)-всего_добавки!$AB$6)&gt;0,('факт за вычетом'!$AB33*(1+R$3)-всего_добавки!$AB$6),0)+всего_добавки!R33,0)</f>
        <v>2</v>
      </c>
      <c r="S33" s="33">
        <f ca="1">ROUND(R33*всего_добавки!$AD33,-3)</f>
        <v>110000</v>
      </c>
      <c r="T33" s="32">
        <f ca="1">ROUND(1/12*IF(('факт за вычетом'!$AB33*(1+T$3)-всего_добавки!$AB$6)&gt;0,('факт за вычетом'!$AB33*(1+T$3)-всего_добавки!$AB$6),0)+всего_добавки!T33,0)</f>
        <v>2</v>
      </c>
      <c r="U33" s="33">
        <f ca="1">ROUND(T33*всего_добавки!$AD33,-3)</f>
        <v>110000</v>
      </c>
      <c r="V33" s="32">
        <f ca="1">ROUND(1/12*IF(('факт за вычетом'!$AB33*(1+V$3)-всего_добавки!$AB$6)&gt;0,('факт за вычетом'!$AB33*(1+V$3)-всего_добавки!$AB$6),0)+всего_добавки!V33,0)</f>
        <v>2</v>
      </c>
      <c r="W33" s="33">
        <f ca="1">ROUND(V33*всего_добавки!$AD33,-3)</f>
        <v>110000</v>
      </c>
      <c r="X33" s="32">
        <f ca="1">ROUND(1/12*IF(('факт за вычетом'!$AB33*(1+X$3)-всего_добавки!$AB$6)&gt;0,('факт за вычетом'!$AB33*(1+X$3)-всего_добавки!$AB$6),0)+всего_добавки!X33,0)</f>
        <v>2</v>
      </c>
      <c r="Y33" s="33">
        <f ca="1">ROUND(X33*всего_добавки!$AD33,-3)</f>
        <v>110000</v>
      </c>
      <c r="Z33" s="32">
        <f ca="1">ROUND(1/12*IF(('факт за вычетом'!$AB33*(1+Z$3)-всего_добавки!$AB$6)&gt;0,('факт за вычетом'!$AB33*(1+Z$3)-всего_добавки!$AB$6),0)+всего_добавки!Z33,0)</f>
        <v>2</v>
      </c>
      <c r="AA33" s="33">
        <f ca="1">ROUND(Z33*всего_добавки!$AD33,-3)</f>
        <v>110000</v>
      </c>
      <c r="AB33" s="39">
        <f t="shared" ca="1" si="0"/>
        <v>15</v>
      </c>
      <c r="AC33" s="40">
        <f t="shared" ca="1" si="1"/>
        <v>825000</v>
      </c>
      <c r="AD33" s="44">
        <f ca="1">ROUND(VLOOKUP(C33,факт_продажи!C:AC,27,0),-3)</f>
        <v>0</v>
      </c>
      <c r="AE33" s="41" t="str">
        <f t="shared" ca="1" si="2"/>
        <v/>
      </c>
    </row>
    <row r="34" spans="2:31" x14ac:dyDescent="0.2">
      <c r="B34" s="38">
        <f>факт_продажи!B34</f>
        <v>29</v>
      </c>
      <c r="C34" s="38" t="str">
        <f>факт_продажи!C34</f>
        <v>ПТФМ_102_датчики</v>
      </c>
      <c r="D34" s="32">
        <f ca="1">ROUND(1/12*IF(('факт за вычетом'!$AB34*(1+D$3)-всего_добавки!$AB$6)&gt;0,('факт за вычетом'!$AB34*(1+D$3)-всего_добавки!$AB$6),0)+всего_добавки!D34,0)</f>
        <v>0</v>
      </c>
      <c r="E34" s="33">
        <f ca="1">ROUND(D34*всего_добавки!$AD34,-3)</f>
        <v>0</v>
      </c>
      <c r="F34" s="32">
        <f ca="1">ROUND(1/12*IF(('факт за вычетом'!$AB34*(1+F$3)-всего_добавки!$AB$6)&gt;0,('факт за вычетом'!$AB34*(1+F$3)-всего_добавки!$AB$6),0)+всего_добавки!F34,0)</f>
        <v>0</v>
      </c>
      <c r="G34" s="33">
        <f ca="1">ROUND(F34*всего_добавки!$AD34,-3)</f>
        <v>0</v>
      </c>
      <c r="H34" s="32">
        <f ca="1">ROUND(1/12*IF(('факт за вычетом'!$AB34*(1+H$3)-всего_добавки!$AB$6)&gt;0,('факт за вычетом'!$AB34*(1+H$3)-всего_добавки!$AB$6),0)+всего_добавки!H34,0)</f>
        <v>0</v>
      </c>
      <c r="I34" s="33">
        <f ca="1">ROUND(H34*всего_добавки!$AD34,-3)</f>
        <v>0</v>
      </c>
      <c r="J34" s="32">
        <f ca="1">ROUND(1/12*IF(('факт за вычетом'!$AB34*(1+J$3)-всего_добавки!$AB$6)&gt;0,('факт за вычетом'!$AB34*(1+J$3)-всего_добавки!$AB$6),0)+всего_добавки!J34,0)</f>
        <v>0</v>
      </c>
      <c r="K34" s="33">
        <f ca="1">ROUND(J34*всего_добавки!$AD34,-3)</f>
        <v>0</v>
      </c>
      <c r="L34" s="32">
        <f ca="1">ROUND(1/12*IF(('факт за вычетом'!$AB34*(1+L$3)-всего_добавки!$AB$6)&gt;0,('факт за вычетом'!$AB34*(1+L$3)-всего_добавки!$AB$6),0)+всего_добавки!L34,0)</f>
        <v>4</v>
      </c>
      <c r="M34" s="33">
        <f ca="1">ROUND(L34*всего_добавки!$AD34,-3)</f>
        <v>60000</v>
      </c>
      <c r="N34" s="32">
        <f ca="1">ROUND(1/12*IF(('факт за вычетом'!$AB34*(1+N$3)-всего_добавки!$AB$6)&gt;0,('факт за вычетом'!$AB34*(1+N$3)-всего_добавки!$AB$6),0)+всего_добавки!N34,0)</f>
        <v>24</v>
      </c>
      <c r="O34" s="33">
        <f ca="1">ROUND(N34*всего_добавки!$AD34,-3)</f>
        <v>360000</v>
      </c>
      <c r="P34" s="32">
        <f ca="1">ROUND(1/12*IF(('факт за вычетом'!$AB34*(1+P$3)-всего_добавки!$AB$6)&gt;0,('факт за вычетом'!$AB34*(1+P$3)-всего_добавки!$AB$6),0)+всего_добавки!P34,0)</f>
        <v>24</v>
      </c>
      <c r="Q34" s="33">
        <f ca="1">ROUND(P34*всего_добавки!$AD34,-3)</f>
        <v>360000</v>
      </c>
      <c r="R34" s="32">
        <f ca="1">ROUND(1/12*IF(('факт за вычетом'!$AB34*(1+R$3)-всего_добавки!$AB$6)&gt;0,('факт за вычетом'!$AB34*(1+R$3)-всего_добавки!$AB$6),0)+всего_добавки!R34,0)</f>
        <v>24</v>
      </c>
      <c r="S34" s="33">
        <f ca="1">ROUND(R34*всего_добавки!$AD34,-3)</f>
        <v>360000</v>
      </c>
      <c r="T34" s="32">
        <f ca="1">ROUND(1/12*IF(('факт за вычетом'!$AB34*(1+T$3)-всего_добавки!$AB$6)&gt;0,('факт за вычетом'!$AB34*(1+T$3)-всего_добавки!$AB$6),0)+всего_добавки!T34,0)</f>
        <v>24</v>
      </c>
      <c r="U34" s="33">
        <f ca="1">ROUND(T34*всего_добавки!$AD34,-3)</f>
        <v>360000</v>
      </c>
      <c r="V34" s="32">
        <f ca="1">ROUND(1/12*IF(('факт за вычетом'!$AB34*(1+V$3)-всего_добавки!$AB$6)&gt;0,('факт за вычетом'!$AB34*(1+V$3)-всего_добавки!$AB$6),0)+всего_добавки!V34,0)</f>
        <v>24</v>
      </c>
      <c r="W34" s="33">
        <f ca="1">ROUND(V34*всего_добавки!$AD34,-3)</f>
        <v>360000</v>
      </c>
      <c r="X34" s="32">
        <f ca="1">ROUND(1/12*IF(('факт за вычетом'!$AB34*(1+X$3)-всего_добавки!$AB$6)&gt;0,('факт за вычетом'!$AB34*(1+X$3)-всего_добавки!$AB$6),0)+всего_добавки!X34,0)</f>
        <v>24</v>
      </c>
      <c r="Y34" s="33">
        <f ca="1">ROUND(X34*всего_добавки!$AD34,-3)</f>
        <v>360000</v>
      </c>
      <c r="Z34" s="32">
        <f ca="1">ROUND(1/12*IF(('факт за вычетом'!$AB34*(1+Z$3)-всего_добавки!$AB$6)&gt;0,('факт за вычетом'!$AB34*(1+Z$3)-всего_добавки!$AB$6),0)+всего_добавки!Z34,0)</f>
        <v>24</v>
      </c>
      <c r="AA34" s="33">
        <f ca="1">ROUND(Z34*всего_добавки!$AD34,-3)</f>
        <v>360000</v>
      </c>
      <c r="AB34" s="39">
        <f t="shared" ca="1" si="0"/>
        <v>172</v>
      </c>
      <c r="AC34" s="40">
        <f t="shared" ca="1" si="1"/>
        <v>2580000</v>
      </c>
      <c r="AD34" s="44">
        <f ca="1">ROUND(VLOOKUP(C34,факт_продажи!C:AC,27,0),-3)</f>
        <v>0</v>
      </c>
      <c r="AE34" s="41" t="str">
        <f t="shared" ca="1" si="2"/>
        <v/>
      </c>
    </row>
    <row r="35" spans="2:31" x14ac:dyDescent="0.2">
      <c r="B35" s="38">
        <f>факт_продажи!B35</f>
        <v>30</v>
      </c>
      <c r="C35" s="38" t="str">
        <f>факт_продажи!C35</f>
        <v>ПТФМ_104_БКУ</v>
      </c>
      <c r="D35" s="32">
        <f ca="1">ROUND(1/12*IF(('факт за вычетом'!$AB35*(1+D$3)-всего_добавки!$AB$6)&gt;0,('факт за вычетом'!$AB35*(1+D$3)-всего_добавки!$AB$6),0)+всего_добавки!D35,0)</f>
        <v>0</v>
      </c>
      <c r="E35" s="33">
        <f ca="1">ROUND(D35*всего_добавки!$AD35,-3)</f>
        <v>0</v>
      </c>
      <c r="F35" s="32">
        <f ca="1">ROUND(1/12*IF(('факт за вычетом'!$AB35*(1+F$3)-всего_добавки!$AB$6)&gt;0,('факт за вычетом'!$AB35*(1+F$3)-всего_добавки!$AB$6),0)+всего_добавки!F35,0)</f>
        <v>0</v>
      </c>
      <c r="G35" s="33">
        <f ca="1">ROUND(F35*всего_добавки!$AD35,-3)</f>
        <v>0</v>
      </c>
      <c r="H35" s="32">
        <f ca="1">ROUND(1/12*IF(('факт за вычетом'!$AB35*(1+H$3)-всего_добавки!$AB$6)&gt;0,('факт за вычетом'!$AB35*(1+H$3)-всего_добавки!$AB$6),0)+всего_добавки!H35,0)</f>
        <v>0</v>
      </c>
      <c r="I35" s="33">
        <f ca="1">ROUND(H35*всего_добавки!$AD35,-3)</f>
        <v>0</v>
      </c>
      <c r="J35" s="32">
        <f ca="1">ROUND(1/12*IF(('факт за вычетом'!$AB35*(1+J$3)-всего_добавки!$AB$6)&gt;0,('факт за вычетом'!$AB35*(1+J$3)-всего_добавки!$AB$6),0)+всего_добавки!J35,0)</f>
        <v>0</v>
      </c>
      <c r="K35" s="33">
        <f ca="1">ROUND(J35*всего_добавки!$AD35,-3)</f>
        <v>0</v>
      </c>
      <c r="L35" s="32">
        <f ca="1">ROUND(1/12*IF(('факт за вычетом'!$AB35*(1+L$3)-всего_добавки!$AB$6)&gt;0,('факт за вычетом'!$AB35*(1+L$3)-всего_добавки!$AB$6),0)+всего_добавки!L35,0)</f>
        <v>0</v>
      </c>
      <c r="M35" s="33">
        <f ca="1">ROUND(L35*всего_добавки!$AD35,-3)</f>
        <v>0</v>
      </c>
      <c r="N35" s="32">
        <f ca="1">ROUND(1/12*IF(('факт за вычетом'!$AB35*(1+N$3)-всего_добавки!$AB$6)&gt;0,('факт за вычетом'!$AB35*(1+N$3)-всего_добавки!$AB$6),0)+всего_добавки!N35,0)</f>
        <v>0</v>
      </c>
      <c r="O35" s="33">
        <f ca="1">ROUND(N35*всего_добавки!$AD35,-3)</f>
        <v>0</v>
      </c>
      <c r="P35" s="32">
        <f ca="1">ROUND(1/12*IF(('факт за вычетом'!$AB35*(1+P$3)-всего_добавки!$AB$6)&gt;0,('факт за вычетом'!$AB35*(1+P$3)-всего_добавки!$AB$6),0)+всего_добавки!P35,0)</f>
        <v>0</v>
      </c>
      <c r="Q35" s="33">
        <f ca="1">ROUND(P35*всего_добавки!$AD35,-3)</f>
        <v>0</v>
      </c>
      <c r="R35" s="32">
        <f ca="1">ROUND(1/12*IF(('факт за вычетом'!$AB35*(1+R$3)-всего_добавки!$AB$6)&gt;0,('факт за вычетом'!$AB35*(1+R$3)-всего_добавки!$AB$6),0)+всего_добавки!R35,0)</f>
        <v>0</v>
      </c>
      <c r="S35" s="33">
        <f ca="1">ROUND(R35*всего_добавки!$AD35,-3)</f>
        <v>0</v>
      </c>
      <c r="T35" s="32">
        <f ca="1">ROUND(1/12*IF(('факт за вычетом'!$AB35*(1+T$3)-всего_добавки!$AB$6)&gt;0,('факт за вычетом'!$AB35*(1+T$3)-всего_добавки!$AB$6),0)+всего_добавки!T35,0)</f>
        <v>0</v>
      </c>
      <c r="U35" s="33">
        <f ca="1">ROUND(T35*всего_добавки!$AD35,-3)</f>
        <v>0</v>
      </c>
      <c r="V35" s="32">
        <f ca="1">ROUND(1/12*IF(('факт за вычетом'!$AB35*(1+V$3)-всего_добавки!$AB$6)&gt;0,('факт за вычетом'!$AB35*(1+V$3)-всего_добавки!$AB$6),0)+всего_добавки!V35,0)</f>
        <v>0</v>
      </c>
      <c r="W35" s="33">
        <f ca="1">ROUND(V35*всего_добавки!$AD35,-3)</f>
        <v>0</v>
      </c>
      <c r="X35" s="32">
        <f ca="1">ROUND(1/12*IF(('факт за вычетом'!$AB35*(1+X$3)-всего_добавки!$AB$6)&gt;0,('факт за вычетом'!$AB35*(1+X$3)-всего_добавки!$AB$6),0)+всего_добавки!X35,0)</f>
        <v>0</v>
      </c>
      <c r="Y35" s="33">
        <f ca="1">ROUND(X35*всего_добавки!$AD35,-3)</f>
        <v>0</v>
      </c>
      <c r="Z35" s="32">
        <f ca="1">ROUND(1/12*IF(('факт за вычетом'!$AB35*(1+Z$3)-всего_добавки!$AB$6)&gt;0,('факт за вычетом'!$AB35*(1+Z$3)-всего_добавки!$AB$6),0)+всего_добавки!Z35,0)</f>
        <v>0</v>
      </c>
      <c r="AA35" s="33">
        <f ca="1">ROUND(Z35*всего_добавки!$AD35,-3)</f>
        <v>0</v>
      </c>
      <c r="AB35" s="39">
        <f t="shared" ca="1" si="0"/>
        <v>0</v>
      </c>
      <c r="AC35" s="40">
        <f t="shared" ca="1" si="1"/>
        <v>0</v>
      </c>
      <c r="AD35" s="44">
        <f ca="1">ROUND(VLOOKUP(C35,факт_продажи!C:AC,27,0),-3)</f>
        <v>0</v>
      </c>
      <c r="AE35" s="41" t="str">
        <f t="shared" ca="1" si="2"/>
        <v/>
      </c>
    </row>
    <row r="36" spans="2:31" x14ac:dyDescent="0.2">
      <c r="B36" s="38">
        <f>факт_продажи!B36</f>
        <v>31</v>
      </c>
      <c r="C36" s="38" t="str">
        <f>факт_продажи!C36</f>
        <v>ПТФМ_104_датчики</v>
      </c>
      <c r="D36" s="32">
        <f ca="1">ROUND(1/12*IF(('факт за вычетом'!$AB36*(1+D$3)-всего_добавки!$AB$6)&gt;0,('факт за вычетом'!$AB36*(1+D$3)-всего_добавки!$AB$6),0)+всего_добавки!D36,0)</f>
        <v>0</v>
      </c>
      <c r="E36" s="33">
        <f ca="1">ROUND(D36*всего_добавки!$AD36,-3)</f>
        <v>0</v>
      </c>
      <c r="F36" s="32">
        <f ca="1">ROUND(1/12*IF(('факт за вычетом'!$AB36*(1+F$3)-всего_добавки!$AB$6)&gt;0,('факт за вычетом'!$AB36*(1+F$3)-всего_добавки!$AB$6),0)+всего_добавки!F36,0)</f>
        <v>0</v>
      </c>
      <c r="G36" s="33">
        <f ca="1">ROUND(F36*всего_добавки!$AD36,-3)</f>
        <v>0</v>
      </c>
      <c r="H36" s="32">
        <f ca="1">ROUND(1/12*IF(('факт за вычетом'!$AB36*(1+H$3)-всего_добавки!$AB$6)&gt;0,('факт за вычетом'!$AB36*(1+H$3)-всего_добавки!$AB$6),0)+всего_добавки!H36,0)</f>
        <v>0</v>
      </c>
      <c r="I36" s="33">
        <f ca="1">ROUND(H36*всего_добавки!$AD36,-3)</f>
        <v>0</v>
      </c>
      <c r="J36" s="32">
        <f ca="1">ROUND(1/12*IF(('факт за вычетом'!$AB36*(1+J$3)-всего_добавки!$AB$6)&gt;0,('факт за вычетом'!$AB36*(1+J$3)-всего_добавки!$AB$6),0)+всего_добавки!J36,0)</f>
        <v>0</v>
      </c>
      <c r="K36" s="33">
        <f ca="1">ROUND(J36*всего_добавки!$AD36,-3)</f>
        <v>0</v>
      </c>
      <c r="L36" s="32">
        <f ca="1">ROUND(1/12*IF(('факт за вычетом'!$AB36*(1+L$3)-всего_добавки!$AB$6)&gt;0,('факт за вычетом'!$AB36*(1+L$3)-всего_добавки!$AB$6),0)+всего_добавки!L36,0)</f>
        <v>0</v>
      </c>
      <c r="M36" s="33">
        <f ca="1">ROUND(L36*всего_добавки!$AD36,-3)</f>
        <v>0</v>
      </c>
      <c r="N36" s="32">
        <f ca="1">ROUND(1/12*IF(('факт за вычетом'!$AB36*(1+N$3)-всего_добавки!$AB$6)&gt;0,('факт за вычетом'!$AB36*(1+N$3)-всего_добавки!$AB$6),0)+всего_добавки!N36,0)</f>
        <v>0</v>
      </c>
      <c r="O36" s="33">
        <f ca="1">ROUND(N36*всего_добавки!$AD36,-3)</f>
        <v>0</v>
      </c>
      <c r="P36" s="32">
        <f ca="1">ROUND(1/12*IF(('факт за вычетом'!$AB36*(1+P$3)-всего_добавки!$AB$6)&gt;0,('факт за вычетом'!$AB36*(1+P$3)-всего_добавки!$AB$6),0)+всего_добавки!P36,0)</f>
        <v>0</v>
      </c>
      <c r="Q36" s="33">
        <f ca="1">ROUND(P36*всего_добавки!$AD36,-3)</f>
        <v>0</v>
      </c>
      <c r="R36" s="32">
        <f ca="1">ROUND(1/12*IF(('факт за вычетом'!$AB36*(1+R$3)-всего_добавки!$AB$6)&gt;0,('факт за вычетом'!$AB36*(1+R$3)-всего_добавки!$AB$6),0)+всего_добавки!R36,0)</f>
        <v>0</v>
      </c>
      <c r="S36" s="33">
        <f ca="1">ROUND(R36*всего_добавки!$AD36,-3)</f>
        <v>0</v>
      </c>
      <c r="T36" s="32">
        <f ca="1">ROUND(1/12*IF(('факт за вычетом'!$AB36*(1+T$3)-всего_добавки!$AB$6)&gt;0,('факт за вычетом'!$AB36*(1+T$3)-всего_добавки!$AB$6),0)+всего_добавки!T36,0)</f>
        <v>0</v>
      </c>
      <c r="U36" s="33">
        <f ca="1">ROUND(T36*всего_добавки!$AD36,-3)</f>
        <v>0</v>
      </c>
      <c r="V36" s="32">
        <f ca="1">ROUND(1/12*IF(('факт за вычетом'!$AB36*(1+V$3)-всего_добавки!$AB$6)&gt;0,('факт за вычетом'!$AB36*(1+V$3)-всего_добавки!$AB$6),0)+всего_добавки!V36,0)</f>
        <v>0</v>
      </c>
      <c r="W36" s="33">
        <f ca="1">ROUND(V36*всего_добавки!$AD36,-3)</f>
        <v>0</v>
      </c>
      <c r="X36" s="32">
        <f ca="1">ROUND(1/12*IF(('факт за вычетом'!$AB36*(1+X$3)-всего_добавки!$AB$6)&gt;0,('факт за вычетом'!$AB36*(1+X$3)-всего_добавки!$AB$6),0)+всего_добавки!X36,0)</f>
        <v>0</v>
      </c>
      <c r="Y36" s="33">
        <f ca="1">ROUND(X36*всего_добавки!$AD36,-3)</f>
        <v>0</v>
      </c>
      <c r="Z36" s="32">
        <f ca="1">ROUND(1/12*IF(('факт за вычетом'!$AB36*(1+Z$3)-всего_добавки!$AB$6)&gt;0,('факт за вычетом'!$AB36*(1+Z$3)-всего_добавки!$AB$6),0)+всего_добавки!Z36,0)</f>
        <v>0</v>
      </c>
      <c r="AA36" s="33">
        <f ca="1">ROUND(Z36*всего_добавки!$AD36,-3)</f>
        <v>0</v>
      </c>
      <c r="AB36" s="39">
        <f t="shared" ca="1" si="0"/>
        <v>0</v>
      </c>
      <c r="AC36" s="40">
        <f t="shared" ca="1" si="1"/>
        <v>0</v>
      </c>
      <c r="AD36" s="44">
        <f ca="1">ROUND(VLOOKUP(C36,факт_продажи!C:AC,27,0),-3)</f>
        <v>0</v>
      </c>
      <c r="AE36" s="41" t="str">
        <f t="shared" ca="1" si="2"/>
        <v/>
      </c>
    </row>
    <row r="37" spans="2:31" x14ac:dyDescent="0.2">
      <c r="B37" s="38">
        <f>факт_продажи!B37</f>
        <v>32</v>
      </c>
      <c r="C37" s="38" t="str">
        <f>факт_продажи!C37</f>
        <v>GasOn_4</v>
      </c>
      <c r="D37" s="32">
        <f ca="1">ROUND(1/12*IF(('факт за вычетом'!$AB37*(1+D$3)-всего_добавки!$AB$6)&gt;0,('факт за вычетом'!$AB37*(1+D$3)-всего_добавки!$AB$6),0)+всего_добавки!D37,0)</f>
        <v>0</v>
      </c>
      <c r="E37" s="33">
        <f ca="1">ROUND(D37*всего_добавки!$AD37,-3)</f>
        <v>0</v>
      </c>
      <c r="F37" s="32">
        <f ca="1">ROUND(1/12*IF(('факт за вычетом'!$AB37*(1+F$3)-всего_добавки!$AB$6)&gt;0,('факт за вычетом'!$AB37*(1+F$3)-всего_добавки!$AB$6),0)+всего_добавки!F37,0)</f>
        <v>0</v>
      </c>
      <c r="G37" s="33">
        <f ca="1">ROUND(F37*всего_добавки!$AD37,-3)</f>
        <v>0</v>
      </c>
      <c r="H37" s="32">
        <f ca="1">ROUND(1/12*IF(('факт за вычетом'!$AB37*(1+H$3)-всего_добавки!$AB$6)&gt;0,('факт за вычетом'!$AB37*(1+H$3)-всего_добавки!$AB$6),0)+всего_добавки!H37,0)</f>
        <v>0</v>
      </c>
      <c r="I37" s="33">
        <f ca="1">ROUND(H37*всего_добавки!$AD37,-3)</f>
        <v>0</v>
      </c>
      <c r="J37" s="32">
        <f ca="1">ROUND(1/12*IF(('факт за вычетом'!$AB37*(1+J$3)-всего_добавки!$AB$6)&gt;0,('факт за вычетом'!$AB37*(1+J$3)-всего_добавки!$AB$6),0)+всего_добавки!J37,0)</f>
        <v>10</v>
      </c>
      <c r="K37" s="33">
        <f ca="1">ROUND(J37*всего_добавки!$AD37,-3)</f>
        <v>700000</v>
      </c>
      <c r="L37" s="32">
        <f ca="1">ROUND(1/12*IF(('факт за вычетом'!$AB37*(1+L$3)-всего_добавки!$AB$6)&gt;0,('факт за вычетом'!$AB37*(1+L$3)-всего_добавки!$AB$6),0)+всего_добавки!L37,0)</f>
        <v>20</v>
      </c>
      <c r="M37" s="33">
        <f ca="1">ROUND(L37*всего_добавки!$AD37,-3)</f>
        <v>1400000</v>
      </c>
      <c r="N37" s="32">
        <f ca="1">ROUND(1/12*IF(('факт за вычетом'!$AB37*(1+N$3)-всего_добавки!$AB$6)&gt;0,('факт за вычетом'!$AB37*(1+N$3)-всего_добавки!$AB$6),0)+всего_добавки!N37,0)</f>
        <v>20</v>
      </c>
      <c r="O37" s="33">
        <f ca="1">ROUND(N37*всего_добавки!$AD37,-3)</f>
        <v>1400000</v>
      </c>
      <c r="P37" s="32">
        <f ca="1">ROUND(1/12*IF(('факт за вычетом'!$AB37*(1+P$3)-всего_добавки!$AB$6)&gt;0,('факт за вычетом'!$AB37*(1+P$3)-всего_добавки!$AB$6),0)+всего_добавки!P37,0)</f>
        <v>20</v>
      </c>
      <c r="Q37" s="33">
        <f ca="1">ROUND(P37*всего_добавки!$AD37,-3)</f>
        <v>1400000</v>
      </c>
      <c r="R37" s="32">
        <f ca="1">ROUND(1/12*IF(('факт за вычетом'!$AB37*(1+R$3)-всего_добавки!$AB$6)&gt;0,('факт за вычетом'!$AB37*(1+R$3)-всего_добавки!$AB$6),0)+всего_добавки!R37,0)</f>
        <v>20</v>
      </c>
      <c r="S37" s="33">
        <f ca="1">ROUND(R37*всего_добавки!$AD37,-3)</f>
        <v>1400000</v>
      </c>
      <c r="T37" s="32">
        <f ca="1">ROUND(1/12*IF(('факт за вычетом'!$AB37*(1+T$3)-всего_добавки!$AB$6)&gt;0,('факт за вычетом'!$AB37*(1+T$3)-всего_добавки!$AB$6),0)+всего_добавки!T37,0)</f>
        <v>20</v>
      </c>
      <c r="U37" s="33">
        <f ca="1">ROUND(T37*всего_добавки!$AD37,-3)</f>
        <v>1400000</v>
      </c>
      <c r="V37" s="32">
        <f ca="1">ROUND(1/12*IF(('факт за вычетом'!$AB37*(1+V$3)-всего_добавки!$AB$6)&gt;0,('факт за вычетом'!$AB37*(1+V$3)-всего_добавки!$AB$6),0)+всего_добавки!V37,0)</f>
        <v>20</v>
      </c>
      <c r="W37" s="33">
        <f ca="1">ROUND(V37*всего_добавки!$AD37,-3)</f>
        <v>1400000</v>
      </c>
      <c r="X37" s="32">
        <f ca="1">ROUND(1/12*IF(('факт за вычетом'!$AB37*(1+X$3)-всего_добавки!$AB$6)&gt;0,('факт за вычетом'!$AB37*(1+X$3)-всего_добавки!$AB$6),0)+всего_добавки!X37,0)</f>
        <v>20</v>
      </c>
      <c r="Y37" s="33">
        <f ca="1">ROUND(X37*всего_добавки!$AD37,-3)</f>
        <v>1400000</v>
      </c>
      <c r="Z37" s="32">
        <f ca="1">ROUND(1/12*IF(('факт за вычетом'!$AB37*(1+Z$3)-всего_добавки!$AB$6)&gt;0,('факт за вычетом'!$AB37*(1+Z$3)-всего_добавки!$AB$6),0)+всего_добавки!Z37,0)</f>
        <v>20</v>
      </c>
      <c r="AA37" s="33">
        <f ca="1">ROUND(Z37*всего_добавки!$AD37,-3)</f>
        <v>1400000</v>
      </c>
      <c r="AB37" s="39">
        <f t="shared" ca="1" si="0"/>
        <v>170</v>
      </c>
      <c r="AC37" s="40">
        <f t="shared" ca="1" si="1"/>
        <v>11900000</v>
      </c>
      <c r="AD37" s="44">
        <f ca="1">ROUND(VLOOKUP(C37,факт_продажи!C:AC,27,0),-3)</f>
        <v>0</v>
      </c>
      <c r="AE37" s="41" t="str">
        <f t="shared" ca="1" si="2"/>
        <v/>
      </c>
    </row>
    <row r="38" spans="2:31" x14ac:dyDescent="0.2">
      <c r="B38" s="38">
        <f>факт_продажи!B38</f>
        <v>33</v>
      </c>
      <c r="C38" s="38" t="str">
        <f>факт_продажи!C38</f>
        <v>GasOn_1</v>
      </c>
      <c r="D38" s="32">
        <f ca="1">ROUND(1/12*IF(('факт за вычетом'!$AB38*(1+D$3)-всего_добавки!$AB$6)&gt;0,('факт за вычетом'!$AB38*(1+D$3)-всего_добавки!$AB$6),0)+всего_добавки!D38,0)</f>
        <v>0</v>
      </c>
      <c r="E38" s="33">
        <f ca="1">ROUND(D38*всего_добавки!$AD38,-3)</f>
        <v>0</v>
      </c>
      <c r="F38" s="32">
        <f ca="1">ROUND(1/12*IF(('факт за вычетом'!$AB38*(1+F$3)-всего_добавки!$AB$6)&gt;0,('факт за вычетом'!$AB38*(1+F$3)-всего_добавки!$AB$6),0)+всего_добавки!F38,0)</f>
        <v>0</v>
      </c>
      <c r="G38" s="33">
        <f ca="1">ROUND(F38*всего_добавки!$AD38,-3)</f>
        <v>0</v>
      </c>
      <c r="H38" s="32">
        <f ca="1">ROUND(1/12*IF(('факт за вычетом'!$AB38*(1+H$3)-всего_добавки!$AB$6)&gt;0,('факт за вычетом'!$AB38*(1+H$3)-всего_добавки!$AB$6),0)+всего_добавки!H38,0)</f>
        <v>0</v>
      </c>
      <c r="I38" s="33">
        <f ca="1">ROUND(H38*всего_добавки!$AD38,-3)</f>
        <v>0</v>
      </c>
      <c r="J38" s="32">
        <f ca="1">ROUND(1/12*IF(('факт за вычетом'!$AB38*(1+J$3)-всего_добавки!$AB$6)&gt;0,('факт за вычетом'!$AB38*(1+J$3)-всего_добавки!$AB$6),0)+всего_добавки!J38,0)</f>
        <v>0</v>
      </c>
      <c r="K38" s="33">
        <f ca="1">ROUND(J38*всего_добавки!$AD38,-3)</f>
        <v>0</v>
      </c>
      <c r="L38" s="32">
        <f ca="1">ROUND(1/12*IF(('факт за вычетом'!$AB38*(1+L$3)-всего_добавки!$AB$6)&gt;0,('факт за вычетом'!$AB38*(1+L$3)-всего_добавки!$AB$6),0)+всего_добавки!L38,0)</f>
        <v>10</v>
      </c>
      <c r="M38" s="33">
        <f ca="1">ROUND(L38*всего_добавки!$AD38,-3)</f>
        <v>80000</v>
      </c>
      <c r="N38" s="32">
        <f ca="1">ROUND(1/12*IF(('факт за вычетом'!$AB38*(1+N$3)-всего_добавки!$AB$6)&gt;0,('факт за вычетом'!$AB38*(1+N$3)-всего_добавки!$AB$6),0)+всего_добавки!N38,0)</f>
        <v>20</v>
      </c>
      <c r="O38" s="33">
        <f ca="1">ROUND(N38*всего_добавки!$AD38,-3)</f>
        <v>160000</v>
      </c>
      <c r="P38" s="32">
        <f ca="1">ROUND(1/12*IF(('факт за вычетом'!$AB38*(1+P$3)-всего_добавки!$AB$6)&gt;0,('факт за вычетом'!$AB38*(1+P$3)-всего_добавки!$AB$6),0)+всего_добавки!P38,0)</f>
        <v>20</v>
      </c>
      <c r="Q38" s="33">
        <f ca="1">ROUND(P38*всего_добавки!$AD38,-3)</f>
        <v>160000</v>
      </c>
      <c r="R38" s="32">
        <f ca="1">ROUND(1/12*IF(('факт за вычетом'!$AB38*(1+R$3)-всего_добавки!$AB$6)&gt;0,('факт за вычетом'!$AB38*(1+R$3)-всего_добавки!$AB$6),0)+всего_добавки!R38,0)</f>
        <v>20</v>
      </c>
      <c r="S38" s="33">
        <f ca="1">ROUND(R38*всего_добавки!$AD38,-3)</f>
        <v>160000</v>
      </c>
      <c r="T38" s="32">
        <f ca="1">ROUND(1/12*IF(('факт за вычетом'!$AB38*(1+T$3)-всего_добавки!$AB$6)&gt;0,('факт за вычетом'!$AB38*(1+T$3)-всего_добавки!$AB$6),0)+всего_добавки!T38,0)</f>
        <v>20</v>
      </c>
      <c r="U38" s="33">
        <f ca="1">ROUND(T38*всего_добавки!$AD38,-3)</f>
        <v>160000</v>
      </c>
      <c r="V38" s="32">
        <f ca="1">ROUND(1/12*IF(('факт за вычетом'!$AB38*(1+V$3)-всего_добавки!$AB$6)&gt;0,('факт за вычетом'!$AB38*(1+V$3)-всего_добавки!$AB$6),0)+всего_добавки!V38,0)</f>
        <v>20</v>
      </c>
      <c r="W38" s="33">
        <f ca="1">ROUND(V38*всего_добавки!$AD38,-3)</f>
        <v>160000</v>
      </c>
      <c r="X38" s="32">
        <f ca="1">ROUND(1/12*IF(('факт за вычетом'!$AB38*(1+X$3)-всего_добавки!$AB$6)&gt;0,('факт за вычетом'!$AB38*(1+X$3)-всего_добавки!$AB$6),0)+всего_добавки!X38,0)</f>
        <v>20</v>
      </c>
      <c r="Y38" s="33">
        <f ca="1">ROUND(X38*всего_добавки!$AD38,-3)</f>
        <v>160000</v>
      </c>
      <c r="Z38" s="32">
        <f ca="1">ROUND(1/12*IF(('факт за вычетом'!$AB38*(1+Z$3)-всего_добавки!$AB$6)&gt;0,('факт за вычетом'!$AB38*(1+Z$3)-всего_добавки!$AB$6),0)+всего_добавки!Z38,0)</f>
        <v>20</v>
      </c>
      <c r="AA38" s="33">
        <f ca="1">ROUND(Z38*всего_добавки!$AD38,-3)</f>
        <v>160000</v>
      </c>
      <c r="AB38" s="39">
        <f t="shared" ca="1" si="0"/>
        <v>150</v>
      </c>
      <c r="AC38" s="40">
        <f t="shared" ca="1" si="1"/>
        <v>1200000</v>
      </c>
      <c r="AD38" s="44">
        <f ca="1">ROUND(VLOOKUP(C38,факт_продажи!C:AC,27,0),-3)</f>
        <v>0</v>
      </c>
      <c r="AE38" s="41" t="str">
        <f t="shared" ca="1" si="2"/>
        <v/>
      </c>
    </row>
    <row r="39" spans="2:31" x14ac:dyDescent="0.2">
      <c r="B39" s="38">
        <f>факт_продажи!B39</f>
        <v>34</v>
      </c>
      <c r="C39" s="38" t="str">
        <f>факт_продажи!C39</f>
        <v>домашние_детекторы</v>
      </c>
      <c r="D39" s="32">
        <f ca="1">ROUND(1/12*IF(('факт за вычетом'!$AB39*(1+D$3)-всего_добавки!$AB$6)&gt;0,('факт за вычетом'!$AB39*(1+D$3)-всего_добавки!$AB$6),0)+всего_добавки!D39,0)</f>
        <v>0</v>
      </c>
      <c r="E39" s="33">
        <f ca="1">ROUND(D39*всего_добавки!$AD39,-3)</f>
        <v>0</v>
      </c>
      <c r="F39" s="32">
        <f ca="1">ROUND(1/12*IF(('факт за вычетом'!$AB39*(1+F$3)-всего_добавки!$AB$6)&gt;0,('факт за вычетом'!$AB39*(1+F$3)-всего_добавки!$AB$6),0)+всего_добавки!F39,0)</f>
        <v>10</v>
      </c>
      <c r="G39" s="33">
        <f ca="1">ROUND(F39*всего_добавки!$AD39,-3)</f>
        <v>50000</v>
      </c>
      <c r="H39" s="32">
        <f ca="1">ROUND(1/12*IF(('факт за вычетом'!$AB39*(1+H$3)-всего_добавки!$AB$6)&gt;0,('факт за вычетом'!$AB39*(1+H$3)-всего_добавки!$AB$6),0)+всего_добавки!H39,0)</f>
        <v>20</v>
      </c>
      <c r="I39" s="33">
        <f ca="1">ROUND(H39*всего_добавки!$AD39,-3)</f>
        <v>100000</v>
      </c>
      <c r="J39" s="32">
        <f ca="1">ROUND(1/12*IF(('факт за вычетом'!$AB39*(1+J$3)-всего_добавки!$AB$6)&gt;0,('факт за вычетом'!$AB39*(1+J$3)-всего_добавки!$AB$6),0)+всего_добавки!J39,0)</f>
        <v>20</v>
      </c>
      <c r="K39" s="33">
        <f ca="1">ROUND(J39*всего_добавки!$AD39,-3)</f>
        <v>100000</v>
      </c>
      <c r="L39" s="32">
        <f ca="1">ROUND(1/12*IF(('факт за вычетом'!$AB39*(1+L$3)-всего_добавки!$AB$6)&gt;0,('факт за вычетом'!$AB39*(1+L$3)-всего_добавки!$AB$6),0)+всего_добавки!L39,0)</f>
        <v>20</v>
      </c>
      <c r="M39" s="33">
        <f ca="1">ROUND(L39*всего_добавки!$AD39,-3)</f>
        <v>100000</v>
      </c>
      <c r="N39" s="32">
        <f ca="1">ROUND(1/12*IF(('факт за вычетом'!$AB39*(1+N$3)-всего_добавки!$AB$6)&gt;0,('факт за вычетом'!$AB39*(1+N$3)-всего_добавки!$AB$6),0)+всего_добавки!N39,0)</f>
        <v>20</v>
      </c>
      <c r="O39" s="33">
        <f ca="1">ROUND(N39*всего_добавки!$AD39,-3)</f>
        <v>100000</v>
      </c>
      <c r="P39" s="32">
        <f ca="1">ROUND(1/12*IF(('факт за вычетом'!$AB39*(1+P$3)-всего_добавки!$AB$6)&gt;0,('факт за вычетом'!$AB39*(1+P$3)-всего_добавки!$AB$6),0)+всего_добавки!P39,0)</f>
        <v>20</v>
      </c>
      <c r="Q39" s="33">
        <f ca="1">ROUND(P39*всего_добавки!$AD39,-3)</f>
        <v>100000</v>
      </c>
      <c r="R39" s="32">
        <f ca="1">ROUND(1/12*IF(('факт за вычетом'!$AB39*(1+R$3)-всего_добавки!$AB$6)&gt;0,('факт за вычетом'!$AB39*(1+R$3)-всего_добавки!$AB$6),0)+всего_добавки!R39,0)</f>
        <v>20</v>
      </c>
      <c r="S39" s="33">
        <f ca="1">ROUND(R39*всего_добавки!$AD39,-3)</f>
        <v>100000</v>
      </c>
      <c r="T39" s="32">
        <f ca="1">ROUND(1/12*IF(('факт за вычетом'!$AB39*(1+T$3)-всего_добавки!$AB$6)&gt;0,('факт за вычетом'!$AB39*(1+T$3)-всего_добавки!$AB$6),0)+всего_добавки!T39,0)</f>
        <v>20</v>
      </c>
      <c r="U39" s="33">
        <f ca="1">ROUND(T39*всего_добавки!$AD39,-3)</f>
        <v>100000</v>
      </c>
      <c r="V39" s="32">
        <f ca="1">ROUND(1/12*IF(('факт за вычетом'!$AB39*(1+V$3)-всего_добавки!$AB$6)&gt;0,('факт за вычетом'!$AB39*(1+V$3)-всего_добавки!$AB$6),0)+всего_добавки!V39,0)</f>
        <v>20</v>
      </c>
      <c r="W39" s="33">
        <f ca="1">ROUND(V39*всего_добавки!$AD39,-3)</f>
        <v>100000</v>
      </c>
      <c r="X39" s="32">
        <f ca="1">ROUND(1/12*IF(('факт за вычетом'!$AB39*(1+X$3)-всего_добавки!$AB$6)&gt;0,('факт за вычетом'!$AB39*(1+X$3)-всего_добавки!$AB$6),0)+всего_добавки!X39,0)</f>
        <v>20</v>
      </c>
      <c r="Y39" s="33">
        <f ca="1">ROUND(X39*всего_добавки!$AD39,-3)</f>
        <v>100000</v>
      </c>
      <c r="Z39" s="32">
        <f ca="1">ROUND(1/12*IF(('факт за вычетом'!$AB39*(1+Z$3)-всего_добавки!$AB$6)&gt;0,('факт за вычетом'!$AB39*(1+Z$3)-всего_добавки!$AB$6),0)+всего_добавки!Z39,0)</f>
        <v>40</v>
      </c>
      <c r="AA39" s="33">
        <f ca="1">ROUND(Z39*всего_добавки!$AD39,-3)</f>
        <v>200000</v>
      </c>
      <c r="AB39" s="39">
        <f t="shared" ca="1" si="0"/>
        <v>230</v>
      </c>
      <c r="AC39" s="40">
        <f t="shared" ca="1" si="1"/>
        <v>1150000</v>
      </c>
      <c r="AD39" s="44">
        <f ca="1">ROUND(VLOOKUP(C39,факт_продажи!C:AC,27,0),-3)</f>
        <v>0</v>
      </c>
      <c r="AE39" s="41" t="str">
        <f t="shared" ca="1" si="2"/>
        <v/>
      </c>
    </row>
    <row r="40" spans="2:31" x14ac:dyDescent="0.2">
      <c r="B40" s="38">
        <f>факт_продажи!B40</f>
        <v>35</v>
      </c>
      <c r="C40" s="38" t="str">
        <f>факт_продажи!C40</f>
        <v>Сторонние_приборы</v>
      </c>
      <c r="D40" s="32"/>
      <c r="E40" s="33"/>
      <c r="F40" s="32"/>
      <c r="G40" s="33"/>
      <c r="H40" s="32"/>
      <c r="I40" s="33"/>
      <c r="J40" s="32"/>
      <c r="K40" s="33"/>
      <c r="L40" s="32"/>
      <c r="M40" s="33"/>
      <c r="N40" s="32"/>
      <c r="O40" s="33"/>
      <c r="P40" s="32"/>
      <c r="Q40" s="33"/>
      <c r="R40" s="32"/>
      <c r="S40" s="33"/>
      <c r="T40" s="32"/>
      <c r="U40" s="33"/>
      <c r="V40" s="32"/>
      <c r="W40" s="33"/>
      <c r="X40" s="32"/>
      <c r="Y40" s="33"/>
      <c r="Z40" s="32">
        <f ca="1">ROUND(1/12*IF(('факт за вычетом'!$AB40*(1+Z$3)-всего_добавки!$AB$6)&gt;0,('факт за вычетом'!$AB40*(1+Z$3)-всего_добавки!$AB$6),0)+всего_добавки!Z40,0)</f>
        <v>0</v>
      </c>
      <c r="AA40" s="33">
        <f ca="1">ROUND(Z40*всего_добавки!$AD40,-3)</f>
        <v>0</v>
      </c>
      <c r="AB40" s="39">
        <f t="shared" ca="1" si="0"/>
        <v>0</v>
      </c>
      <c r="AC40" s="40">
        <f t="shared" ca="1" si="1"/>
        <v>0</v>
      </c>
      <c r="AD40" s="44">
        <f ca="1">ROUND(VLOOKUP(C40,факт_продажи!C:AC,27,0),-3)</f>
        <v>0</v>
      </c>
      <c r="AE40" s="41" t="str">
        <f t="shared" ca="1" si="2"/>
        <v/>
      </c>
    </row>
    <row r="41" spans="2:31" x14ac:dyDescent="0.2">
      <c r="B41" s="38">
        <f>факт_продажи!B41</f>
        <v>36</v>
      </c>
      <c r="C41" s="38" t="str">
        <f>факт_продажи!C41</f>
        <v>резерв2</v>
      </c>
      <c r="D41" s="32">
        <f ca="1">ROUND(1/12*IF(('факт за вычетом'!$AB41*(1+D$3)-всего_добавки!$AB$6)&gt;0,('факт за вычетом'!$AB41*(1+D$3)-всего_добавки!$AB$6),0)+всего_добавки!D41,0)</f>
        <v>0</v>
      </c>
      <c r="E41" s="33">
        <f ca="1">ROUND(D41*всего_добавки!$AD41,-3)</f>
        <v>0</v>
      </c>
      <c r="F41" s="32">
        <f ca="1">ROUND(1/12*IF(('факт за вычетом'!$AB41*(1+F$3)-всего_добавки!$AB$6)&gt;0,('факт за вычетом'!$AB41*(1+F$3)-всего_добавки!$AB$6),0)+всего_добавки!F41,0)</f>
        <v>0</v>
      </c>
      <c r="G41" s="33">
        <f ca="1">ROUND(F41*всего_добавки!$AD41,-3)</f>
        <v>0</v>
      </c>
      <c r="H41" s="32">
        <f ca="1">ROUND(1/12*IF(('факт за вычетом'!$AB41*(1+H$3)-всего_добавки!$AB$6)&gt;0,('факт за вычетом'!$AB41*(1+H$3)-всего_добавки!$AB$6),0)+всего_добавки!H41,0)</f>
        <v>0</v>
      </c>
      <c r="I41" s="33">
        <f ca="1">ROUND(H41*всего_добавки!$AD41,-3)</f>
        <v>0</v>
      </c>
      <c r="J41" s="32">
        <f ca="1">ROUND(1/12*IF(('факт за вычетом'!$AB41*(1+J$3)-всего_добавки!$AB$6)&gt;0,('факт за вычетом'!$AB41*(1+J$3)-всего_добавки!$AB$6),0)+всего_добавки!J41,0)</f>
        <v>0</v>
      </c>
      <c r="K41" s="33">
        <f ca="1">ROUND(J41*всего_добавки!$AD41,-3)</f>
        <v>0</v>
      </c>
      <c r="L41" s="32">
        <f ca="1">ROUND(1/12*IF(('факт за вычетом'!$AB41*(1+L$3)-всего_добавки!$AB$6)&gt;0,('факт за вычетом'!$AB41*(1+L$3)-всего_добавки!$AB$6),0)+всего_добавки!L41,0)</f>
        <v>0</v>
      </c>
      <c r="M41" s="33">
        <f ca="1">ROUND(L41*всего_добавки!$AD41,-3)</f>
        <v>0</v>
      </c>
      <c r="N41" s="32">
        <f ca="1">ROUND(1/12*IF(('факт за вычетом'!$AB41*(1+N$3)-всего_добавки!$AB$6)&gt;0,('факт за вычетом'!$AB41*(1+N$3)-всего_добавки!$AB$6),0)+всего_добавки!N41,0)</f>
        <v>0</v>
      </c>
      <c r="O41" s="33">
        <f ca="1">ROUND(N41*всего_добавки!$AD41,-3)</f>
        <v>0</v>
      </c>
      <c r="P41" s="32">
        <f ca="1">ROUND(1/12*IF(('факт за вычетом'!$AB41*(1+P$3)-всего_добавки!$AB$6)&gt;0,('факт за вычетом'!$AB41*(1+P$3)-всего_добавки!$AB$6),0)+всего_добавки!P41,0)</f>
        <v>0</v>
      </c>
      <c r="Q41" s="33">
        <f ca="1">ROUND(P41*всего_добавки!$AD41,-3)</f>
        <v>0</v>
      </c>
      <c r="R41" s="32">
        <f ca="1">ROUND(1/12*IF(('факт за вычетом'!$AB41*(1+R$3)-всего_добавки!$AB$6)&gt;0,('факт за вычетом'!$AB41*(1+R$3)-всего_добавки!$AB$6),0)+всего_добавки!R41,0)</f>
        <v>0</v>
      </c>
      <c r="S41" s="33">
        <f ca="1">ROUND(R41*всего_добавки!$AD41,-3)</f>
        <v>0</v>
      </c>
      <c r="T41" s="32">
        <f ca="1">ROUND(1/12*IF(('факт за вычетом'!$AB41*(1+T$3)-всего_добавки!$AB$6)&gt;0,('факт за вычетом'!$AB41*(1+T$3)-всего_добавки!$AB$6),0)+всего_добавки!T41,0)</f>
        <v>0</v>
      </c>
      <c r="U41" s="33">
        <f ca="1">ROUND(T41*всего_добавки!$AD41,-3)</f>
        <v>0</v>
      </c>
      <c r="V41" s="32">
        <f ca="1">ROUND(1/12*IF(('факт за вычетом'!$AB41*(1+V$3)-всего_добавки!$AB$6)&gt;0,('факт за вычетом'!$AB41*(1+V$3)-всего_добавки!$AB$6),0)+всего_добавки!V41,0)</f>
        <v>0</v>
      </c>
      <c r="W41" s="33">
        <f ca="1">ROUND(V41*всего_добавки!$AD41,-3)</f>
        <v>0</v>
      </c>
      <c r="X41" s="32">
        <f ca="1">ROUND(1/12*IF(('факт за вычетом'!$AB41*(1+X$3)-всего_добавки!$AB$6)&gt;0,('факт за вычетом'!$AB41*(1+X$3)-всего_добавки!$AB$6),0)+всего_добавки!X41,0)</f>
        <v>0</v>
      </c>
      <c r="Y41" s="33">
        <f ca="1">ROUND(X41*всего_добавки!$AD41,-3)</f>
        <v>0</v>
      </c>
      <c r="Z41" s="32">
        <f ca="1">ROUND(1/12*IF(('факт за вычетом'!$AB41*(1+Z$3)-всего_добавки!$AB$6)&gt;0,('факт за вычетом'!$AB41*(1+Z$3)-всего_добавки!$AB$6),0)+всего_добавки!Z41,0)</f>
        <v>0</v>
      </c>
      <c r="AA41" s="33">
        <f ca="1">ROUND(Z41*всего_добавки!$AD41,-3)</f>
        <v>0</v>
      </c>
      <c r="AB41" s="39">
        <f t="shared" ca="1" si="0"/>
        <v>0</v>
      </c>
      <c r="AC41" s="40">
        <f t="shared" ca="1" si="1"/>
        <v>0</v>
      </c>
      <c r="AD41" s="44">
        <f ca="1">ROUND(VLOOKUP(C41,факт_продажи!C:AC,27,0),-3)</f>
        <v>0</v>
      </c>
      <c r="AE41" s="41" t="str">
        <f t="shared" ca="1" si="2"/>
        <v/>
      </c>
    </row>
    <row r="42" spans="2:31" s="24" customFormat="1" x14ac:dyDescent="0.2">
      <c r="C42" s="24" t="str">
        <f>факт_продажи!C42</f>
        <v>итого газ</v>
      </c>
      <c r="D42" s="24">
        <f t="shared" ref="D42:AD42" ca="1" si="3">SUM(D6:D41)</f>
        <v>449</v>
      </c>
      <c r="E42" s="36">
        <f t="shared" ca="1" si="3"/>
        <v>6972000</v>
      </c>
      <c r="F42" s="24">
        <f t="shared" ca="1" si="3"/>
        <v>389</v>
      </c>
      <c r="G42" s="36">
        <f t="shared" ca="1" si="3"/>
        <v>4237000</v>
      </c>
      <c r="H42" s="24">
        <f t="shared" ca="1" si="3"/>
        <v>523</v>
      </c>
      <c r="I42" s="36">
        <f t="shared" ca="1" si="3"/>
        <v>5329000</v>
      </c>
      <c r="J42" s="24">
        <f t="shared" ca="1" si="3"/>
        <v>613</v>
      </c>
      <c r="K42" s="36">
        <f t="shared" ca="1" si="3"/>
        <v>9492000</v>
      </c>
      <c r="L42" s="24">
        <f t="shared" ca="1" si="3"/>
        <v>655</v>
      </c>
      <c r="M42" s="36">
        <f t="shared" ca="1" si="3"/>
        <v>7978000</v>
      </c>
      <c r="N42" s="24">
        <f t="shared" ca="1" si="3"/>
        <v>693</v>
      </c>
      <c r="O42" s="36">
        <f t="shared" ca="1" si="3"/>
        <v>8534000</v>
      </c>
      <c r="P42" s="24">
        <f t="shared" ca="1" si="3"/>
        <v>697</v>
      </c>
      <c r="Q42" s="36">
        <f t="shared" ca="1" si="3"/>
        <v>8544000</v>
      </c>
      <c r="R42" s="24">
        <f t="shared" ca="1" si="3"/>
        <v>586</v>
      </c>
      <c r="S42" s="36">
        <f t="shared" ca="1" si="3"/>
        <v>7399000</v>
      </c>
      <c r="T42" s="32">
        <f ca="1">ROUND(1/12*'факт за вычетом'!$AB42*1.15+всего_добавки!T42,0)</f>
        <v>631</v>
      </c>
      <c r="U42" s="36">
        <f t="shared" ca="1" si="3"/>
        <v>9822000</v>
      </c>
      <c r="V42" s="24">
        <f t="shared" ca="1" si="3"/>
        <v>368</v>
      </c>
      <c r="W42" s="36">
        <f t="shared" ca="1" si="3"/>
        <v>5182000</v>
      </c>
      <c r="X42" s="24">
        <f t="shared" ca="1" si="3"/>
        <v>606</v>
      </c>
      <c r="Y42" s="36">
        <f t="shared" ca="1" si="3"/>
        <v>7624000</v>
      </c>
      <c r="Z42" s="24">
        <f t="shared" ca="1" si="3"/>
        <v>638</v>
      </c>
      <c r="AA42" s="36">
        <f t="shared" ca="1" si="3"/>
        <v>7978000</v>
      </c>
      <c r="AB42" s="24">
        <f t="shared" ca="1" si="3"/>
        <v>7041</v>
      </c>
      <c r="AC42" s="36">
        <f t="shared" ca="1" si="3"/>
        <v>89091000</v>
      </c>
      <c r="AD42" s="36">
        <f t="shared" ca="1" si="3"/>
        <v>57276000</v>
      </c>
      <c r="AE42" s="37">
        <f t="shared" ca="1" si="2"/>
        <v>0.5554682589566311</v>
      </c>
    </row>
    <row r="43" spans="2:31" x14ac:dyDescent="0.2">
      <c r="D43" s="32"/>
      <c r="E43" s="33"/>
      <c r="F43" s="32"/>
      <c r="G43" s="33"/>
      <c r="H43" s="32"/>
      <c r="I43" s="33"/>
      <c r="J43" s="32"/>
      <c r="K43" s="33"/>
      <c r="L43" s="32"/>
      <c r="M43" s="33"/>
      <c r="N43" s="32"/>
      <c r="O43" s="33"/>
      <c r="P43" s="32"/>
      <c r="Q43" s="33"/>
      <c r="R43" s="32"/>
      <c r="S43" s="33"/>
      <c r="T43" s="32"/>
      <c r="U43" s="33"/>
      <c r="V43" s="32"/>
      <c r="W43" s="33"/>
      <c r="X43" s="32"/>
      <c r="Y43" s="33"/>
      <c r="Z43" s="32"/>
      <c r="AA43" s="33"/>
      <c r="AC43" s="36"/>
      <c r="AE43" s="37"/>
    </row>
    <row r="44" spans="2:31" x14ac:dyDescent="0.2"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AE44" s="37"/>
    </row>
    <row r="45" spans="2:31" s="34" customFormat="1" x14ac:dyDescent="0.2">
      <c r="B45" s="34">
        <f>факт_продажи!B45</f>
        <v>1</v>
      </c>
      <c r="C45" s="29" t="str">
        <f>факт_продажи!C45</f>
        <v>ДРБП_03</v>
      </c>
      <c r="D45" s="32">
        <f ca="1">ROUND(1/12*IF(('факт за вычетом'!$AB45*(1+D$3)-всего_добавки!$AB$6)&gt;0,('факт за вычетом'!$AB45*(1+D$3)-всего_добавки!$AB$6),0)+всего_добавки!D45,0)</f>
        <v>14</v>
      </c>
      <c r="E45" s="33">
        <f ca="1">ROUND(D45*всего_добавки!$AD45,-3)</f>
        <v>1762000</v>
      </c>
      <c r="F45" s="32">
        <f ca="1">ROUND(1/12*IF(('факт за вычетом'!$AB45*(1+F$3)-всего_добавки!$AB$6)&gt;0,('факт за вычетом'!$AB45*(1+F$3)-всего_добавки!$AB$6),0)+всего_добавки!F45,0)</f>
        <v>22</v>
      </c>
      <c r="G45" s="33">
        <f ca="1">ROUND(F45*всего_добавки!$AD45,-3)</f>
        <v>2769000</v>
      </c>
      <c r="H45" s="32">
        <f ca="1">ROUND(1/12*IF(('факт за вычетом'!$AB45*(1+H$3)-всего_добавки!$AB$6)&gt;0,('факт за вычетом'!$AB45*(1+H$3)-всего_добавки!$AB$6),0)+всего_добавки!H45,0)</f>
        <v>38</v>
      </c>
      <c r="I45" s="33">
        <f ca="1">ROUND(H45*всего_добавки!$AD45,-3)</f>
        <v>4782000</v>
      </c>
      <c r="J45" s="32">
        <f ca="1">ROUND(1/12*IF(('факт за вычетом'!$AB45*(1+J$3)-всего_добавки!$AB$6)&gt;0,('факт за вычетом'!$AB45*(1+J$3)-всего_добавки!$AB$6),0)+всего_добавки!J45,0)</f>
        <v>16</v>
      </c>
      <c r="K45" s="33">
        <f ca="1">ROUND(J45*всего_добавки!$AD45,-3)</f>
        <v>2014000</v>
      </c>
      <c r="L45" s="32">
        <f ca="1">ROUND(1/12*IF(('факт за вычетом'!$AB45*(1+L$3)-всего_добавки!$AB$6)&gt;0,('факт за вычетом'!$AB45*(1+L$3)-всего_добавки!$AB$6),0)+всего_добавки!L45,0)</f>
        <v>13</v>
      </c>
      <c r="M45" s="33">
        <f ca="1">ROUND(L45*всего_добавки!$AD45,-3)</f>
        <v>1636000</v>
      </c>
      <c r="N45" s="32">
        <f ca="1">ROUND(1/12*IF(('факт за вычетом'!$AB45*(1+N$3)-всего_добавки!$AB$6)&gt;0,('факт за вычетом'!$AB45*(1+N$3)-всего_добавки!$AB$6),0)+всего_добавки!N45,0)</f>
        <v>13</v>
      </c>
      <c r="O45" s="33">
        <f ca="1">ROUND(N45*всего_добавки!$AD45,-3)</f>
        <v>1636000</v>
      </c>
      <c r="P45" s="32">
        <f ca="1">ROUND(1/12*IF(('факт за вычетом'!$AB45*(1+P$3)-всего_добавки!$AB$6)&gt;0,('факт за вычетом'!$AB45*(1+P$3)-всего_добавки!$AB$6),0)+всего_добавки!P45,0)</f>
        <v>43</v>
      </c>
      <c r="Q45" s="33">
        <f ca="1">ROUND(P45*всего_добавки!$AD45,-3)</f>
        <v>5411000</v>
      </c>
      <c r="R45" s="32">
        <f ca="1">ROUND(1/12*IF(('факт за вычетом'!$AB45*(1+R$3)-всего_добавки!$AB$6)&gt;0,('факт за вычетом'!$AB45*(1+R$3)-всего_добавки!$AB$6),0)+всего_добавки!R45,0)</f>
        <v>11</v>
      </c>
      <c r="S45" s="33">
        <f ca="1">ROUND(R45*всего_добавки!$AD45,-3)</f>
        <v>1384000</v>
      </c>
      <c r="T45" s="32">
        <f ca="1">ROUND(1/12*IF(('факт за вычетом'!$AB45*(1+T$3)-всего_добавки!$AB$6)&gt;0,('факт за вычетом'!$AB45*(1+T$3)-всего_добавки!$AB$6),0)+всего_добавки!T45,0)</f>
        <v>20</v>
      </c>
      <c r="U45" s="33">
        <f ca="1">ROUND(T45*всего_добавки!$AD45,-3)</f>
        <v>2517000</v>
      </c>
      <c r="V45" s="32">
        <f ca="1">ROUND(1/12*IF(('факт за вычетом'!$AB45*(1+V$3)-всего_добавки!$AB$6)&gt;0,('факт за вычетом'!$AB45*(1+V$3)-всего_добавки!$AB$6),0)+всего_добавки!V45,0)</f>
        <v>3</v>
      </c>
      <c r="W45" s="33">
        <f ca="1">ROUND(V45*всего_добавки!$AD45,-3)</f>
        <v>378000</v>
      </c>
      <c r="X45" s="32">
        <f ca="1">ROUND(1/12*IF(('факт за вычетом'!$AB45*(1+X$3)-всего_добавки!$AB$6)&gt;0,('факт за вычетом'!$AB45*(1+X$3)-всего_добавки!$AB$6),0)+всего_добавки!X45,0)</f>
        <v>7</v>
      </c>
      <c r="Y45" s="33">
        <f ca="1">ROUND(X45*всего_добавки!$AD45,-3)</f>
        <v>881000</v>
      </c>
      <c r="Z45" s="32">
        <f ca="1">ROUND(1/12*IF(('факт за вычетом'!$AB45*(1+Z$3)-всего_добавки!$AB$6)&gt;0,('факт за вычетом'!$AB45*(1+Z$3)-всего_добавки!$AB$6),0)+всего_добавки!Z45,0)</f>
        <v>7</v>
      </c>
      <c r="AA45" s="33">
        <f ca="1">ROUND(Z45*всего_добавки!$AD45,-3)</f>
        <v>881000</v>
      </c>
      <c r="AB45" s="24">
        <f t="shared" ref="AB45:AB70" ca="1" si="4">D45+F45+H45+J45+L45+N45+P45+R45+T45+V45+X45+Z45</f>
        <v>207</v>
      </c>
      <c r="AC45" s="36">
        <f t="shared" ref="AC45:AC70" ca="1" si="5">E45+G45+I45+K45+M45+O45+Q45+S45+U45+W45+Y45+AA45</f>
        <v>26051000</v>
      </c>
      <c r="AD45" s="42">
        <f ca="1">ROUND(VLOOKUP(C45,факт_продажи!C:AC,27,0),-3)</f>
        <v>15353000</v>
      </c>
      <c r="AE45" s="37">
        <f t="shared" ref="AE45:AE71" ca="1" si="6">IFERROR(AC45/AD45-1,"")</f>
        <v>0.69680192796196194</v>
      </c>
    </row>
    <row r="46" spans="2:31" x14ac:dyDescent="0.2">
      <c r="B46" s="29">
        <f>факт_продажи!B46</f>
        <v>2</v>
      </c>
      <c r="C46" s="29" t="str">
        <f>факт_продажи!C46</f>
        <v>ДКГ_07БС</v>
      </c>
      <c r="D46" s="32">
        <f ca="1">ROUND(1/12*IF(('факт за вычетом'!$AB46*(1+D$3)-всего_добавки!$AB$6)&gt;0,('факт за вычетом'!$AB46*(1+D$3)-всего_добавки!$AB$6),0)+всего_добавки!D46,0)</f>
        <v>0</v>
      </c>
      <c r="E46" s="33">
        <f ca="1">ROUND(D46*всего_добавки!$AD46,-3)</f>
        <v>0</v>
      </c>
      <c r="F46" s="32">
        <f ca="1">ROUND(1/12*IF(('факт за вычетом'!$AB46*(1+F$3)-всего_добавки!$AB$6)&gt;0,('факт за вычетом'!$AB46*(1+F$3)-всего_добавки!$AB$6),0)+всего_добавки!F46,0)</f>
        <v>2</v>
      </c>
      <c r="G46" s="33">
        <f ca="1">ROUND(F46*всего_добавки!$AD46,-3)</f>
        <v>322000</v>
      </c>
      <c r="H46" s="32">
        <f ca="1">ROUND(1/12*IF(('факт за вычетом'!$AB46*(1+H$3)-всего_добавки!$AB$6)&gt;0,('факт за вычетом'!$AB46*(1+H$3)-всего_добавки!$AB$6),0)+всего_добавки!H46,0)</f>
        <v>1</v>
      </c>
      <c r="I46" s="33">
        <f ca="1">ROUND(H46*всего_добавки!$AD46,-3)</f>
        <v>161000</v>
      </c>
      <c r="J46" s="32">
        <f ca="1">ROUND(1/12*IF(('факт за вычетом'!$AB46*(1+J$3)-всего_добавки!$AB$6)&gt;0,('факт за вычетом'!$AB46*(1+J$3)-всего_добавки!$AB$6),0)+всего_добавки!J46,0)</f>
        <v>1</v>
      </c>
      <c r="K46" s="33">
        <f ca="1">ROUND(J46*всего_добавки!$AD46,-3)</f>
        <v>161000</v>
      </c>
      <c r="L46" s="32">
        <f ca="1">ROUND(1/12*IF(('факт за вычетом'!$AB46*(1+L$3)-всего_добавки!$AB$6)&gt;0,('факт за вычетом'!$AB46*(1+L$3)-всего_добавки!$AB$6),0)+всего_добавки!L46,0)</f>
        <v>1</v>
      </c>
      <c r="M46" s="33">
        <f ca="1">ROUND(L46*всего_добавки!$AD46,-3)</f>
        <v>161000</v>
      </c>
      <c r="N46" s="32">
        <f ca="1">ROUND(1/12*IF(('факт за вычетом'!$AB46*(1+N$3)-всего_добавки!$AB$6)&gt;0,('факт за вычетом'!$AB46*(1+N$3)-всего_добавки!$AB$6),0)+всего_добавки!N46,0)</f>
        <v>1</v>
      </c>
      <c r="O46" s="33">
        <f ca="1">ROUND(N46*всего_добавки!$AD46,-3)</f>
        <v>161000</v>
      </c>
      <c r="P46" s="32">
        <f ca="1">ROUND(1/12*IF(('факт за вычетом'!$AB46*(1+P$3)-всего_добавки!$AB$6)&gt;0,('факт за вычетом'!$AB46*(1+P$3)-всего_добавки!$AB$6),0)+всего_добавки!P46,0)</f>
        <v>1</v>
      </c>
      <c r="Q46" s="33">
        <f ca="1">ROUND(P46*всего_добавки!$AD46,-3)</f>
        <v>161000</v>
      </c>
      <c r="R46" s="32">
        <f ca="1">ROUND(1/12*IF(('факт за вычетом'!$AB46*(1+R$3)-всего_добавки!$AB$6)&gt;0,('факт за вычетом'!$AB46*(1+R$3)-всего_добавки!$AB$6),0)+всего_добавки!R46,0)</f>
        <v>1</v>
      </c>
      <c r="S46" s="33">
        <f ca="1">ROUND(R46*всего_добавки!$AD46,-3)</f>
        <v>161000</v>
      </c>
      <c r="T46" s="32">
        <f ca="1">ROUND(1/12*IF(('факт за вычетом'!$AB46*(1+T$3)-всего_добавки!$AB$6)&gt;0,('факт за вычетом'!$AB46*(1+T$3)-всего_добавки!$AB$6),0)+всего_добавки!T46,0)</f>
        <v>2</v>
      </c>
      <c r="U46" s="33">
        <f ca="1">ROUND(T46*всего_добавки!$AD46,-3)</f>
        <v>322000</v>
      </c>
      <c r="V46" s="32">
        <f ca="1">ROUND(1/12*IF(('факт за вычетом'!$AB46*(1+V$3)-всего_добавки!$AB$6)&gt;0,('факт за вычетом'!$AB46*(1+V$3)-всего_добавки!$AB$6),0)+всего_добавки!V46,0)</f>
        <v>0</v>
      </c>
      <c r="W46" s="33">
        <f ca="1">ROUND(V46*всего_добавки!$AD46,-3)</f>
        <v>0</v>
      </c>
      <c r="X46" s="32">
        <f ca="1">ROUND(1/12*IF(('факт за вычетом'!$AB46*(1+X$3)-всего_добавки!$AB$6)&gt;0,('факт за вычетом'!$AB46*(1+X$3)-всего_добавки!$AB$6),0)+всего_добавки!X46,0)</f>
        <v>1</v>
      </c>
      <c r="Y46" s="33">
        <f ca="1">ROUND(X46*всего_добавки!$AD46,-3)</f>
        <v>161000</v>
      </c>
      <c r="Z46" s="32">
        <f ca="1">ROUND(1/12*IF(('факт за вычетом'!$AB46*(1+Z$3)-всего_добавки!$AB$6)&gt;0,('факт за вычетом'!$AB46*(1+Z$3)-всего_добавки!$AB$6),0)+всего_добавки!Z46,0)</f>
        <v>1</v>
      </c>
      <c r="AA46" s="33">
        <f ca="1">ROUND(Z46*всего_добавки!$AD46,-3)</f>
        <v>161000</v>
      </c>
      <c r="AB46" s="24">
        <f t="shared" ca="1" si="4"/>
        <v>12</v>
      </c>
      <c r="AC46" s="36">
        <f t="shared" ca="1" si="5"/>
        <v>1932000</v>
      </c>
      <c r="AD46" s="42">
        <f ca="1">ROUND(VLOOKUP(C46,факт_продажи!C:AC,27,0),-3)</f>
        <v>3220000</v>
      </c>
      <c r="AE46" s="37">
        <f t="shared" ca="1" si="6"/>
        <v>-0.4</v>
      </c>
    </row>
    <row r="47" spans="2:31" x14ac:dyDescent="0.2">
      <c r="B47" s="29">
        <f>факт_продажи!B47</f>
        <v>3</v>
      </c>
      <c r="C47" s="29" t="str">
        <f>факт_продажи!C47</f>
        <v>МКС_07Н</v>
      </c>
      <c r="D47" s="32">
        <f ca="1">ROUND(1/12*IF(('факт за вычетом'!$AB47*(1+D$3)-всего_добавки!$AB$6)&gt;0,('факт за вычетом'!$AB47*(1+D$3)-всего_добавки!$AB$6),0)+всего_добавки!D47,0)</f>
        <v>1</v>
      </c>
      <c r="E47" s="33">
        <f ca="1">ROUND(D47*всего_добавки!$AD47,-3)</f>
        <v>210000</v>
      </c>
      <c r="F47" s="32">
        <f ca="1">ROUND(1/12*IF(('факт за вычетом'!$AB47*(1+F$3)-всего_добавки!$AB$6)&gt;0,('факт за вычетом'!$AB47*(1+F$3)-всего_добавки!$AB$6),0)+всего_добавки!F47,0)</f>
        <v>1</v>
      </c>
      <c r="G47" s="33">
        <f ca="1">ROUND(F47*всего_добавки!$AD47,-3)</f>
        <v>210000</v>
      </c>
      <c r="H47" s="32">
        <f ca="1">ROUND(1/12*IF(('факт за вычетом'!$AB47*(1+H$3)-всего_добавки!$AB$6)&gt;0,('факт за вычетом'!$AB47*(1+H$3)-всего_добавки!$AB$6),0)+всего_добавки!H47,0)</f>
        <v>2</v>
      </c>
      <c r="I47" s="33">
        <f ca="1">ROUND(H47*всего_добавки!$AD47,-3)</f>
        <v>421000</v>
      </c>
      <c r="J47" s="32">
        <f ca="1">ROUND(1/12*IF(('факт за вычетом'!$AB47*(1+J$3)-всего_добавки!$AB$6)&gt;0,('факт за вычетом'!$AB47*(1+J$3)-всего_добавки!$AB$6),0)+всего_добавки!J47,0)</f>
        <v>2</v>
      </c>
      <c r="K47" s="33">
        <f ca="1">ROUND(J47*всего_добавки!$AD47,-3)</f>
        <v>421000</v>
      </c>
      <c r="L47" s="32">
        <f ca="1">ROUND(1/12*IF(('факт за вычетом'!$AB47*(1+L$3)-всего_добавки!$AB$6)&gt;0,('факт за вычетом'!$AB47*(1+L$3)-всего_добавки!$AB$6),0)+всего_добавки!L47,0)</f>
        <v>3</v>
      </c>
      <c r="M47" s="33">
        <f ca="1">ROUND(L47*всего_добавки!$AD47,-3)</f>
        <v>631000</v>
      </c>
      <c r="N47" s="32">
        <f ca="1">ROUND(1/12*IF(('факт за вычетом'!$AB47*(1+N$3)-всего_добавки!$AB$6)&gt;0,('факт за вычетом'!$AB47*(1+N$3)-всего_добавки!$AB$6),0)+всего_добавки!N47,0)</f>
        <v>3</v>
      </c>
      <c r="O47" s="33">
        <f ca="1">ROUND(N47*всего_добавки!$AD47,-3)</f>
        <v>631000</v>
      </c>
      <c r="P47" s="32">
        <f ca="1">ROUND(1/12*IF(('факт за вычетом'!$AB47*(1+P$3)-всего_добавки!$AB$6)&gt;0,('факт за вычетом'!$AB47*(1+P$3)-всего_добавки!$AB$6),0)+всего_добавки!P47,0)</f>
        <v>3</v>
      </c>
      <c r="Q47" s="33">
        <f ca="1">ROUND(P47*всего_добавки!$AD47,-3)</f>
        <v>631000</v>
      </c>
      <c r="R47" s="32">
        <f ca="1">ROUND(1/12*IF(('факт за вычетом'!$AB47*(1+R$3)-всего_добавки!$AB$6)&gt;0,('факт за вычетом'!$AB47*(1+R$3)-всего_добавки!$AB$6),0)+всего_добавки!R47,0)</f>
        <v>2</v>
      </c>
      <c r="S47" s="33">
        <f ca="1">ROUND(R47*всего_добавки!$AD47,-3)</f>
        <v>421000</v>
      </c>
      <c r="T47" s="32">
        <f ca="1">ROUND(1/12*IF(('факт за вычетом'!$AB47*(1+T$3)-всего_добавки!$AB$6)&gt;0,('факт за вычетом'!$AB47*(1+T$3)-всего_добавки!$AB$6),0)+всего_добавки!T47,0)</f>
        <v>4</v>
      </c>
      <c r="U47" s="33">
        <f ca="1">ROUND(T47*всего_добавки!$AD47,-3)</f>
        <v>842000</v>
      </c>
      <c r="V47" s="32">
        <f ca="1">ROUND(1/12*IF(('факт за вычетом'!$AB47*(1+V$3)-всего_добавки!$AB$6)&gt;0,('факт за вычетом'!$AB47*(1+V$3)-всего_добавки!$AB$6),0)+всего_добавки!V47,0)</f>
        <v>1</v>
      </c>
      <c r="W47" s="33">
        <f ca="1">ROUND(V47*всего_добавки!$AD47,-3)</f>
        <v>210000</v>
      </c>
      <c r="X47" s="32">
        <f ca="1">ROUND(1/12*IF(('факт за вычетом'!$AB47*(1+X$3)-всего_добавки!$AB$6)&gt;0,('факт за вычетом'!$AB47*(1+X$3)-всего_добавки!$AB$6),0)+всего_добавки!X47,0)</f>
        <v>2</v>
      </c>
      <c r="Y47" s="33">
        <f ca="1">ROUND(X47*всего_добавки!$AD47,-3)</f>
        <v>421000</v>
      </c>
      <c r="Z47" s="32">
        <f ca="1">ROUND(1/12*IF(('факт за вычетом'!$AB47*(1+Z$3)-всего_добавки!$AB$6)&gt;0,('факт за вычетом'!$AB47*(1+Z$3)-всего_добавки!$AB$6),0)+всего_добавки!Z47,0)</f>
        <v>2</v>
      </c>
      <c r="AA47" s="33">
        <f ca="1">ROUND(Z47*всего_добавки!$AD47,-3)</f>
        <v>421000</v>
      </c>
      <c r="AB47" s="24">
        <f t="shared" ca="1" si="4"/>
        <v>26</v>
      </c>
      <c r="AC47" s="36">
        <f t="shared" ca="1" si="5"/>
        <v>5470000</v>
      </c>
      <c r="AD47" s="42">
        <f ca="1">ROUND(VLOOKUP(C47,факт_продажи!C:AC,27,0),-3)</f>
        <v>7157000</v>
      </c>
      <c r="AE47" s="37">
        <f t="shared" ca="1" si="6"/>
        <v>-0.23571328769037303</v>
      </c>
    </row>
    <row r="48" spans="2:31" x14ac:dyDescent="0.2">
      <c r="B48" s="29">
        <f>факт_продажи!B48</f>
        <v>4</v>
      </c>
      <c r="C48" s="29" t="str">
        <f>факт_продажи!C48</f>
        <v>Внешние_блоки_для_МКС_07Н_и_ДКГ_07БС_и_ИМД_07</v>
      </c>
      <c r="D48" s="32">
        <f ca="1">ROUND(1/12*IF(('факт за вычетом'!$AB48*(1+D$3)-всего_добавки!$AB$6)&gt;0,('факт за вычетом'!$AB48*(1+D$3)-всего_добавки!$AB$6),0)+всего_добавки!D48,0)</f>
        <v>0</v>
      </c>
      <c r="E48" s="33">
        <f ca="1">ROUND(D48*всего_добавки!$AD48,-3)</f>
        <v>0</v>
      </c>
      <c r="F48" s="32">
        <f ca="1">ROUND(1/12*IF(('факт за вычетом'!$AB48*(1+F$3)-всего_добавки!$AB$6)&gt;0,('факт за вычетом'!$AB48*(1+F$3)-всего_добавки!$AB$6),0)+всего_добавки!F48,0)</f>
        <v>2</v>
      </c>
      <c r="G48" s="33">
        <f ca="1">ROUND(F48*всего_добавки!$AD48,-3)</f>
        <v>111000</v>
      </c>
      <c r="H48" s="32">
        <f ca="1">ROUND(1/12*IF(('факт за вычетом'!$AB48*(1+H$3)-всего_добавки!$AB$6)&gt;0,('факт за вычетом'!$AB48*(1+H$3)-всего_добавки!$AB$6),0)+всего_добавки!H48,0)</f>
        <v>0</v>
      </c>
      <c r="I48" s="33">
        <f ca="1">ROUND(H48*всего_добавки!$AD48,-3)</f>
        <v>0</v>
      </c>
      <c r="J48" s="32">
        <f ca="1">ROUND(1/12*IF(('факт за вычетом'!$AB48*(1+J$3)-всего_добавки!$AB$6)&gt;0,('факт за вычетом'!$AB48*(1+J$3)-всего_добавки!$AB$6),0)+всего_добавки!J48,0)</f>
        <v>0</v>
      </c>
      <c r="K48" s="33">
        <f ca="1">ROUND(J48*всего_добавки!$AD48,-3)</f>
        <v>0</v>
      </c>
      <c r="L48" s="32">
        <f ca="1">ROUND(1/12*IF(('факт за вычетом'!$AB48*(1+L$3)-всего_добавки!$AB$6)&gt;0,('факт за вычетом'!$AB48*(1+L$3)-всего_добавки!$AB$6),0)+всего_добавки!L48,0)</f>
        <v>0</v>
      </c>
      <c r="M48" s="33">
        <f ca="1">ROUND(L48*всего_добавки!$AD48,-3)</f>
        <v>0</v>
      </c>
      <c r="N48" s="32">
        <f ca="1">ROUND(1/12*IF(('факт за вычетом'!$AB48*(1+N$3)-всего_добавки!$AB$6)&gt;0,('факт за вычетом'!$AB48*(1+N$3)-всего_добавки!$AB$6),0)+всего_добавки!N48,0)</f>
        <v>0</v>
      </c>
      <c r="O48" s="33">
        <f ca="1">ROUND(N48*всего_добавки!$AD48,-3)</f>
        <v>0</v>
      </c>
      <c r="P48" s="32">
        <f ca="1">ROUND(1/12*IF(('факт за вычетом'!$AB48*(1+P$3)-всего_добавки!$AB$6)&gt;0,('факт за вычетом'!$AB48*(1+P$3)-всего_добавки!$AB$6),0)+всего_добавки!P48,0)</f>
        <v>0</v>
      </c>
      <c r="Q48" s="33">
        <f ca="1">ROUND(P48*всего_добавки!$AD48,-3)</f>
        <v>0</v>
      </c>
      <c r="R48" s="32">
        <f ca="1">ROUND(1/12*IF(('факт за вычетом'!$AB48*(1+R$3)-всего_добавки!$AB$6)&gt;0,('факт за вычетом'!$AB48*(1+R$3)-всего_добавки!$AB$6),0)+всего_добавки!R48,0)</f>
        <v>0</v>
      </c>
      <c r="S48" s="33">
        <f ca="1">ROUND(R48*всего_добавки!$AD48,-3)</f>
        <v>0</v>
      </c>
      <c r="T48" s="32">
        <f ca="1">ROUND(1/12*IF(('факт за вычетом'!$AB48*(1+T$3)-всего_добавки!$AB$6)&gt;0,('факт за вычетом'!$AB48*(1+T$3)-всего_добавки!$AB$6),0)+всего_добавки!T48,0)</f>
        <v>0</v>
      </c>
      <c r="U48" s="33">
        <f ca="1">ROUND(T48*всего_добавки!$AD48,-3)</f>
        <v>0</v>
      </c>
      <c r="V48" s="32">
        <f ca="1">ROUND(1/12*IF(('факт за вычетом'!$AB48*(1+V$3)-всего_добавки!$AB$6)&gt;0,('факт за вычетом'!$AB48*(1+V$3)-всего_добавки!$AB$6),0)+всего_добавки!V48,0)</f>
        <v>0</v>
      </c>
      <c r="W48" s="33">
        <f ca="1">ROUND(V48*всего_добавки!$AD48,-3)</f>
        <v>0</v>
      </c>
      <c r="X48" s="32">
        <f ca="1">ROUND(1/12*IF(('факт за вычетом'!$AB48*(1+X$3)-всего_добавки!$AB$6)&gt;0,('факт за вычетом'!$AB48*(1+X$3)-всего_добавки!$AB$6),0)+всего_добавки!X48,0)</f>
        <v>0</v>
      </c>
      <c r="Y48" s="33">
        <f ca="1">ROUND(X48*всего_добавки!$AD48,-3)</f>
        <v>0</v>
      </c>
      <c r="Z48" s="32">
        <f ca="1">ROUND(1/12*IF(('факт за вычетом'!$AB48*(1+Z$3)-всего_добавки!$AB$6)&gt;0,('факт за вычетом'!$AB48*(1+Z$3)-всего_добавки!$AB$6),0)+всего_добавки!Z48,0)</f>
        <v>0</v>
      </c>
      <c r="AA48" s="33">
        <f ca="1">ROUND(Z48*всего_добавки!$AD48,-3)</f>
        <v>0</v>
      </c>
      <c r="AB48" s="24">
        <f t="shared" ca="1" si="4"/>
        <v>2</v>
      </c>
      <c r="AC48" s="36">
        <f t="shared" ca="1" si="5"/>
        <v>111000</v>
      </c>
      <c r="AD48" s="42">
        <f ca="1">ROUND(VLOOKUP(C48,факт_продажи!C:AC,27,0),-3)</f>
        <v>390000</v>
      </c>
      <c r="AE48" s="37">
        <f t="shared" ca="1" si="6"/>
        <v>-0.7153846153846154</v>
      </c>
    </row>
    <row r="49" spans="2:31" x14ac:dyDescent="0.2">
      <c r="B49" s="29">
        <f>факт_продажи!B49</f>
        <v>5</v>
      </c>
      <c r="C49" s="29" t="str">
        <f>факт_продажи!C49</f>
        <v>РЗБ</v>
      </c>
      <c r="D49" s="32">
        <f ca="1">ROUND(1/12*IF(('факт за вычетом'!$AB49*(1+D$3)-всего_добавки!$AB$6)&gt;0,('факт за вычетом'!$AB49*(1+D$3)-всего_добавки!$AB$6),0)+всего_добавки!D49,0)</f>
        <v>0</v>
      </c>
      <c r="E49" s="33">
        <f ca="1">ROUND(D49*всего_добавки!$AD49,-3)</f>
        <v>0</v>
      </c>
      <c r="F49" s="32">
        <f ca="1">ROUND(1/12*IF(('факт за вычетом'!$AB49*(1+F$3)-всего_добавки!$AB$6)&gt;0,('факт за вычетом'!$AB49*(1+F$3)-всего_добавки!$AB$6),0)+всего_добавки!F49,0)</f>
        <v>9</v>
      </c>
      <c r="G49" s="33">
        <f ca="1">ROUND(F49*всего_добавки!$AD49,-3)</f>
        <v>1730000</v>
      </c>
      <c r="H49" s="32">
        <f ca="1">ROUND(1/12*IF(('факт за вычетом'!$AB49*(1+H$3)-всего_добавки!$AB$6)&gt;0,('факт за вычетом'!$AB49*(1+H$3)-всего_добавки!$AB$6),0)+всего_добавки!H49,0)</f>
        <v>9</v>
      </c>
      <c r="I49" s="33">
        <f ca="1">ROUND(H49*всего_добавки!$AD49,-3)</f>
        <v>1730000</v>
      </c>
      <c r="J49" s="32">
        <f ca="1">ROUND(1/12*IF(('факт за вычетом'!$AB49*(1+J$3)-всего_добавки!$AB$6)&gt;0,('факт за вычетом'!$AB49*(1+J$3)-всего_добавки!$AB$6),0)+всего_добавки!J49,0)</f>
        <v>9</v>
      </c>
      <c r="K49" s="33">
        <f ca="1">ROUND(J49*всего_добавки!$AD49,-3)</f>
        <v>1730000</v>
      </c>
      <c r="L49" s="32">
        <f ca="1">ROUND(1/12*IF(('факт за вычетом'!$AB49*(1+L$3)-всего_добавки!$AB$6)&gt;0,('факт за вычетом'!$AB49*(1+L$3)-всего_добавки!$AB$6),0)+всего_добавки!L49,0)</f>
        <v>9</v>
      </c>
      <c r="M49" s="33">
        <f ca="1">ROUND(L49*всего_добавки!$AD49,-3)</f>
        <v>1730000</v>
      </c>
      <c r="N49" s="32">
        <f ca="1">ROUND(1/12*IF(('факт за вычетом'!$AB49*(1+N$3)-всего_добавки!$AB$6)&gt;0,('факт за вычетом'!$AB49*(1+N$3)-всего_добавки!$AB$6),0)+всего_добавки!N49,0)</f>
        <v>9</v>
      </c>
      <c r="O49" s="33">
        <f ca="1">ROUND(N49*всего_добавки!$AD49,-3)</f>
        <v>1730000</v>
      </c>
      <c r="P49" s="32">
        <f ca="1">ROUND(1/12*IF(('факт за вычетом'!$AB49*(1+P$3)-всего_добавки!$AB$6)&gt;0,('факт за вычетом'!$AB49*(1+P$3)-всего_добавки!$AB$6),0)+всего_добавки!P49,0)</f>
        <v>9</v>
      </c>
      <c r="Q49" s="33">
        <f ca="1">ROUND(P49*всего_добавки!$AD49,-3)</f>
        <v>1730000</v>
      </c>
      <c r="R49" s="32">
        <f ca="1">ROUND(1/12*IF(('факт за вычетом'!$AB49*(1+R$3)-всего_добавки!$AB$6)&gt;0,('факт за вычетом'!$AB49*(1+R$3)-всего_добавки!$AB$6),0)+всего_добавки!R49,0)</f>
        <v>9</v>
      </c>
      <c r="S49" s="33">
        <f ca="1">ROUND(R49*всего_добавки!$AD49,-3)</f>
        <v>1730000</v>
      </c>
      <c r="T49" s="32">
        <f ca="1">ROUND(1/12*IF(('факт за вычетом'!$AB49*(1+T$3)-всего_добавки!$AB$6)&gt;0,('факт за вычетом'!$AB49*(1+T$3)-всего_добавки!$AB$6),0)+всего_добавки!T49,0)</f>
        <v>18</v>
      </c>
      <c r="U49" s="33">
        <f ca="1">ROUND(T49*всего_добавки!$AD49,-3)</f>
        <v>3461000</v>
      </c>
      <c r="V49" s="32">
        <f ca="1">ROUND(1/12*IF(('факт за вычетом'!$AB49*(1+V$3)-всего_добавки!$AB$6)&gt;0,('факт за вычетом'!$AB49*(1+V$3)-всего_добавки!$AB$6),0)+всего_добавки!V49,0)</f>
        <v>0</v>
      </c>
      <c r="W49" s="33">
        <f ca="1">ROUND(V49*всего_добавки!$AD49,-3)</f>
        <v>0</v>
      </c>
      <c r="X49" s="32">
        <f ca="1">ROUND(1/12*IF(('факт за вычетом'!$AB49*(1+X$3)-всего_добавки!$AB$6)&gt;0,('факт за вычетом'!$AB49*(1+X$3)-всего_добавки!$AB$6),0)+всего_добавки!X49,0)</f>
        <v>0</v>
      </c>
      <c r="Y49" s="33">
        <f ca="1">ROUND(X49*всего_добавки!$AD49,-3)</f>
        <v>0</v>
      </c>
      <c r="Z49" s="32">
        <f ca="1">ROUND(1/12*IF(('факт за вычетом'!$AB49*(1+Z$3)-всего_добавки!$AB$6)&gt;0,('факт за вычетом'!$AB49*(1+Z$3)-всего_добавки!$AB$6),0)+всего_добавки!Z49,0)</f>
        <v>0</v>
      </c>
      <c r="AA49" s="33">
        <f ca="1">ROUND(Z49*всего_добавки!$AD49,-3)</f>
        <v>0</v>
      </c>
      <c r="AB49" s="24">
        <f t="shared" ca="1" si="4"/>
        <v>81</v>
      </c>
      <c r="AC49" s="36">
        <f t="shared" ca="1" si="5"/>
        <v>15571000</v>
      </c>
      <c r="AD49" s="42">
        <f ca="1">ROUND(VLOOKUP(C49,факт_продажи!C:AC,27,0),-3)</f>
        <v>10766000</v>
      </c>
      <c r="AE49" s="37">
        <f t="shared" ca="1" si="6"/>
        <v>0.44631246516812184</v>
      </c>
    </row>
    <row r="50" spans="2:31" x14ac:dyDescent="0.2">
      <c r="B50" s="29">
        <f>факт_продажи!B50</f>
        <v>6</v>
      </c>
      <c r="C50" s="29" t="str">
        <f>факт_продажи!C50</f>
        <v>РЗА</v>
      </c>
      <c r="D50" s="32">
        <f ca="1">ROUND(1/12*IF(('факт за вычетом'!$AB50*(1+D$3)-всего_добавки!$AB$6)&gt;0,('факт за вычетом'!$AB50*(1+D$3)-всего_добавки!$AB$6),0)+всего_добавки!D50,0)</f>
        <v>0</v>
      </c>
      <c r="E50" s="33">
        <f ca="1">ROUND(D50*всего_добавки!$AD50,-3)</f>
        <v>0</v>
      </c>
      <c r="F50" s="32">
        <f ca="1">ROUND(1/12*IF(('факт за вычетом'!$AB50*(1+F$3)-всего_добавки!$AB$6)&gt;0,('факт за вычетом'!$AB50*(1+F$3)-всего_добавки!$AB$6),0)+всего_добавки!F50,0)</f>
        <v>2</v>
      </c>
      <c r="G50" s="33">
        <f ca="1">ROUND(F50*всего_добавки!$AD50,-3)</f>
        <v>362000</v>
      </c>
      <c r="H50" s="32">
        <f ca="1">ROUND(1/12*IF(('факт за вычетом'!$AB50*(1+H$3)-всего_добавки!$AB$6)&gt;0,('факт за вычетом'!$AB50*(1+H$3)-всего_добавки!$AB$6),0)+всего_добавки!H50,0)</f>
        <v>0</v>
      </c>
      <c r="I50" s="33">
        <f ca="1">ROUND(H50*всего_добавки!$AD50,-3)</f>
        <v>0</v>
      </c>
      <c r="J50" s="32">
        <f ca="1">ROUND(1/12*IF(('факт за вычетом'!$AB50*(1+J$3)-всего_добавки!$AB$6)&gt;0,('факт за вычетом'!$AB50*(1+J$3)-всего_добавки!$AB$6),0)+всего_добавки!J50,0)</f>
        <v>2</v>
      </c>
      <c r="K50" s="33">
        <f ca="1">ROUND(J50*всего_добавки!$AD50,-3)</f>
        <v>362000</v>
      </c>
      <c r="L50" s="32">
        <f ca="1">ROUND(1/12*IF(('факт за вычетом'!$AB50*(1+L$3)-всего_добавки!$AB$6)&gt;0,('факт за вычетом'!$AB50*(1+L$3)-всего_добавки!$AB$6),0)+всего_добавки!L50,0)</f>
        <v>2</v>
      </c>
      <c r="M50" s="33">
        <f ca="1">ROUND(L50*всего_добавки!$AD50,-3)</f>
        <v>362000</v>
      </c>
      <c r="N50" s="32">
        <f ca="1">ROUND(1/12*IF(('факт за вычетом'!$AB50*(1+N$3)-всего_добавки!$AB$6)&gt;0,('факт за вычетом'!$AB50*(1+N$3)-всего_добавки!$AB$6),0)+всего_добавки!N50,0)</f>
        <v>2</v>
      </c>
      <c r="O50" s="33">
        <f ca="1">ROUND(N50*всего_добавки!$AD50,-3)</f>
        <v>362000</v>
      </c>
      <c r="P50" s="32">
        <f ca="1">ROUND(1/12*IF(('факт за вычетом'!$AB50*(1+P$3)-всего_добавки!$AB$6)&gt;0,('факт за вычетом'!$AB50*(1+P$3)-всего_добавки!$AB$6),0)+всего_добавки!P50,0)</f>
        <v>2</v>
      </c>
      <c r="Q50" s="33">
        <f ca="1">ROUND(P50*всего_добавки!$AD50,-3)</f>
        <v>362000</v>
      </c>
      <c r="R50" s="32">
        <f ca="1">ROUND(1/12*IF(('факт за вычетом'!$AB50*(1+R$3)-всего_добавки!$AB$6)&gt;0,('факт за вычетом'!$AB50*(1+R$3)-всего_добавки!$AB$6),0)+всего_добавки!R50,0)</f>
        <v>2</v>
      </c>
      <c r="S50" s="33">
        <f ca="1">ROUND(R50*всего_добавки!$AD50,-3)</f>
        <v>362000</v>
      </c>
      <c r="T50" s="32">
        <f ca="1">ROUND(1/12*IF(('факт за вычетом'!$AB50*(1+T$3)-всего_добавки!$AB$6)&gt;0,('факт за вычетом'!$AB50*(1+T$3)-всего_добавки!$AB$6),0)+всего_добавки!T50,0)</f>
        <v>2</v>
      </c>
      <c r="U50" s="33">
        <f ca="1">ROUND(T50*всего_добавки!$AD50,-3)</f>
        <v>362000</v>
      </c>
      <c r="V50" s="32">
        <f ca="1">ROUND(1/12*IF(('факт за вычетом'!$AB50*(1+V$3)-всего_добавки!$AB$6)&gt;0,('факт за вычетом'!$AB50*(1+V$3)-всего_добавки!$AB$6),0)+всего_добавки!V50,0)</f>
        <v>0</v>
      </c>
      <c r="W50" s="33">
        <f ca="1">ROUND(V50*всего_добавки!$AD50,-3)</f>
        <v>0</v>
      </c>
      <c r="X50" s="32">
        <f ca="1">ROUND(1/12*IF(('факт за вычетом'!$AB50*(1+X$3)-всего_добавки!$AB$6)&gt;0,('факт за вычетом'!$AB50*(1+X$3)-всего_добавки!$AB$6),0)+всего_добавки!X50,0)</f>
        <v>0</v>
      </c>
      <c r="Y50" s="33">
        <f ca="1">ROUND(X50*всего_добавки!$AD50,-3)</f>
        <v>0</v>
      </c>
      <c r="Z50" s="32">
        <f ca="1">ROUND(1/12*IF(('факт за вычетом'!$AB50*(1+Z$3)-всего_добавки!$AB$6)&gt;0,('факт за вычетом'!$AB50*(1+Z$3)-всего_добавки!$AB$6),0)+всего_добавки!Z50,0)</f>
        <v>0</v>
      </c>
      <c r="AA50" s="33">
        <f ca="1">ROUND(Z50*всего_добавки!$AD50,-3)</f>
        <v>0</v>
      </c>
      <c r="AB50" s="24">
        <f t="shared" ca="1" si="4"/>
        <v>14</v>
      </c>
      <c r="AC50" s="36">
        <f t="shared" ca="1" si="5"/>
        <v>2534000</v>
      </c>
      <c r="AD50" s="42">
        <f ca="1">ROUND(VLOOKUP(C50,факт_продажи!C:AC,27,0),-3)</f>
        <v>3259000</v>
      </c>
      <c r="AE50" s="37">
        <f t="shared" ca="1" si="6"/>
        <v>-0.2224608775698067</v>
      </c>
    </row>
    <row r="51" spans="2:31" x14ac:dyDescent="0.2">
      <c r="B51" s="29">
        <f>факт_продажи!B51</f>
        <v>7</v>
      </c>
      <c r="C51" s="29" t="str">
        <f>факт_продажи!C51</f>
        <v>ДКС_101_пульты</v>
      </c>
      <c r="D51" s="32">
        <f ca="1">ROUND(1/12*IF(('факт за вычетом'!$AB51*(1+D$3)-всего_добавки!$AB$6)&gt;0,('факт за вычетом'!$AB51*(1+D$3)-всего_добавки!$AB$6),0)+всего_добавки!D51,0)</f>
        <v>1</v>
      </c>
      <c r="E51" s="33">
        <f ca="1">ROUND(D51*всего_добавки!$AD51,-3)</f>
        <v>297000</v>
      </c>
      <c r="F51" s="32">
        <f ca="1">ROUND(1/12*IF(('факт за вычетом'!$AB51*(1+F$3)-всего_добавки!$AB$6)&gt;0,('факт за вычетом'!$AB51*(1+F$3)-всего_добавки!$AB$6),0)+всего_добавки!F51,0)</f>
        <v>0</v>
      </c>
      <c r="G51" s="33">
        <f ca="1">ROUND(F51*всего_добавки!$AD51,-3)</f>
        <v>0</v>
      </c>
      <c r="H51" s="32">
        <f ca="1">ROUND(1/12*IF(('факт за вычетом'!$AB51*(1+H$3)-всего_добавки!$AB$6)&gt;0,('факт за вычетом'!$AB51*(1+H$3)-всего_добавки!$AB$6),0)+всего_добавки!H51,0)</f>
        <v>0</v>
      </c>
      <c r="I51" s="33">
        <f ca="1">ROUND(H51*всего_добавки!$AD51,-3)</f>
        <v>0</v>
      </c>
      <c r="J51" s="32">
        <f ca="1">ROUND(1/12*IF(('факт за вычетом'!$AB51*(1+J$3)-всего_добавки!$AB$6)&gt;0,('факт за вычетом'!$AB51*(1+J$3)-всего_добавки!$AB$6),0)+всего_добавки!J51,0)</f>
        <v>0</v>
      </c>
      <c r="K51" s="33">
        <f ca="1">ROUND(J51*всего_добавки!$AD51,-3)</f>
        <v>0</v>
      </c>
      <c r="L51" s="32">
        <f ca="1">ROUND(1/12*IF(('факт за вычетом'!$AB51*(1+L$3)-всего_добавки!$AB$6)&gt;0,('факт за вычетом'!$AB51*(1+L$3)-всего_добавки!$AB$6),0)+всего_добавки!L51,0)</f>
        <v>0</v>
      </c>
      <c r="M51" s="33">
        <f ca="1">ROUND(L51*всего_добавки!$AD51,-3)</f>
        <v>0</v>
      </c>
      <c r="N51" s="32">
        <f ca="1">ROUND(1/12*IF(('факт за вычетом'!$AB51*(1+N$3)-всего_добавки!$AB$6)&gt;0,('факт за вычетом'!$AB51*(1+N$3)-всего_добавки!$AB$6),0)+всего_добавки!N51,0)</f>
        <v>0</v>
      </c>
      <c r="O51" s="33">
        <f ca="1">ROUND(N51*всего_добавки!$AD51,-3)</f>
        <v>0</v>
      </c>
      <c r="P51" s="32">
        <f ca="1">ROUND(1/12*IF(('факт за вычетом'!$AB51*(1+P$3)-всего_добавки!$AB$6)&gt;0,('факт за вычетом'!$AB51*(1+P$3)-всего_добавки!$AB$6),0)+всего_добавки!P51,0)</f>
        <v>2</v>
      </c>
      <c r="Q51" s="33">
        <f ca="1">ROUND(P51*всего_добавки!$AD51,-3)</f>
        <v>594000</v>
      </c>
      <c r="R51" s="32">
        <f ca="1">ROUND(1/12*IF(('факт за вычетом'!$AB51*(1+R$3)-всего_добавки!$AB$6)&gt;0,('факт за вычетом'!$AB51*(1+R$3)-всего_добавки!$AB$6),0)+всего_добавки!R51,0)</f>
        <v>0</v>
      </c>
      <c r="S51" s="33">
        <f ca="1">ROUND(R51*всего_добавки!$AD51,-3)</f>
        <v>0</v>
      </c>
      <c r="T51" s="32">
        <f ca="1">ROUND(1/12*IF(('факт за вычетом'!$AB51*(1+T$3)-всего_добавки!$AB$6)&gt;0,('факт за вычетом'!$AB51*(1+T$3)-всего_добавки!$AB$6),0)+всего_добавки!T51,0)</f>
        <v>0</v>
      </c>
      <c r="U51" s="33">
        <f ca="1">ROUND(T51*всего_добавки!$AD51,-3)</f>
        <v>0</v>
      </c>
      <c r="V51" s="32">
        <f ca="1">ROUND(1/12*IF(('факт за вычетом'!$AB51*(1+V$3)-всего_добавки!$AB$6)&gt;0,('факт за вычетом'!$AB51*(1+V$3)-всего_добавки!$AB$6),0)+всего_добавки!V51,0)</f>
        <v>0</v>
      </c>
      <c r="W51" s="33">
        <f ca="1">ROUND(V51*всего_добавки!$AD51,-3)</f>
        <v>0</v>
      </c>
      <c r="X51" s="32">
        <f ca="1">ROUND(1/12*IF(('факт за вычетом'!$AB51*(1+X$3)-всего_добавки!$AB$6)&gt;0,('факт за вычетом'!$AB51*(1+X$3)-всего_добавки!$AB$6),0)+всего_добавки!X51,0)</f>
        <v>0</v>
      </c>
      <c r="Y51" s="33">
        <f ca="1">ROUND(X51*всего_добавки!$AD51,-3)</f>
        <v>0</v>
      </c>
      <c r="Z51" s="32">
        <f ca="1">ROUND(1/12*IF(('факт за вычетом'!$AB51*(1+Z$3)-всего_добавки!$AB$6)&gt;0,('факт за вычетом'!$AB51*(1+Z$3)-всего_добавки!$AB$6),0)+всего_добавки!Z51,0)</f>
        <v>0</v>
      </c>
      <c r="AA51" s="33">
        <f ca="1">ROUND(Z51*всего_добавки!$AD51,-3)</f>
        <v>0</v>
      </c>
      <c r="AB51" s="24">
        <f t="shared" ca="1" si="4"/>
        <v>3</v>
      </c>
      <c r="AC51" s="36">
        <f t="shared" ca="1" si="5"/>
        <v>891000</v>
      </c>
      <c r="AD51" s="42">
        <f ca="1">ROUND(VLOOKUP(C51,факт_продажи!C:AC,27,0),-3)</f>
        <v>1188000</v>
      </c>
      <c r="AE51" s="37">
        <f t="shared" ca="1" si="6"/>
        <v>-0.25</v>
      </c>
    </row>
    <row r="52" spans="2:31" x14ac:dyDescent="0.2">
      <c r="B52" s="29">
        <f>факт_продажи!B52</f>
        <v>8</v>
      </c>
      <c r="C52" s="29" t="str">
        <f>факт_продажи!C52</f>
        <v>ДКС_101_камеры</v>
      </c>
      <c r="D52" s="32">
        <f ca="1">ROUND(1/12*IF(('факт за вычетом'!$AB52*(1+D$3)-всего_добавки!$AB$6)&gt;0,('факт за вычетом'!$AB52*(1+D$3)-всего_добавки!$AB$6),0)+всего_добавки!D52,0)</f>
        <v>1</v>
      </c>
      <c r="E52" s="33">
        <f ca="1">ROUND(D52*всего_добавки!$AD52,-3)</f>
        <v>86000</v>
      </c>
      <c r="F52" s="32">
        <f ca="1">ROUND(1/12*IF(('факт за вычетом'!$AB52*(1+F$3)-всего_добавки!$AB$6)&gt;0,('факт за вычетом'!$AB52*(1+F$3)-всего_добавки!$AB$6),0)+всего_добавки!F52,0)</f>
        <v>0</v>
      </c>
      <c r="G52" s="33">
        <f ca="1">ROUND(F52*всего_добавки!$AD52,-3)</f>
        <v>0</v>
      </c>
      <c r="H52" s="32">
        <f ca="1">ROUND(1/12*IF(('факт за вычетом'!$AB52*(1+H$3)-всего_добавки!$AB$6)&gt;0,('факт за вычетом'!$AB52*(1+H$3)-всего_добавки!$AB$6),0)+всего_добавки!H52,0)</f>
        <v>0</v>
      </c>
      <c r="I52" s="33">
        <f ca="1">ROUND(H52*всего_добавки!$AD52,-3)</f>
        <v>0</v>
      </c>
      <c r="J52" s="32">
        <f ca="1">ROUND(1/12*IF(('факт за вычетом'!$AB52*(1+J$3)-всего_добавки!$AB$6)&gt;0,('факт за вычетом'!$AB52*(1+J$3)-всего_добавки!$AB$6),0)+всего_добавки!J52,0)</f>
        <v>0</v>
      </c>
      <c r="K52" s="33">
        <f ca="1">ROUND(J52*всего_добавки!$AD52,-3)</f>
        <v>0</v>
      </c>
      <c r="L52" s="32">
        <f ca="1">ROUND(1/12*IF(('факт за вычетом'!$AB52*(1+L$3)-всего_добавки!$AB$6)&gt;0,('факт за вычетом'!$AB52*(1+L$3)-всего_добавки!$AB$6),0)+всего_добавки!L52,0)</f>
        <v>0</v>
      </c>
      <c r="M52" s="33">
        <f ca="1">ROUND(L52*всего_добавки!$AD52,-3)</f>
        <v>0</v>
      </c>
      <c r="N52" s="32">
        <f ca="1">ROUND(1/12*IF(('факт за вычетом'!$AB52*(1+N$3)-всего_добавки!$AB$6)&gt;0,('факт за вычетом'!$AB52*(1+N$3)-всего_добавки!$AB$6),0)+всего_добавки!N52,0)</f>
        <v>0</v>
      </c>
      <c r="O52" s="33">
        <f ca="1">ROUND(N52*всего_добавки!$AD52,-3)</f>
        <v>0</v>
      </c>
      <c r="P52" s="32">
        <f ca="1">ROUND(1/12*IF(('факт за вычетом'!$AB52*(1+P$3)-всего_добавки!$AB$6)&gt;0,('факт за вычетом'!$AB52*(1+P$3)-всего_добавки!$AB$6),0)+всего_добавки!P52,0)</f>
        <v>2</v>
      </c>
      <c r="Q52" s="33">
        <f ca="1">ROUND(P52*всего_добавки!$AD52,-3)</f>
        <v>172000</v>
      </c>
      <c r="R52" s="32">
        <f ca="1">ROUND(1/12*IF(('факт за вычетом'!$AB52*(1+R$3)-всего_добавки!$AB$6)&gt;0,('факт за вычетом'!$AB52*(1+R$3)-всего_добавки!$AB$6),0)+всего_добавки!R52,0)</f>
        <v>0</v>
      </c>
      <c r="S52" s="33">
        <f ca="1">ROUND(R52*всего_добавки!$AD52,-3)</f>
        <v>0</v>
      </c>
      <c r="T52" s="32">
        <f ca="1">ROUND(1/12*IF(('факт за вычетом'!$AB52*(1+T$3)-всего_добавки!$AB$6)&gt;0,('факт за вычетом'!$AB52*(1+T$3)-всего_добавки!$AB$6),0)+всего_добавки!T52,0)</f>
        <v>0</v>
      </c>
      <c r="U52" s="33">
        <f ca="1">ROUND(T52*всего_добавки!$AD52,-3)</f>
        <v>0</v>
      </c>
      <c r="V52" s="32">
        <f ca="1">ROUND(1/12*IF(('факт за вычетом'!$AB52*(1+V$3)-всего_добавки!$AB$6)&gt;0,('факт за вычетом'!$AB52*(1+V$3)-всего_добавки!$AB$6),0)+всего_добавки!V52,0)</f>
        <v>0</v>
      </c>
      <c r="W52" s="33">
        <f ca="1">ROUND(V52*всего_добавки!$AD52,-3)</f>
        <v>0</v>
      </c>
      <c r="X52" s="32">
        <f ca="1">ROUND(1/12*IF(('факт за вычетом'!$AB52*(1+X$3)-всего_добавки!$AB$6)&gt;0,('факт за вычетом'!$AB52*(1+X$3)-всего_добавки!$AB$6),0)+всего_добавки!X52,0)</f>
        <v>0</v>
      </c>
      <c r="Y52" s="33">
        <f ca="1">ROUND(X52*всего_добавки!$AD52,-3)</f>
        <v>0</v>
      </c>
      <c r="Z52" s="32">
        <f ca="1">ROUND(1/12*IF(('факт за вычетом'!$AB52*(1+Z$3)-всего_добавки!$AB$6)&gt;0,('факт за вычетом'!$AB52*(1+Z$3)-всего_добавки!$AB$6),0)+всего_добавки!Z52,0)</f>
        <v>0</v>
      </c>
      <c r="AA52" s="33">
        <f ca="1">ROUND(Z52*всего_добавки!$AD52,-3)</f>
        <v>0</v>
      </c>
      <c r="AB52" s="24">
        <f t="shared" ca="1" si="4"/>
        <v>3</v>
      </c>
      <c r="AC52" s="36">
        <f t="shared" ca="1" si="5"/>
        <v>258000</v>
      </c>
      <c r="AD52" s="42">
        <f ca="1">ROUND(VLOOKUP(C52,факт_продажи!C:AC,27,0),-3)</f>
        <v>516000</v>
      </c>
      <c r="AE52" s="37">
        <f t="shared" ca="1" si="6"/>
        <v>-0.5</v>
      </c>
    </row>
    <row r="53" spans="2:31" x14ac:dyDescent="0.2">
      <c r="B53" s="38">
        <f>факт_продажи!B53</f>
        <v>9</v>
      </c>
      <c r="C53" s="38" t="str">
        <f>факт_продажи!C53</f>
        <v>Моноблок_Гамма</v>
      </c>
      <c r="D53" s="32">
        <f ca="1">ROUND(1/12*IF(('факт за вычетом'!$AB53*(1+D$3)-всего_добавки!$AB$6)&gt;0,('факт за вычетом'!$AB53*(1+D$3)-всего_добавки!$AB$6),0)+всего_добавки!D53,0)</f>
        <v>1</v>
      </c>
      <c r="E53" s="33">
        <f ca="1">ROUND(D53*всего_добавки!$AD53,-3)</f>
        <v>13000</v>
      </c>
      <c r="F53" s="32">
        <f ca="1">ROUND(1/12*IF(('факт за вычетом'!$AB53*(1+F$3)-всего_добавки!$AB$6)&gt;0,('факт за вычетом'!$AB53*(1+F$3)-всего_добавки!$AB$6),0)+всего_добавки!F53,0)</f>
        <v>2</v>
      </c>
      <c r="G53" s="33">
        <f ca="1">ROUND(F53*всего_добавки!$AD53,-3)</f>
        <v>27000</v>
      </c>
      <c r="H53" s="32">
        <f ca="1">ROUND(1/12*IF(('факт за вычетом'!$AB53*(1+H$3)-всего_добавки!$AB$6)&gt;0,('факт за вычетом'!$AB53*(1+H$3)-всего_добавки!$AB$6),0)+всего_добавки!H53,0)</f>
        <v>3</v>
      </c>
      <c r="I53" s="33">
        <f ca="1">ROUND(H53*всего_добавки!$AD53,-3)</f>
        <v>40000</v>
      </c>
      <c r="J53" s="32">
        <f ca="1">ROUND(1/12*IF(('факт за вычетом'!$AB53*(1+J$3)-всего_добавки!$AB$6)&gt;0,('факт за вычетом'!$AB53*(1+J$3)-всего_добавки!$AB$6),0)+всего_добавки!J53,0)</f>
        <v>403</v>
      </c>
      <c r="K53" s="33">
        <f ca="1">ROUND(J53*всего_добавки!$AD53,-3)</f>
        <v>5358000</v>
      </c>
      <c r="L53" s="32">
        <f ca="1">ROUND(1/12*IF(('факт за вычетом'!$AB53*(1+L$3)-всего_добавки!$AB$6)&gt;0,('факт за вычетом'!$AB53*(1+L$3)-всего_добавки!$AB$6),0)+всего_добавки!L53,0)</f>
        <v>5</v>
      </c>
      <c r="M53" s="33">
        <f ca="1">ROUND(L53*всего_добавки!$AD53,-3)</f>
        <v>66000</v>
      </c>
      <c r="N53" s="32">
        <f ca="1">ROUND(1/12*IF(('факт за вычетом'!$AB53*(1+N$3)-всего_добавки!$AB$6)&gt;0,('факт за вычетом'!$AB53*(1+N$3)-всего_добавки!$AB$6),0)+всего_добавки!N53,0)</f>
        <v>5</v>
      </c>
      <c r="O53" s="33">
        <f ca="1">ROUND(N53*всего_добавки!$AD53,-3)</f>
        <v>66000</v>
      </c>
      <c r="P53" s="32">
        <f ca="1">ROUND(1/12*IF(('факт за вычетом'!$AB53*(1+P$3)-всего_добавки!$AB$6)&gt;0,('факт за вычетом'!$AB53*(1+P$3)-всего_добавки!$AB$6),0)+всего_добавки!P53,0)</f>
        <v>305</v>
      </c>
      <c r="Q53" s="33">
        <f ca="1">ROUND(P53*всего_добавки!$AD53,-3)</f>
        <v>4055000</v>
      </c>
      <c r="R53" s="32">
        <f ca="1">ROUND(1/12*IF(('факт за вычетом'!$AB53*(1+R$3)-всего_добавки!$AB$6)&gt;0,('факт за вычетом'!$AB53*(1+R$3)-всего_добавки!$AB$6),0)+всего_добавки!R53,0)</f>
        <v>4</v>
      </c>
      <c r="S53" s="33">
        <f ca="1">ROUND(R53*всего_добавки!$AD53,-3)</f>
        <v>53000</v>
      </c>
      <c r="T53" s="32">
        <f ca="1">ROUND(1/12*IF(('факт за вычетом'!$AB53*(1+T$3)-всего_добавки!$AB$6)&gt;0,('факт за вычетом'!$AB53*(1+T$3)-всего_добавки!$AB$6),0)+всего_добавки!T53,0)</f>
        <v>6</v>
      </c>
      <c r="U53" s="33">
        <f ca="1">ROUND(T53*всего_добавки!$AD53,-3)</f>
        <v>80000</v>
      </c>
      <c r="V53" s="32">
        <f ca="1">ROUND(1/12*IF(('факт за вычетом'!$AB53*(1+V$3)-всего_добавки!$AB$6)&gt;0,('факт за вычетом'!$AB53*(1+V$3)-всего_добавки!$AB$6),0)+всего_добавки!V53,0)</f>
        <v>2</v>
      </c>
      <c r="W53" s="33">
        <f ca="1">ROUND(V53*всего_добавки!$AD53,-3)</f>
        <v>27000</v>
      </c>
      <c r="X53" s="32">
        <f ca="1">ROUND(1/12*IF(('факт за вычетом'!$AB53*(1+X$3)-всего_добавки!$AB$6)&gt;0,('факт за вычетом'!$AB53*(1+X$3)-всего_добавки!$AB$6),0)+всего_добавки!X53,0)</f>
        <v>4</v>
      </c>
      <c r="Y53" s="33">
        <f ca="1">ROUND(X53*всего_добавки!$AD53,-3)</f>
        <v>53000</v>
      </c>
      <c r="Z53" s="32">
        <f ca="1">ROUND(1/12*IF(('факт за вычетом'!$AB53*(1+Z$3)-всего_добавки!$AB$6)&gt;0,('факт за вычетом'!$AB53*(1+Z$3)-всего_добавки!$AB$6),0)+всего_добавки!Z53,0)</f>
        <v>4</v>
      </c>
      <c r="AA53" s="33">
        <f ca="1">ROUND(Z53*всего_добавки!$AD53,-3)</f>
        <v>53000</v>
      </c>
      <c r="AB53" s="39">
        <f t="shared" ca="1" si="4"/>
        <v>744</v>
      </c>
      <c r="AC53" s="40">
        <f t="shared" ca="1" si="5"/>
        <v>9891000</v>
      </c>
      <c r="AD53" s="44">
        <f ca="1">ROUND(VLOOKUP(C53,факт_продажи!C:AC,27,0),-3)</f>
        <v>18986000</v>
      </c>
      <c r="AE53" s="41">
        <f t="shared" ca="1" si="6"/>
        <v>-0.47903718529442751</v>
      </c>
    </row>
    <row r="54" spans="2:31" x14ac:dyDescent="0.2">
      <c r="B54" s="38">
        <f>факт_продажи!B54</f>
        <v>10</v>
      </c>
      <c r="C54" s="38" t="str">
        <f>факт_продажи!C54</f>
        <v>Моноблок_Гамма_1_1</v>
      </c>
      <c r="D54" s="32">
        <f ca="1">ROUND(1/12*IF(('факт за вычетом'!$AB54*(1+D$3)-всего_добавки!$AB$6)&gt;0,('факт за вычетом'!$AB54*(1+D$3)-всего_добавки!$AB$6),0)+всего_добавки!D54,0)</f>
        <v>0</v>
      </c>
      <c r="E54" s="33">
        <f ca="1">ROUND(D54*всего_добавки!$AD54,-3)</f>
        <v>0</v>
      </c>
      <c r="F54" s="32">
        <f ca="1">ROUND(1/12*IF(('факт за вычетом'!$AB54*(1+F$3)-всего_добавки!$AB$6)&gt;0,('факт за вычетом'!$AB54*(1+F$3)-всего_добавки!$AB$6),0)+всего_добавки!F54,0)</f>
        <v>100</v>
      </c>
      <c r="G54" s="33">
        <f ca="1">ROUND(F54*всего_добавки!$AD54,-3)</f>
        <v>1238000</v>
      </c>
      <c r="H54" s="32">
        <f ca="1">ROUND(1/12*IF(('факт за вычетом'!$AB54*(1+H$3)-всего_добавки!$AB$6)&gt;0,('факт за вычетом'!$AB54*(1+H$3)-всего_добавки!$AB$6),0)+всего_добавки!H54,0)</f>
        <v>0</v>
      </c>
      <c r="I54" s="33">
        <f ca="1">ROUND(H54*всего_добавки!$AD54,-3)</f>
        <v>0</v>
      </c>
      <c r="J54" s="32">
        <f ca="1">ROUND(1/12*IF(('факт за вычетом'!$AB54*(1+J$3)-всего_добавки!$AB$6)&gt;0,('факт за вычетом'!$AB54*(1+J$3)-всего_добавки!$AB$6),0)+всего_добавки!J54,0)</f>
        <v>0</v>
      </c>
      <c r="K54" s="33">
        <f ca="1">ROUND(J54*всего_добавки!$AD54,-3)</f>
        <v>0</v>
      </c>
      <c r="L54" s="32">
        <f ca="1">ROUND(1/12*IF(('факт за вычетом'!$AB54*(1+L$3)-всего_добавки!$AB$6)&gt;0,('факт за вычетом'!$AB54*(1+L$3)-всего_добавки!$AB$6),0)+всего_добавки!L54,0)</f>
        <v>0</v>
      </c>
      <c r="M54" s="33">
        <f ca="1">ROUND(L54*всего_добавки!$AD54,-3)</f>
        <v>0</v>
      </c>
      <c r="N54" s="32">
        <f ca="1">ROUND(1/12*IF(('факт за вычетом'!$AB54*(1+N$3)-всего_добавки!$AB$6)&gt;0,('факт за вычетом'!$AB54*(1+N$3)-всего_добавки!$AB$6),0)+всего_добавки!N54,0)</f>
        <v>0</v>
      </c>
      <c r="O54" s="33">
        <f ca="1">ROUND(N54*всего_добавки!$AD54,-3)</f>
        <v>0</v>
      </c>
      <c r="P54" s="32">
        <f ca="1">ROUND(1/12*IF(('факт за вычетом'!$AB54*(1+P$3)-всего_добавки!$AB$6)&gt;0,('факт за вычетом'!$AB54*(1+P$3)-всего_добавки!$AB$6),0)+всего_добавки!P54,0)</f>
        <v>0</v>
      </c>
      <c r="Q54" s="33">
        <f ca="1">ROUND(P54*всего_добавки!$AD54,-3)</f>
        <v>0</v>
      </c>
      <c r="R54" s="32">
        <f ca="1">ROUND(1/12*IF(('факт за вычетом'!$AB54*(1+R$3)-всего_добавки!$AB$6)&gt;0,('факт за вычетом'!$AB54*(1+R$3)-всего_добавки!$AB$6),0)+всего_добавки!R54,0)</f>
        <v>0</v>
      </c>
      <c r="S54" s="33">
        <f ca="1">ROUND(R54*всего_добавки!$AD54,-3)</f>
        <v>0</v>
      </c>
      <c r="T54" s="32">
        <f ca="1">ROUND(1/12*IF(('факт за вычетом'!$AB54*(1+T$3)-всего_добавки!$AB$6)&gt;0,('факт за вычетом'!$AB54*(1+T$3)-всего_добавки!$AB$6),0)+всего_добавки!T54,0)</f>
        <v>0</v>
      </c>
      <c r="U54" s="33">
        <f ca="1">ROUND(T54*всего_добавки!$AD54,-3)</f>
        <v>0</v>
      </c>
      <c r="V54" s="32">
        <f ca="1">ROUND(1/12*IF(('факт за вычетом'!$AB54*(1+V$3)-всего_добавки!$AB$6)&gt;0,('факт за вычетом'!$AB54*(1+V$3)-всего_добавки!$AB$6),0)+всего_добавки!V54,0)</f>
        <v>0</v>
      </c>
      <c r="W54" s="33">
        <f ca="1">ROUND(V54*всего_добавки!$AD54,-3)</f>
        <v>0</v>
      </c>
      <c r="X54" s="32">
        <f ca="1">ROUND(1/12*IF(('факт за вычетом'!$AB54*(1+X$3)-всего_добавки!$AB$6)&gt;0,('факт за вычетом'!$AB54*(1+X$3)-всего_добавки!$AB$6),0)+всего_добавки!X54,0)</f>
        <v>0</v>
      </c>
      <c r="Y54" s="33">
        <f ca="1">ROUND(X54*всего_добавки!$AD54,-3)</f>
        <v>0</v>
      </c>
      <c r="Z54" s="32">
        <f ca="1">ROUND(1/12*IF(('факт за вычетом'!$AB54*(1+Z$3)-всего_добавки!$AB$6)&gt;0,('факт за вычетом'!$AB54*(1+Z$3)-всего_добавки!$AB$6),0)+всего_добавки!Z54,0)</f>
        <v>0</v>
      </c>
      <c r="AA54" s="33">
        <f ca="1">ROUND(Z54*всего_добавки!$AD54,-3)</f>
        <v>0</v>
      </c>
      <c r="AB54" s="39">
        <f t="shared" ca="1" si="4"/>
        <v>100</v>
      </c>
      <c r="AC54" s="40">
        <f t="shared" ca="1" si="5"/>
        <v>1238000</v>
      </c>
      <c r="AD54" s="44">
        <f ca="1">ROUND(VLOOKUP(C54,факт_продажи!C:AC,27,0),-3)</f>
        <v>4211000</v>
      </c>
      <c r="AE54" s="41">
        <f t="shared" ca="1" si="6"/>
        <v>-0.70600807409166466</v>
      </c>
    </row>
    <row r="55" spans="2:31" x14ac:dyDescent="0.2">
      <c r="B55" s="38">
        <f>факт_продажи!B55</f>
        <v>11</v>
      </c>
      <c r="C55" s="38" t="str">
        <f>факт_продажи!C55</f>
        <v>Моноблок_Гамма_2_1</v>
      </c>
      <c r="D55" s="32">
        <f ca="1">ROUND(1/12*IF(('факт за вычетом'!$AB55*(1+D$3)-всего_добавки!$AB$6)&gt;0,('факт за вычетом'!$AB55*(1+D$3)-всего_добавки!$AB$6),0)+всего_добавки!D55,0)</f>
        <v>0</v>
      </c>
      <c r="E55" s="33">
        <f ca="1">ROUND(D55*всего_добавки!$AD55,-3)</f>
        <v>0</v>
      </c>
      <c r="F55" s="32">
        <f ca="1">ROUND(1/12*IF(('факт за вычетом'!$AB55*(1+F$3)-всего_добавки!$AB$6)&gt;0,('факт за вычетом'!$AB55*(1+F$3)-всего_добавки!$AB$6),0)+всего_добавки!F55,0)</f>
        <v>0</v>
      </c>
      <c r="G55" s="33">
        <f ca="1">ROUND(F55*всего_добавки!$AD55,-3)</f>
        <v>0</v>
      </c>
      <c r="H55" s="32">
        <f ca="1">ROUND(1/12*IF(('факт за вычетом'!$AB55*(1+H$3)-всего_добавки!$AB$6)&gt;0,('факт за вычетом'!$AB55*(1+H$3)-всего_добавки!$AB$6),0)+всего_добавки!H55,0)</f>
        <v>0</v>
      </c>
      <c r="I55" s="33">
        <f ca="1">ROUND(H55*всего_добавки!$AD55,-3)</f>
        <v>0</v>
      </c>
      <c r="J55" s="32">
        <f ca="1">ROUND(1/12*IF(('факт за вычетом'!$AB55*(1+J$3)-всего_добавки!$AB$6)&gt;0,('факт за вычетом'!$AB55*(1+J$3)-всего_добавки!$AB$6),0)+всего_добавки!J55,0)</f>
        <v>0</v>
      </c>
      <c r="K55" s="33">
        <f ca="1">ROUND(J55*всего_добавки!$AD55,-3)</f>
        <v>0</v>
      </c>
      <c r="L55" s="32">
        <f ca="1">ROUND(1/12*IF(('факт за вычетом'!$AB55*(1+L$3)-всего_добавки!$AB$6)&gt;0,('факт за вычетом'!$AB55*(1+L$3)-всего_добавки!$AB$6),0)+всего_добавки!L55,0)</f>
        <v>0</v>
      </c>
      <c r="M55" s="33">
        <f ca="1">ROUND(L55*всего_добавки!$AD55,-3)</f>
        <v>0</v>
      </c>
      <c r="N55" s="32">
        <f ca="1">ROUND(1/12*IF(('факт за вычетом'!$AB55*(1+N$3)-всего_добавки!$AB$6)&gt;0,('факт за вычетом'!$AB55*(1+N$3)-всего_добавки!$AB$6),0)+всего_добавки!N55,0)</f>
        <v>0</v>
      </c>
      <c r="O55" s="33">
        <f ca="1">ROUND(N55*всего_добавки!$AD55,-3)</f>
        <v>0</v>
      </c>
      <c r="P55" s="32">
        <f ca="1">ROUND(1/12*IF(('факт за вычетом'!$AB55*(1+P$3)-всего_добавки!$AB$6)&gt;0,('факт за вычетом'!$AB55*(1+P$3)-всего_добавки!$AB$6),0)+всего_добавки!P55,0)</f>
        <v>0</v>
      </c>
      <c r="Q55" s="33">
        <f ca="1">ROUND(P55*всего_добавки!$AD55,-3)</f>
        <v>0</v>
      </c>
      <c r="R55" s="32">
        <f ca="1">ROUND(1/12*IF(('факт за вычетом'!$AB55*(1+R$3)-всего_добавки!$AB$6)&gt;0,('факт за вычетом'!$AB55*(1+R$3)-всего_добавки!$AB$6),0)+всего_добавки!R55,0)</f>
        <v>0</v>
      </c>
      <c r="S55" s="33">
        <f ca="1">ROUND(R55*всего_добавки!$AD55,-3)</f>
        <v>0</v>
      </c>
      <c r="T55" s="32">
        <f ca="1">ROUND(1/12*IF(('факт за вычетом'!$AB55*(1+T$3)-всего_добавки!$AB$6)&gt;0,('факт за вычетом'!$AB55*(1+T$3)-всего_добавки!$AB$6),0)+всего_добавки!T55,0)</f>
        <v>250</v>
      </c>
      <c r="U55" s="33">
        <f ca="1">ROUND(T55*всего_добавки!$AD55,-3)</f>
        <v>3096000</v>
      </c>
      <c r="V55" s="32">
        <f ca="1">ROUND(1/12*IF(('факт за вычетом'!$AB55*(1+V$3)-всего_добавки!$AB$6)&gt;0,('факт за вычетом'!$AB55*(1+V$3)-всего_добавки!$AB$6),0)+всего_добавки!V55,0)</f>
        <v>0</v>
      </c>
      <c r="W55" s="33">
        <f ca="1">ROUND(V55*всего_добавки!$AD55,-3)</f>
        <v>0</v>
      </c>
      <c r="X55" s="32">
        <f ca="1">ROUND(1/12*IF(('факт за вычетом'!$AB55*(1+X$3)-всего_добавки!$AB$6)&gt;0,('факт за вычетом'!$AB55*(1+X$3)-всего_добавки!$AB$6),0)+всего_добавки!X55,0)</f>
        <v>0</v>
      </c>
      <c r="Y55" s="33">
        <f ca="1">ROUND(X55*всего_добавки!$AD55,-3)</f>
        <v>0</v>
      </c>
      <c r="Z55" s="32">
        <f ca="1">ROUND(1/12*IF(('факт за вычетом'!$AB55*(1+Z$3)-всего_добавки!$AB$6)&gt;0,('факт за вычетом'!$AB55*(1+Z$3)-всего_добавки!$AB$6),0)+всего_добавки!Z55,0)</f>
        <v>0</v>
      </c>
      <c r="AA55" s="33">
        <f ca="1">ROUND(Z55*всего_добавки!$AD55,-3)</f>
        <v>0</v>
      </c>
      <c r="AB55" s="39">
        <f t="shared" ca="1" si="4"/>
        <v>250</v>
      </c>
      <c r="AC55" s="40">
        <f t="shared" ca="1" si="5"/>
        <v>3096000</v>
      </c>
      <c r="AD55" s="44">
        <f ca="1">ROUND(VLOOKUP(C55,факт_продажи!C:AC,27,0),-3)</f>
        <v>817000</v>
      </c>
      <c r="AE55" s="41">
        <f t="shared" ca="1" si="6"/>
        <v>2.7894736842105261</v>
      </c>
    </row>
    <row r="56" spans="2:31" ht="10.5" customHeight="1" x14ac:dyDescent="0.2">
      <c r="B56" s="38">
        <f>факт_продажи!B56</f>
        <v>12</v>
      </c>
      <c r="C56" s="38" t="str">
        <f>факт_продажи!C56</f>
        <v>ЭП_14</v>
      </c>
      <c r="D56" s="32">
        <f ca="1">ROUND(1/12*IF(('факт за вычетом'!$AB56*(1+D$3)-всего_добавки!$AB$6)&gt;0,('факт за вычетом'!$AB56*(1+D$3)-всего_добавки!$AB$6),0)+всего_добавки!D56,0)</f>
        <v>0</v>
      </c>
      <c r="E56" s="33">
        <f ca="1">ROUND(D56*всего_добавки!$AD56,-3)</f>
        <v>0</v>
      </c>
      <c r="F56" s="32">
        <f ca="1">ROUND(1/12*IF(('факт за вычетом'!$AB56*(1+F$3)-всего_добавки!$AB$6)&gt;0,('факт за вычетом'!$AB56*(1+F$3)-всего_добавки!$AB$6),0)+всего_добавки!F56,0)</f>
        <v>0</v>
      </c>
      <c r="G56" s="33">
        <f ca="1">ROUND(F56*всего_добавки!$AD56,-3)</f>
        <v>0</v>
      </c>
      <c r="H56" s="32">
        <f ca="1">ROUND(1/12*IF(('факт за вычетом'!$AB56*(1+H$3)-всего_добавки!$AB$6)&gt;0,('факт за вычетом'!$AB56*(1+H$3)-всего_добавки!$AB$6),0)+всего_добавки!H56,0)</f>
        <v>0</v>
      </c>
      <c r="I56" s="33">
        <f ca="1">ROUND(H56*всего_добавки!$AD56,-3)</f>
        <v>0</v>
      </c>
      <c r="J56" s="32">
        <f ca="1">ROUND(1/12*IF(('факт за вычетом'!$AB56*(1+J$3)-всего_добавки!$AB$6)&gt;0,('факт за вычетом'!$AB56*(1+J$3)-всего_добавки!$AB$6),0)+всего_добавки!J56,0)</f>
        <v>0</v>
      </c>
      <c r="K56" s="33">
        <f ca="1">ROUND(J56*всего_добавки!$AD56,-3)</f>
        <v>0</v>
      </c>
      <c r="L56" s="32">
        <f ca="1">ROUND(1/12*IF(('факт за вычетом'!$AB56*(1+L$3)-всего_добавки!$AB$6)&gt;0,('факт за вычетом'!$AB56*(1+L$3)-всего_добавки!$AB$6),0)+всего_добавки!L56,0)</f>
        <v>0</v>
      </c>
      <c r="M56" s="33">
        <f ca="1">ROUND(L56*всего_добавки!$AD56,-3)</f>
        <v>0</v>
      </c>
      <c r="N56" s="32">
        <f ca="1">ROUND(1/12*IF(('факт за вычетом'!$AB56*(1+N$3)-всего_добавки!$AB$6)&gt;0,('факт за вычетом'!$AB56*(1+N$3)-всего_добавки!$AB$6),0)+всего_добавки!N56,0)</f>
        <v>0</v>
      </c>
      <c r="O56" s="33">
        <f ca="1">ROUND(N56*всего_добавки!$AD56,-3)</f>
        <v>0</v>
      </c>
      <c r="P56" s="32">
        <f ca="1">ROUND(1/12*IF(('факт за вычетом'!$AB56*(1+P$3)-всего_добавки!$AB$6)&gt;0,('факт за вычетом'!$AB56*(1+P$3)-всего_добавки!$AB$6),0)+всего_добавки!P56,0)</f>
        <v>0</v>
      </c>
      <c r="Q56" s="33">
        <f ca="1">ROUND(P56*всего_добавки!$AD56,-3)</f>
        <v>0</v>
      </c>
      <c r="R56" s="32">
        <f ca="1">ROUND(1/12*IF(('факт за вычетом'!$AB56*(1+R$3)-всего_добавки!$AB$6)&gt;0,('факт за вычетом'!$AB56*(1+R$3)-всего_добавки!$AB$6),0)+всего_добавки!R56,0)</f>
        <v>0</v>
      </c>
      <c r="S56" s="33">
        <f ca="1">ROUND(R56*всего_добавки!$AD56,-3)</f>
        <v>0</v>
      </c>
      <c r="T56" s="32">
        <f ca="1">ROUND(1/12*IF(('факт за вычетом'!$AB56*(1+T$3)-всего_добавки!$AB$6)&gt;0,('факт за вычетом'!$AB56*(1+T$3)-всего_добавки!$AB$6),0)+всего_добавки!T56,0)</f>
        <v>0</v>
      </c>
      <c r="U56" s="33">
        <f ca="1">ROUND(T56*всего_добавки!$AD56,-3)</f>
        <v>0</v>
      </c>
      <c r="V56" s="32">
        <f ca="1">ROUND(1/12*IF(('факт за вычетом'!$AB56*(1+V$3)-всего_добавки!$AB$6)&gt;0,('факт за вычетом'!$AB56*(1+V$3)-всего_добавки!$AB$6),0)+всего_добавки!V56,0)</f>
        <v>0</v>
      </c>
      <c r="W56" s="33">
        <f ca="1">ROUND(V56*всего_добавки!$AD56,-3)</f>
        <v>0</v>
      </c>
      <c r="X56" s="32">
        <f ca="1">ROUND(1/12*IF(('факт за вычетом'!$AB56*(1+X$3)-всего_добавки!$AB$6)&gt;0,('факт за вычетом'!$AB56*(1+X$3)-всего_добавки!$AB$6),0)+всего_добавки!X56,0)</f>
        <v>0</v>
      </c>
      <c r="Y56" s="33">
        <f ca="1">ROUND(X56*всего_добавки!$AD56,-3)</f>
        <v>0</v>
      </c>
      <c r="Z56" s="32">
        <f ca="1">ROUND(1/12*IF(('факт за вычетом'!$AB56*(1+Z$3)-всего_добавки!$AB$6)&gt;0,('факт за вычетом'!$AB56*(1+Z$3)-всего_добавки!$AB$6),0)+всего_добавки!Z56,0)</f>
        <v>0</v>
      </c>
      <c r="AA56" s="33">
        <f ca="1">ROUND(Z56*всего_добавки!$AD56,-3)</f>
        <v>0</v>
      </c>
      <c r="AB56" s="39">
        <f t="shared" ca="1" si="4"/>
        <v>0</v>
      </c>
      <c r="AC56" s="40">
        <f t="shared" ca="1" si="5"/>
        <v>0</v>
      </c>
      <c r="AD56" s="44">
        <f ca="1">ROUND(VLOOKUP(C56,факт_продажи!C:AC,27,0),-3)</f>
        <v>6300000</v>
      </c>
      <c r="AE56" s="41">
        <f t="shared" ca="1" si="6"/>
        <v>-1</v>
      </c>
    </row>
    <row r="57" spans="2:31" x14ac:dyDescent="0.2">
      <c r="B57" s="38">
        <f>факт_продажи!B57</f>
        <v>13</v>
      </c>
      <c r="C57" s="38" t="str">
        <f>факт_продажи!C57</f>
        <v>ИМД_7</v>
      </c>
      <c r="D57" s="32">
        <f ca="1">ROUND(1/12*IF(('факт за вычетом'!$AB57*(1+D$3)-всего_добавки!$AB$6)&gt;0,('факт за вычетом'!$AB57*(1+D$3)-всего_добавки!$AB$6),0)+всего_добавки!D57,0)</f>
        <v>0</v>
      </c>
      <c r="E57" s="33">
        <f ca="1">ROUND(D57*всего_добавки!$AD57,-3)</f>
        <v>0</v>
      </c>
      <c r="F57" s="32">
        <f ca="1">ROUND(1/12*IF(('факт за вычетом'!$AB57*(1+F$3)-всего_добавки!$AB$6)&gt;0,('факт за вычетом'!$AB57*(1+F$3)-всего_добавки!$AB$6),0)+всего_добавки!F57,0)</f>
        <v>0</v>
      </c>
      <c r="G57" s="33">
        <f ca="1">ROUND(F57*всего_добавки!$AD57,-3)</f>
        <v>0</v>
      </c>
      <c r="H57" s="32">
        <f ca="1">ROUND(1/12*IF(('факт за вычетом'!$AB57*(1+H$3)-всего_добавки!$AB$6)&gt;0,('факт за вычетом'!$AB57*(1+H$3)-всего_добавки!$AB$6),0)+всего_добавки!H57,0)</f>
        <v>0</v>
      </c>
      <c r="I57" s="33">
        <f ca="1">ROUND(H57*всего_добавки!$AD57,-3)</f>
        <v>0</v>
      </c>
      <c r="J57" s="32">
        <f ca="1">ROUND(1/12*IF(('факт за вычетом'!$AB57*(1+J$3)-всего_добавки!$AB$6)&gt;0,('факт за вычетом'!$AB57*(1+J$3)-всего_добавки!$AB$6),0)+всего_добавки!J57,0)</f>
        <v>0</v>
      </c>
      <c r="K57" s="33">
        <f ca="1">ROUND(J57*всего_добавки!$AD57,-3)</f>
        <v>0</v>
      </c>
      <c r="L57" s="32">
        <f ca="1">ROUND(1/12*IF(('факт за вычетом'!$AB57*(1+L$3)-всего_добавки!$AB$6)&gt;0,('факт за вычетом'!$AB57*(1+L$3)-всего_добавки!$AB$6),0)+всего_добавки!L57,0)</f>
        <v>0</v>
      </c>
      <c r="M57" s="33">
        <f ca="1">ROUND(L57*всего_добавки!$AD57,-3)</f>
        <v>0</v>
      </c>
      <c r="N57" s="32">
        <f ca="1">ROUND(1/12*IF(('факт за вычетом'!$AB57*(1+N$3)-всего_добавки!$AB$6)&gt;0,('факт за вычетом'!$AB57*(1+N$3)-всего_добавки!$AB$6),0)+всего_добавки!N57,0)</f>
        <v>0</v>
      </c>
      <c r="O57" s="33">
        <f ca="1">ROUND(N57*всего_добавки!$AD57,-3)</f>
        <v>0</v>
      </c>
      <c r="P57" s="32">
        <f ca="1">ROUND(1/12*IF(('факт за вычетом'!$AB57*(1+P$3)-всего_добавки!$AB$6)&gt;0,('факт за вычетом'!$AB57*(1+P$3)-всего_добавки!$AB$6),0)+всего_добавки!P57,0)</f>
        <v>0</v>
      </c>
      <c r="Q57" s="33">
        <f ca="1">ROUND(P57*всего_добавки!$AD57,-3)</f>
        <v>0</v>
      </c>
      <c r="R57" s="32">
        <f ca="1">ROUND(1/12*IF(('факт за вычетом'!$AB57*(1+R$3)-всего_добавки!$AB$6)&gt;0,('факт за вычетом'!$AB57*(1+R$3)-всего_добавки!$AB$6),0)+всего_добавки!R57,0)</f>
        <v>0</v>
      </c>
      <c r="S57" s="33">
        <f ca="1">ROUND(R57*всего_добавки!$AD57,-3)</f>
        <v>0</v>
      </c>
      <c r="T57" s="32">
        <f ca="1">ROUND(1/12*IF(('факт за вычетом'!$AB57*(1+T$3)-всего_добавки!$AB$6)&gt;0,('факт за вычетом'!$AB57*(1+T$3)-всего_добавки!$AB$6),0)+всего_добавки!T57,0)</f>
        <v>0</v>
      </c>
      <c r="U57" s="33">
        <f ca="1">ROUND(T57*всего_добавки!$AD57,-3)</f>
        <v>0</v>
      </c>
      <c r="V57" s="32">
        <f ca="1">ROUND(1/12*IF(('факт за вычетом'!$AB57*(1+V$3)-всего_добавки!$AB$6)&gt;0,('факт за вычетом'!$AB57*(1+V$3)-всего_добавки!$AB$6),0)+всего_добавки!V57,0)</f>
        <v>0</v>
      </c>
      <c r="W57" s="33">
        <f ca="1">ROUND(V57*всего_добавки!$AD57,-3)</f>
        <v>0</v>
      </c>
      <c r="X57" s="32">
        <f ca="1">ROUND(1/12*IF(('факт за вычетом'!$AB57*(1+X$3)-всего_добавки!$AB$6)&gt;0,('факт за вычетом'!$AB57*(1+X$3)-всего_добавки!$AB$6),0)+всего_добавки!X57,0)</f>
        <v>0</v>
      </c>
      <c r="Y57" s="33">
        <f ca="1">ROUND(X57*всего_добавки!$AD57,-3)</f>
        <v>0</v>
      </c>
      <c r="Z57" s="32">
        <f ca="1">ROUND(1/12*IF(('факт за вычетом'!$AB57*(1+Z$3)-всего_добавки!$AB$6)&gt;0,('факт за вычетом'!$AB57*(1+Z$3)-всего_добавки!$AB$6),0)+всего_добавки!Z57,0)</f>
        <v>0</v>
      </c>
      <c r="AA57" s="33">
        <f ca="1">ROUND(Z57*всего_добавки!$AD57,-3)</f>
        <v>0</v>
      </c>
      <c r="AB57" s="39">
        <f t="shared" ca="1" si="4"/>
        <v>0</v>
      </c>
      <c r="AC57" s="40">
        <f t="shared" ca="1" si="5"/>
        <v>0</v>
      </c>
      <c r="AD57" s="44">
        <f ca="1">ROUND(VLOOKUP(C57,факт_продажи!C:AC,27,0),-3)</f>
        <v>38962000</v>
      </c>
      <c r="AE57" s="41">
        <f t="shared" ca="1" si="6"/>
        <v>-1</v>
      </c>
    </row>
    <row r="58" spans="2:31" x14ac:dyDescent="0.2">
      <c r="B58" s="29">
        <f>факт_продажи!B58</f>
        <v>14</v>
      </c>
      <c r="C58" s="29" t="str">
        <f>факт_продажи!C58</f>
        <v>Сторонние_производители</v>
      </c>
      <c r="D58" s="32">
        <f ca="1">ROUND(всего_добавки!D58,0)</f>
        <v>5</v>
      </c>
      <c r="E58" s="33">
        <f ca="1">ROUND(D58*всего_добавки!$AD58,-3)</f>
        <v>209000</v>
      </c>
      <c r="F58" s="32">
        <f ca="1">ROUND(всего_добавки!F58,0)</f>
        <v>0</v>
      </c>
      <c r="G58" s="33">
        <f ca="1">ROUND(F58*всего_добавки!$AD58,-3)</f>
        <v>0</v>
      </c>
      <c r="H58" s="32">
        <f ca="1">ROUND(всего_добавки!H58,0)</f>
        <v>0</v>
      </c>
      <c r="I58" s="33">
        <f ca="1">ROUND(H58*всего_добавки!$AD58,-3)</f>
        <v>0</v>
      </c>
      <c r="J58" s="32">
        <f ca="1">ROUND(всего_добавки!J58,0)</f>
        <v>5</v>
      </c>
      <c r="K58" s="33">
        <f ca="1">ROUND(J58*всего_добавки!$AD58,-3)</f>
        <v>209000</v>
      </c>
      <c r="L58" s="32">
        <f ca="1">ROUND(всего_добавки!L58,0)</f>
        <v>0</v>
      </c>
      <c r="M58" s="33">
        <f ca="1">ROUND(L58*всего_добавки!$AD58,-3)</f>
        <v>0</v>
      </c>
      <c r="N58" s="32">
        <f ca="1">ROUND(всего_добавки!N58,0)</f>
        <v>0</v>
      </c>
      <c r="O58" s="33">
        <f ca="1">ROUND(N58*всего_добавки!$AD58,-3)</f>
        <v>0</v>
      </c>
      <c r="P58" s="32">
        <f ca="1">ROUND(всего_добавки!P58,0)</f>
        <v>0</v>
      </c>
      <c r="Q58" s="33">
        <f ca="1">ROUND(P58*всего_добавки!$AD58,-3)</f>
        <v>0</v>
      </c>
      <c r="R58" s="32">
        <f ca="1">ROUND(всего_добавки!R58,0)</f>
        <v>0</v>
      </c>
      <c r="S58" s="33">
        <f ca="1">ROUND(R58*всего_добавки!$AD58,-3)</f>
        <v>0</v>
      </c>
      <c r="T58" s="32">
        <f ca="1">ROUND(всего_добавки!T58,0)</f>
        <v>0</v>
      </c>
      <c r="U58" s="33">
        <f ca="1">ROUND(T58*всего_добавки!$AD58,-3)</f>
        <v>0</v>
      </c>
      <c r="V58" s="32">
        <f ca="1">ROUND(всего_добавки!V58,0)</f>
        <v>0</v>
      </c>
      <c r="W58" s="33">
        <f ca="1">ROUND(V58*всего_добавки!$AD58,-3)</f>
        <v>0</v>
      </c>
      <c r="X58" s="32">
        <f ca="1">ROUND(всего_добавки!X58,0)</f>
        <v>0</v>
      </c>
      <c r="Y58" s="33">
        <f ca="1">ROUND(X58*всего_добавки!$AD58,-3)</f>
        <v>0</v>
      </c>
      <c r="Z58" s="32">
        <f ca="1">ROUND(всего_добавки!Z58,0)</f>
        <v>0</v>
      </c>
      <c r="AA58" s="33">
        <f ca="1">ROUND(Z58*всего_добавки!$AD58,-3)</f>
        <v>0</v>
      </c>
      <c r="AB58" s="24">
        <f t="shared" ca="1" si="4"/>
        <v>10</v>
      </c>
      <c r="AC58" s="36">
        <f t="shared" ca="1" si="5"/>
        <v>418000</v>
      </c>
      <c r="AD58" s="42">
        <f ca="1">ROUND(VLOOKUP(C58,факт_продажи!C:AC,27,0),-3)</f>
        <v>4343000</v>
      </c>
      <c r="AE58" s="37">
        <f t="shared" ca="1" si="6"/>
        <v>-0.9037531660142758</v>
      </c>
    </row>
    <row r="59" spans="2:31" x14ac:dyDescent="0.2">
      <c r="B59" s="38">
        <f>факт_продажи!B59</f>
        <v>15</v>
      </c>
      <c r="C59" s="38" t="str">
        <f>факт_продажи!C59</f>
        <v>СОРТ</v>
      </c>
      <c r="D59" s="32">
        <f ca="1">ROUND(1/12*IF(('факт за вычетом'!$AB59*(1+D$3)-всего_добавки!$AB$6)&gt;0,('факт за вычетом'!$AB59*(1+D$3)-всего_добавки!$AB$6),0)+всего_добавки!D59,0)</f>
        <v>0</v>
      </c>
      <c r="E59" s="33">
        <f ca="1">ROUND(D59*всего_добавки!$AD59,-3)</f>
        <v>0</v>
      </c>
      <c r="F59" s="32">
        <f ca="1">ROUND(1/12*IF(('факт за вычетом'!$AB59*(1+F$3)-всего_добавки!$AB$6)&gt;0,('факт за вычетом'!$AB59*(1+F$3)-всего_добавки!$AB$6),0)+всего_добавки!F59,0)</f>
        <v>0</v>
      </c>
      <c r="G59" s="33">
        <f ca="1">ROUND(F59*всего_добавки!$AD59,-3)</f>
        <v>0</v>
      </c>
      <c r="H59" s="32">
        <f ca="1">ROUND(1/12*IF(('факт за вычетом'!$AB59*(1+H$3)-всего_добавки!$AB$6)&gt;0,('факт за вычетом'!$AB59*(1+H$3)-всего_добавки!$AB$6),0)+всего_добавки!H59,0)</f>
        <v>0</v>
      </c>
      <c r="I59" s="33">
        <f ca="1">ROUND(H59*всего_добавки!$AD59,-3)</f>
        <v>0</v>
      </c>
      <c r="J59" s="32">
        <f ca="1">ROUND(1/12*IF(('факт за вычетом'!$AB59*(1+J$3)-всего_добавки!$AB$6)&gt;0,('факт за вычетом'!$AB59*(1+J$3)-всего_добавки!$AB$6),0)+всего_добавки!J59,0)</f>
        <v>0</v>
      </c>
      <c r="K59" s="33">
        <f ca="1">ROUND(J59*всего_добавки!$AD59,-3)</f>
        <v>0</v>
      </c>
      <c r="L59" s="32">
        <f ca="1">ROUND(1/12*IF(('факт за вычетом'!$AB59*(1+L$3)-всего_добавки!$AB$6)&gt;0,('факт за вычетом'!$AB59*(1+L$3)-всего_добавки!$AB$6),0)+всего_добавки!L59,0)</f>
        <v>0</v>
      </c>
      <c r="M59" s="33">
        <f ca="1">ROUND(L59*всего_добавки!$AD59,-3)</f>
        <v>0</v>
      </c>
      <c r="N59" s="32">
        <f ca="1">ROUND(1/12*IF(('факт за вычетом'!$AB59*(1+N$3)-всего_добавки!$AB$6)&gt;0,('факт за вычетом'!$AB59*(1+N$3)-всего_добавки!$AB$6),0)+всего_добавки!N59,0)</f>
        <v>0</v>
      </c>
      <c r="O59" s="33">
        <f ca="1">ROUND(N59*всего_добавки!$AD59,-3)</f>
        <v>0</v>
      </c>
      <c r="P59" s="32">
        <f ca="1">ROUND(1/12*IF(('факт за вычетом'!$AB59*(1+P$3)-всего_добавки!$AB$6)&gt;0,('факт за вычетом'!$AB59*(1+P$3)-всего_добавки!$AB$6),0)+всего_добавки!P59,0)</f>
        <v>0</v>
      </c>
      <c r="Q59" s="33">
        <f ca="1">ROUND(P59*всего_добавки!$AD59,-3)</f>
        <v>0</v>
      </c>
      <c r="R59" s="32">
        <f ca="1">ROUND(1/12*IF(('факт за вычетом'!$AB59*(1+R$3)-всего_добавки!$AB$6)&gt;0,('факт за вычетом'!$AB59*(1+R$3)-всего_добавки!$AB$6),0)+всего_добавки!R59,0)</f>
        <v>0</v>
      </c>
      <c r="S59" s="33">
        <f ca="1">ROUND(R59*всего_добавки!$AD59,-3)</f>
        <v>0</v>
      </c>
      <c r="T59" s="32">
        <f ca="1">ROUND(1/12*IF(('факт за вычетом'!$AB59*(1+T$3)-всего_добавки!$AB$6)&gt;0,('факт за вычетом'!$AB59*(1+T$3)-всего_добавки!$AB$6),0)+всего_добавки!T59,0)</f>
        <v>0</v>
      </c>
      <c r="U59" s="33">
        <f ca="1">ROUND(T59*всего_добавки!$AD59,-3)</f>
        <v>0</v>
      </c>
      <c r="V59" s="32">
        <f ca="1">ROUND(1/12*IF(('факт за вычетом'!$AB59*(1+V$3)-всего_добавки!$AB$6)&gt;0,('факт за вычетом'!$AB59*(1+V$3)-всего_добавки!$AB$6),0)+всего_добавки!V59,0)</f>
        <v>0</v>
      </c>
      <c r="W59" s="33">
        <f ca="1">ROUND(V59*всего_добавки!$AD59,-3)</f>
        <v>0</v>
      </c>
      <c r="X59" s="32">
        <f ca="1">ROUND(1/12*IF(('факт за вычетом'!$AB59*(1+X$3)-всего_добавки!$AB$6)&gt;0,('факт за вычетом'!$AB59*(1+X$3)-всего_добавки!$AB$6),0)+всего_добавки!X59,0)</f>
        <v>0</v>
      </c>
      <c r="Y59" s="33">
        <f ca="1">ROUND(X59*всего_добавки!$AD59,-3)</f>
        <v>0</v>
      </c>
      <c r="Z59" s="32">
        <f ca="1">ROUND(1/12*IF(('факт за вычетом'!$AB59*(1+Z$3)-всего_добавки!$AB$6)&gt;0,('факт за вычетом'!$AB59*(1+Z$3)-всего_добавки!$AB$6),0)+всего_добавки!Z59,0)</f>
        <v>0</v>
      </c>
      <c r="AA59" s="33">
        <f ca="1">ROUND(Z59*всего_добавки!$AD59,-3)</f>
        <v>0</v>
      </c>
      <c r="AB59" s="39">
        <f t="shared" ca="1" si="4"/>
        <v>0</v>
      </c>
      <c r="AC59" s="40">
        <f t="shared" ca="1" si="5"/>
        <v>0</v>
      </c>
      <c r="AD59" s="44">
        <f ca="1">ROUND(VLOOKUP(C59,факт_продажи!C:AC,27,0),-3)</f>
        <v>16512000</v>
      </c>
      <c r="AE59" s="41">
        <f t="shared" ca="1" si="6"/>
        <v>-1</v>
      </c>
    </row>
    <row r="60" spans="2:31" s="24" customFormat="1" x14ac:dyDescent="0.2">
      <c r="B60" s="38">
        <f>факт_продажи!B60</f>
        <v>16</v>
      </c>
      <c r="C60" s="38" t="str">
        <f>факт_продажи!C60</f>
        <v>БДМГ</v>
      </c>
      <c r="D60" s="32">
        <f ca="1">ROUND(1/12*IF(('факт за вычетом'!$AB60*(1+D$3)-всего_добавки!$AB$6)&gt;0,('факт за вычетом'!$AB60*(1+D$3)-всего_добавки!$AB$6),0)+всего_добавки!D60,0)</f>
        <v>0</v>
      </c>
      <c r="E60" s="33">
        <f ca="1">ROUND(D60*всего_добавки!$AD60,-3)</f>
        <v>0</v>
      </c>
      <c r="F60" s="32">
        <f ca="1">ROUND(1/12*IF(('факт за вычетом'!$AB60*(1+F$3)-всего_добавки!$AB$6)&gt;0,('факт за вычетом'!$AB60*(1+F$3)-всего_добавки!$AB$6),0)+всего_добавки!F60,0)</f>
        <v>1</v>
      </c>
      <c r="G60" s="33">
        <f ca="1">ROUND(F60*всего_добавки!$AD60,-3)</f>
        <v>141000</v>
      </c>
      <c r="H60" s="32">
        <f ca="1">ROUND(1/12*IF(('факт за вычетом'!$AB60*(1+H$3)-всего_добавки!$AB$6)&gt;0,('факт за вычетом'!$AB60*(1+H$3)-всего_добавки!$AB$6),0)+всего_добавки!H60,0)</f>
        <v>1</v>
      </c>
      <c r="I60" s="33">
        <f ca="1">ROUND(H60*всего_добавки!$AD60,-3)</f>
        <v>141000</v>
      </c>
      <c r="J60" s="32">
        <f ca="1">ROUND(1/12*IF(('факт за вычетом'!$AB60*(1+J$3)-всего_добавки!$AB$6)&gt;0,('факт за вычетом'!$AB60*(1+J$3)-всего_добавки!$AB$6),0)+всего_добавки!J60,0)</f>
        <v>1</v>
      </c>
      <c r="K60" s="33">
        <f ca="1">ROUND(J60*всего_добавки!$AD60,-3)</f>
        <v>141000</v>
      </c>
      <c r="L60" s="32">
        <f ca="1">ROUND(1/12*IF(('факт за вычетом'!$AB60*(1+L$3)-всего_добавки!$AB$6)&gt;0,('факт за вычетом'!$AB60*(1+L$3)-всего_добавки!$AB$6),0)+всего_добавки!L60,0)</f>
        <v>1</v>
      </c>
      <c r="M60" s="33">
        <f ca="1">ROUND(L60*всего_добавки!$AD60,-3)</f>
        <v>141000</v>
      </c>
      <c r="N60" s="32">
        <f ca="1">ROUND(1/12*IF(('факт за вычетом'!$AB60*(1+N$3)-всего_добавки!$AB$6)&gt;0,('факт за вычетом'!$AB60*(1+N$3)-всего_добавки!$AB$6),0)+всего_добавки!N60,0)</f>
        <v>2</v>
      </c>
      <c r="O60" s="33">
        <f ca="1">ROUND(N60*всего_добавки!$AD60,-3)</f>
        <v>283000</v>
      </c>
      <c r="P60" s="32">
        <f ca="1">ROUND(1/12*IF(('факт за вычетом'!$AB60*(1+P$3)-всего_добавки!$AB$6)&gt;0,('факт за вычетом'!$AB60*(1+P$3)-всего_добавки!$AB$6),0)+всего_добавки!P60,0)</f>
        <v>4</v>
      </c>
      <c r="Q60" s="33">
        <f ca="1">ROUND(P60*всего_добавки!$AD60,-3)</f>
        <v>566000</v>
      </c>
      <c r="R60" s="32">
        <f ca="1">ROUND(1/12*IF(('факт за вычетом'!$AB60*(1+R$3)-всего_добавки!$AB$6)&gt;0,('факт за вычетом'!$AB60*(1+R$3)-всего_добавки!$AB$6),0)+всего_добавки!R60,0)</f>
        <v>0</v>
      </c>
      <c r="S60" s="33">
        <f ca="1">ROUND(R60*всего_добавки!$AD60,-3)</f>
        <v>0</v>
      </c>
      <c r="T60" s="32">
        <f ca="1">ROUND(1/12*IF(('факт за вычетом'!$AB60*(1+T$3)-всего_добавки!$AB$6)&gt;0,('факт за вычетом'!$AB60*(1+T$3)-всего_добавки!$AB$6),0)+всего_добавки!T60,0)</f>
        <v>4</v>
      </c>
      <c r="U60" s="33">
        <f ca="1">ROUND(T60*всего_добавки!$AD60,-3)</f>
        <v>566000</v>
      </c>
      <c r="V60" s="32">
        <f ca="1">ROUND(1/12*IF(('факт за вычетом'!$AB60*(1+V$3)-всего_добавки!$AB$6)&gt;0,('факт за вычетом'!$AB60*(1+V$3)-всего_добавки!$AB$6),0)+всего_добавки!V60,0)</f>
        <v>0</v>
      </c>
      <c r="W60" s="33">
        <f ca="1">ROUND(V60*всего_добавки!$AD60,-3)</f>
        <v>0</v>
      </c>
      <c r="X60" s="32">
        <f ca="1">ROUND(1/12*IF(('факт за вычетом'!$AB60*(1+X$3)-всего_добавки!$AB$6)&gt;0,('факт за вычетом'!$AB60*(1+X$3)-всего_добавки!$AB$6),0)+всего_добавки!X60,0)</f>
        <v>0</v>
      </c>
      <c r="Y60" s="33">
        <f ca="1">ROUND(X60*всего_добавки!$AD60,-3)</f>
        <v>0</v>
      </c>
      <c r="Z60" s="32">
        <f ca="1">ROUND(1/12*IF(('факт за вычетом'!$AB60*(1+Z$3)-всего_добавки!$AB$6)&gt;0,('факт за вычетом'!$AB60*(1+Z$3)-всего_добавки!$AB$6),0)+всего_добавки!Z60,0)</f>
        <v>0</v>
      </c>
      <c r="AA60" s="33">
        <f ca="1">ROUND(Z60*всего_добавки!$AD60,-3)</f>
        <v>0</v>
      </c>
      <c r="AB60" s="39">
        <f t="shared" ca="1" si="4"/>
        <v>14</v>
      </c>
      <c r="AC60" s="40">
        <f t="shared" ca="1" si="5"/>
        <v>1979000</v>
      </c>
      <c r="AD60" s="44">
        <f ca="1">ROUND(VLOOKUP(C60,факт_продажи!C:AC,27,0),-3)</f>
        <v>4810000</v>
      </c>
      <c r="AE60" s="41">
        <f t="shared" ca="1" si="6"/>
        <v>-0.58856548856548851</v>
      </c>
    </row>
    <row r="61" spans="2:31" x14ac:dyDescent="0.2">
      <c r="B61" s="29">
        <f>факт_продажи!B61</f>
        <v>17</v>
      </c>
      <c r="C61" s="29" t="str">
        <f>факт_продажи!C61</f>
        <v>Прочее</v>
      </c>
      <c r="D61" s="32">
        <f ca="1">ROUND(1/12*IF(('факт за вычетом'!$AB61*(1+D$3)-всего_добавки!$AB$6)&gt;0,('факт за вычетом'!$AB61*(1+D$3)-всего_добавки!$AB$6),0)+всего_добавки!D61,0)</f>
        <v>14</v>
      </c>
      <c r="E61" s="33">
        <f ca="1">ROUND(D61*всего_добавки!$AD61,-3)</f>
        <v>24000</v>
      </c>
      <c r="F61" s="32">
        <f ca="1">ROUND(1/12*IF(('факт за вычетом'!$AB61*(1+F$3)-всего_добавки!$AB$6)&gt;0,('факт за вычетом'!$AB61*(1+F$3)-всего_добавки!$AB$6),0)+всего_добавки!F61,0)</f>
        <v>27</v>
      </c>
      <c r="G61" s="33">
        <f ca="1">ROUND(F61*всего_добавки!$AD61,-3)</f>
        <v>46000</v>
      </c>
      <c r="H61" s="32">
        <f ca="1">ROUND(1/12*IF(('факт за вычетом'!$AB61*(1+H$3)-всего_добавки!$AB$6)&gt;0,('факт за вычетом'!$AB61*(1+H$3)-всего_добавки!$AB$6),0)+всего_добавки!H61,0)</f>
        <v>32</v>
      </c>
      <c r="I61" s="33">
        <f ca="1">ROUND(H61*всего_добавки!$AD61,-3)</f>
        <v>55000</v>
      </c>
      <c r="J61" s="32">
        <f ca="1">ROUND(1/12*IF(('факт за вычетом'!$AB61*(1+J$3)-всего_добавки!$AB$6)&gt;0,('факт за вычетом'!$AB61*(1+J$3)-всего_добавки!$AB$6),0)+всего_добавки!J61,0)</f>
        <v>34</v>
      </c>
      <c r="K61" s="33">
        <f ca="1">ROUND(J61*всего_добавки!$AD61,-3)</f>
        <v>58000</v>
      </c>
      <c r="L61" s="32">
        <f ca="1">ROUND(1/12*IF(('факт за вычетом'!$AB61*(1+L$3)-всего_добавки!$AB$6)&gt;0,('факт за вычетом'!$AB61*(1+L$3)-всего_добавки!$AB$6),0)+всего_добавки!L61,0)</f>
        <v>40</v>
      </c>
      <c r="M61" s="33">
        <f ca="1">ROUND(L61*всего_добавки!$AD61,-3)</f>
        <v>69000</v>
      </c>
      <c r="N61" s="32">
        <f ca="1">ROUND(1/12*IF(('факт за вычетом'!$AB61*(1+N$3)-всего_добавки!$AB$6)&gt;0,('факт за вычетом'!$AB61*(1+N$3)-всего_добавки!$AB$6),0)+всего_добавки!N61,0)</f>
        <v>42</v>
      </c>
      <c r="O61" s="33">
        <f ca="1">ROUND(N61*всего_добавки!$AD61,-3)</f>
        <v>72000</v>
      </c>
      <c r="P61" s="32">
        <f ca="1">ROUND(1/12*IF(('факт за вычетом'!$AB61*(1+P$3)-всего_добавки!$AB$6)&gt;0,('факт за вычетом'!$AB61*(1+P$3)-всего_добавки!$AB$6),0)+всего_добавки!P61,0)</f>
        <v>46</v>
      </c>
      <c r="Q61" s="33">
        <f ca="1">ROUND(P61*всего_добавки!$AD61,-3)</f>
        <v>79000</v>
      </c>
      <c r="R61" s="32">
        <f ca="1">ROUND(1/12*IF(('факт за вычетом'!$AB61*(1+R$3)-всего_добавки!$AB$6)&gt;0,('факт за вычетом'!$AB61*(1+R$3)-всего_добавки!$AB$6),0)+всего_добавки!R61,0)</f>
        <v>34</v>
      </c>
      <c r="S61" s="33">
        <f ca="1">ROUND(R61*всего_добавки!$AD61,-3)</f>
        <v>58000</v>
      </c>
      <c r="T61" s="32">
        <f ca="1">ROUND(1/12*IF(('факт за вычетом'!$AB61*(1+T$3)-всего_добавки!$AB$6)&gt;0,('факт за вычетом'!$AB61*(1+T$3)-всего_добавки!$AB$6),0)+всего_добавки!T61,0)</f>
        <v>57</v>
      </c>
      <c r="U61" s="33">
        <f ca="1">ROUND(T61*всего_добавки!$AD61,-3)</f>
        <v>98000</v>
      </c>
      <c r="V61" s="32">
        <f ca="1">ROUND(1/12*IF(('факт за вычетом'!$AB61*(1+V$3)-всего_добавки!$AB$6)&gt;0,('факт за вычетом'!$AB61*(1+V$3)-всего_добавки!$AB$6),0)+всего_добавки!V61,0)</f>
        <v>14</v>
      </c>
      <c r="W61" s="33">
        <f ca="1">ROUND(V61*всего_добавки!$AD61,-3)</f>
        <v>24000</v>
      </c>
      <c r="X61" s="32">
        <f ca="1">ROUND(1/12*IF(('факт за вычетом'!$AB61*(1+X$3)-всего_добавки!$AB$6)&gt;0,('факт за вычетом'!$AB61*(1+X$3)-всего_добавки!$AB$6),0)+всего_добавки!X61,0)</f>
        <v>27</v>
      </c>
      <c r="Y61" s="33">
        <f ca="1">ROUND(X61*всего_добавки!$AD61,-3)</f>
        <v>46000</v>
      </c>
      <c r="Z61" s="32">
        <f ca="1">ROUND(1/12*IF(('факт за вычетом'!$AB61*(1+Z$3)-всего_добавки!$AB$6)&gt;0,('факт за вычетом'!$AB61*(1+Z$3)-всего_добавки!$AB$6),0)+всего_добавки!Z61,0)</f>
        <v>27</v>
      </c>
      <c r="AA61" s="33">
        <f ca="1">ROUND(Z61*всего_добавки!$AD61,-3)</f>
        <v>46000</v>
      </c>
      <c r="AB61" s="24">
        <f t="shared" ca="1" si="4"/>
        <v>394</v>
      </c>
      <c r="AC61" s="36">
        <f t="shared" ca="1" si="5"/>
        <v>675000</v>
      </c>
      <c r="AD61" s="45">
        <f ca="1">ROUND(VLOOKUP(C61,факт_продажи!C:AC,27,0),-3)</f>
        <v>2286000</v>
      </c>
      <c r="AE61" s="37">
        <f t="shared" ca="1" si="6"/>
        <v>-0.70472440944881898</v>
      </c>
    </row>
    <row r="62" spans="2:31" x14ac:dyDescent="0.2">
      <c r="B62" s="29">
        <f>факт_продажи!B62</f>
        <v>18</v>
      </c>
      <c r="C62" s="29" t="str">
        <f>факт_продажи!C62</f>
        <v>ремонт_прочие_услуги</v>
      </c>
      <c r="D62" s="32">
        <f ca="1">ROUND(1/12*IF(('факт за вычетом'!$AB62*(1+D$3)-всего_добавки!$AB$6)&gt;0,('факт за вычетом'!$AB62*(1+D$3)-всего_добавки!$AB$6),0)+всего_добавки!D62,0)</f>
        <v>0</v>
      </c>
      <c r="E62" s="33">
        <f ca="1">ROUND(D62*всего_добавки!$AD62,-3)</f>
        <v>0</v>
      </c>
      <c r="F62" s="32">
        <f ca="1">ROUND(1/12*IF(('факт за вычетом'!$AB62*(1+F$3)-всего_добавки!$AB$6)&gt;0,('факт за вычетом'!$AB62*(1+F$3)-всего_добавки!$AB$6),0)+всего_добавки!F62,0)</f>
        <v>0</v>
      </c>
      <c r="G62" s="33">
        <f ca="1">ROUND(F62*всего_добавки!$AD62,-3)</f>
        <v>0</v>
      </c>
      <c r="H62" s="32">
        <f ca="1">ROUND(1/12*IF(('факт за вычетом'!$AB62*(1+H$3)-всего_добавки!$AB$6)&gt;0,('факт за вычетом'!$AB62*(1+H$3)-всего_добавки!$AB$6),0)+всего_добавки!H62,0)</f>
        <v>0</v>
      </c>
      <c r="I62" s="33">
        <f ca="1">ROUND(H62*всего_добавки!$AD62,-3)</f>
        <v>0</v>
      </c>
      <c r="J62" s="32">
        <f ca="1">ROUND(1/12*IF(('факт за вычетом'!$AB62*(1+J$3)-всего_добавки!$AB$6)&gt;0,('факт за вычетом'!$AB62*(1+J$3)-всего_добавки!$AB$6),0)+всего_добавки!J62,0)</f>
        <v>0</v>
      </c>
      <c r="K62" s="33">
        <f ca="1">ROUND(J62*всего_добавки!$AD62,-3)</f>
        <v>0</v>
      </c>
      <c r="L62" s="32">
        <f ca="1">ROUND(1/12*IF(('факт за вычетом'!$AB62*(1+L$3)-всего_добавки!$AB$6)&gt;0,('факт за вычетом'!$AB62*(1+L$3)-всего_добавки!$AB$6),0)+всего_добавки!L62,0)</f>
        <v>1</v>
      </c>
      <c r="M62" s="33">
        <f ca="1">ROUND(L62*всего_добавки!$AD62,-3)</f>
        <v>20000</v>
      </c>
      <c r="N62" s="32">
        <f ca="1">ROUND(1/12*IF(('факт за вычетом'!$AB62*(1+N$3)-всего_добавки!$AB$6)&gt;0,('факт за вычетом'!$AB62*(1+N$3)-всего_добавки!$AB$6),0)+всего_добавки!N62,0)</f>
        <v>1</v>
      </c>
      <c r="O62" s="33">
        <f ca="1">ROUND(N62*всего_добавки!$AD62,-3)</f>
        <v>20000</v>
      </c>
      <c r="P62" s="32">
        <f ca="1">ROUND(1/12*IF(('факт за вычетом'!$AB62*(1+P$3)-всего_добавки!$AB$6)&gt;0,('факт за вычетом'!$AB62*(1+P$3)-всего_добавки!$AB$6),0)+всего_добавки!P62,0)</f>
        <v>1</v>
      </c>
      <c r="Q62" s="33">
        <f ca="1">ROUND(P62*всего_добавки!$AD62,-3)</f>
        <v>20000</v>
      </c>
      <c r="R62" s="32">
        <f ca="1">ROUND(1/12*IF(('факт за вычетом'!$AB62*(1+R$3)-всего_добавки!$AB$6)&gt;0,('факт за вычетом'!$AB62*(1+R$3)-всего_добавки!$AB$6),0)+всего_добавки!R62,0)</f>
        <v>0</v>
      </c>
      <c r="S62" s="33">
        <f ca="1">ROUND(R62*всего_добавки!$AD62,-3)</f>
        <v>0</v>
      </c>
      <c r="T62" s="32">
        <f ca="1">ROUND(1/12*IF(('факт за вычетом'!$AB62*(1+T$3)-всего_добавки!$AB$6)&gt;0,('факт за вычетом'!$AB62*(1+T$3)-всего_добавки!$AB$6),0)+всего_добавки!T62,0)</f>
        <v>1</v>
      </c>
      <c r="U62" s="33">
        <f ca="1">ROUND(T62*всего_добавки!$AD62,-3)</f>
        <v>20000</v>
      </c>
      <c r="V62" s="32">
        <f ca="1">ROUND(1/12*IF(('факт за вычетом'!$AB62*(1+V$3)-всего_добавки!$AB$6)&gt;0,('факт за вычетом'!$AB62*(1+V$3)-всего_добавки!$AB$6),0)+всего_добавки!V62,0)</f>
        <v>0</v>
      </c>
      <c r="W62" s="33">
        <f ca="1">ROUND(V62*всего_добавки!$AD62,-3)</f>
        <v>0</v>
      </c>
      <c r="X62" s="32">
        <f ca="1">ROUND(1/12*IF(('факт за вычетом'!$AB62*(1+X$3)-всего_добавки!$AB$6)&gt;0,('факт за вычетом'!$AB62*(1+X$3)-всего_добавки!$AB$6),0)+всего_добавки!X62,0)</f>
        <v>0</v>
      </c>
      <c r="Y62" s="33">
        <f ca="1">ROUND(X62*всего_добавки!$AD62,-3)</f>
        <v>0</v>
      </c>
      <c r="Z62" s="32">
        <f ca="1">ROUND(1/12*IF(('факт за вычетом'!$AB62*(1+Z$3)-всего_добавки!$AB$6)&gt;0,('факт за вычетом'!$AB62*(1+Z$3)-всего_добавки!$AB$6),0)+всего_добавки!Z62,0)</f>
        <v>0</v>
      </c>
      <c r="AA62" s="33">
        <f ca="1">ROUND(Z62*всего_добавки!$AD62,-3)</f>
        <v>0</v>
      </c>
      <c r="AB62" s="24">
        <f t="shared" ca="1" si="4"/>
        <v>4</v>
      </c>
      <c r="AC62" s="36">
        <f t="shared" ca="1" si="5"/>
        <v>80000</v>
      </c>
      <c r="AD62" s="45">
        <f ca="1">ROUND(VLOOKUP(C62,факт_продажи!C:AC,27,0),-3)</f>
        <v>739000</v>
      </c>
      <c r="AE62" s="37">
        <f t="shared" ca="1" si="6"/>
        <v>-0.89174560216508791</v>
      </c>
    </row>
    <row r="63" spans="2:31" x14ac:dyDescent="0.2">
      <c r="B63" s="29">
        <f>факт_продажи!B63</f>
        <v>19</v>
      </c>
      <c r="C63" s="29" t="str">
        <f>факт_продажи!C63</f>
        <v>Светофор</v>
      </c>
      <c r="D63" s="32">
        <f ca="1">ROUND(1/12*IF(('факт за вычетом'!$AB63*(1+D$3)-всего_добавки!$AB$6)&gt;0,('факт за вычетом'!$AB63*(1+D$3)-всего_добавки!$AB$6),0)+всего_добавки!D63,0)</f>
        <v>2</v>
      </c>
      <c r="E63" s="33">
        <f ca="1">ROUND(D63*всего_добавки!$AD63,-3)</f>
        <v>190000</v>
      </c>
      <c r="F63" s="32">
        <f ca="1">ROUND(1/12*IF(('факт за вычетом'!$AB63*(1+F$3)-всего_добавки!$AB$6)&gt;0,('факт за вычетом'!$AB63*(1+F$3)-всего_добавки!$AB$6),0)+всего_добавки!F63,0)</f>
        <v>5</v>
      </c>
      <c r="G63" s="33">
        <f ca="1">ROUND(F63*всего_добавки!$AD63,-3)</f>
        <v>475000</v>
      </c>
      <c r="H63" s="32">
        <f ca="1">ROUND(1/12*IF(('факт за вычетом'!$AB63*(1+H$3)-всего_добавки!$AB$6)&gt;0,('факт за вычетом'!$AB63*(1+H$3)-всего_добавки!$AB$6),0)+всего_добавки!H63,0)</f>
        <v>10</v>
      </c>
      <c r="I63" s="33">
        <f ca="1">ROUND(H63*всего_добавки!$AD63,-3)</f>
        <v>950000</v>
      </c>
      <c r="J63" s="32">
        <f ca="1">ROUND(1/12*IF(('факт за вычетом'!$AB63*(1+J$3)-всего_добавки!$AB$6)&gt;0,('факт за вычетом'!$AB63*(1+J$3)-всего_добавки!$AB$6),0)+всего_добавки!J63,0)</f>
        <v>10</v>
      </c>
      <c r="K63" s="33">
        <f ca="1">ROUND(J63*всего_добавки!$AD63,-3)</f>
        <v>950000</v>
      </c>
      <c r="L63" s="32">
        <f ca="1">ROUND(1/12*IF(('факт за вычетом'!$AB63*(1+L$3)-всего_добавки!$AB$6)&gt;0,('факт за вычетом'!$AB63*(1+L$3)-всего_добавки!$AB$6),0)+всего_добавки!L63,0)</f>
        <v>10</v>
      </c>
      <c r="M63" s="33">
        <f ca="1">ROUND(L63*всего_добавки!$AD63,-3)</f>
        <v>950000</v>
      </c>
      <c r="N63" s="32">
        <f ca="1">ROUND(1/12*IF(('факт за вычетом'!$AB63*(1+N$3)-всего_добавки!$AB$6)&gt;0,('факт за вычетом'!$AB63*(1+N$3)-всего_добавки!$AB$6),0)+всего_добавки!N63,0)</f>
        <v>10</v>
      </c>
      <c r="O63" s="33">
        <f ca="1">ROUND(N63*всего_добавки!$AD63,-3)</f>
        <v>950000</v>
      </c>
      <c r="P63" s="32">
        <f ca="1">ROUND(1/12*IF(('факт за вычетом'!$AB63*(1+P$3)-всего_добавки!$AB$6)&gt;0,('факт за вычетом'!$AB63*(1+P$3)-всего_добавки!$AB$6),0)+всего_добавки!P63,0)</f>
        <v>10</v>
      </c>
      <c r="Q63" s="33">
        <f ca="1">ROUND(P63*всего_добавки!$AD63,-3)</f>
        <v>950000</v>
      </c>
      <c r="R63" s="32">
        <f ca="1">ROUND(1/12*IF(('факт за вычетом'!$AB63*(1+R$3)-всего_добавки!$AB$6)&gt;0,('факт за вычетом'!$AB63*(1+R$3)-всего_добавки!$AB$6),0)+всего_добавки!R63,0)</f>
        <v>10</v>
      </c>
      <c r="S63" s="33">
        <f ca="1">ROUND(R63*всего_добавки!$AD63,-3)</f>
        <v>950000</v>
      </c>
      <c r="T63" s="32">
        <f ca="1">ROUND(1/12*IF(('факт за вычетом'!$AB63*(1+T$3)-всего_добавки!$AB$6)&gt;0,('факт за вычетом'!$AB63*(1+T$3)-всего_добавки!$AB$6),0)+всего_добавки!T63,0)</f>
        <v>10</v>
      </c>
      <c r="U63" s="33">
        <f ca="1">ROUND(T63*всего_добавки!$AD63,-3)</f>
        <v>950000</v>
      </c>
      <c r="V63" s="32">
        <f ca="1">ROUND(1/12*IF(('факт за вычетом'!$AB63*(1+V$3)-всего_добавки!$AB$6)&gt;0,('факт за вычетом'!$AB63*(1+V$3)-всего_добавки!$AB$6),0)+всего_добавки!V63,0)</f>
        <v>10</v>
      </c>
      <c r="W63" s="33">
        <f ca="1">ROUND(V63*всего_добавки!$AD63,-3)</f>
        <v>950000</v>
      </c>
      <c r="X63" s="32">
        <f ca="1">ROUND(1/12*IF(('факт за вычетом'!$AB63*(1+X$3)-всего_добавки!$AB$6)&gt;0,('факт за вычетом'!$AB63*(1+X$3)-всего_добавки!$AB$6),0)+всего_добавки!X63,0)</f>
        <v>10</v>
      </c>
      <c r="Y63" s="33">
        <f ca="1">ROUND(X63*всего_добавки!$AD63,-3)</f>
        <v>950000</v>
      </c>
      <c r="Z63" s="32">
        <f ca="1">ROUND(1/12*IF(('факт за вычетом'!$AB63*(1+Z$3)-всего_добавки!$AB$6)&gt;0,('факт за вычетом'!$AB63*(1+Z$3)-всего_добавки!$AB$6),0)+всего_добавки!Z63,0)</f>
        <v>10</v>
      </c>
      <c r="AA63" s="33">
        <f ca="1">ROUND(Z63*всего_добавки!$AD63,-3)</f>
        <v>950000</v>
      </c>
      <c r="AB63" s="24">
        <f t="shared" ca="1" si="4"/>
        <v>107</v>
      </c>
      <c r="AC63" s="36">
        <f t="shared" ca="1" si="5"/>
        <v>10165000</v>
      </c>
      <c r="AD63" s="45">
        <f ca="1">ROUND(VLOOKUP(C63,факт_продажи!C:AC,27,0),-3)</f>
        <v>0</v>
      </c>
      <c r="AE63" s="37" t="str">
        <f t="shared" ca="1" si="6"/>
        <v/>
      </c>
    </row>
    <row r="64" spans="2:31" x14ac:dyDescent="0.2">
      <c r="B64" s="29">
        <f>факт_продажи!B64</f>
        <v>20</v>
      </c>
      <c r="C64" s="29" t="str">
        <f>факт_продажи!C64</f>
        <v>Валдай</v>
      </c>
      <c r="D64" s="32">
        <f ca="1">ROUND(1/12*IF(('факт за вычетом'!$AB64*(1+D$3)-всего_добавки!$AB$6)&gt;0,('факт за вычетом'!$AB64*(1+D$3)-всего_добавки!$AB$6),0)+всего_добавки!D64,0)</f>
        <v>5</v>
      </c>
      <c r="E64" s="33">
        <f ca="1">ROUND(D64*всего_добавки!$AD64,-3)</f>
        <v>199000</v>
      </c>
      <c r="F64" s="32">
        <f ca="1">ROUND(1/12*IF(('факт за вычетом'!$AB64*(1+F$3)-всего_добавки!$AB$6)&gt;0,('факт за вычетом'!$AB64*(1+F$3)-всего_добавки!$AB$6),0)+всего_добавки!F64,0)</f>
        <v>10</v>
      </c>
      <c r="G64" s="33">
        <f ca="1">ROUND(F64*всего_добавки!$AD64,-3)</f>
        <v>398000</v>
      </c>
      <c r="H64" s="32">
        <f ca="1">ROUND(1/12*IF(('факт за вычетом'!$AB64*(1+H$3)-всего_добавки!$AB$6)&gt;0,('факт за вычетом'!$AB64*(1+H$3)-всего_добавки!$AB$6),0)+всего_добавки!H64,0)</f>
        <v>15</v>
      </c>
      <c r="I64" s="33">
        <f ca="1">ROUND(H64*всего_добавки!$AD64,-3)</f>
        <v>597000</v>
      </c>
      <c r="J64" s="32">
        <f ca="1">ROUND(1/12*IF(('факт за вычетом'!$AB64*(1+J$3)-всего_добавки!$AB$6)&gt;0,('факт за вычетом'!$AB64*(1+J$3)-всего_добавки!$AB$6),0)+всего_добавки!J64,0)</f>
        <v>15</v>
      </c>
      <c r="K64" s="33">
        <f ca="1">ROUND(J64*всего_добавки!$AD64,-3)</f>
        <v>597000</v>
      </c>
      <c r="L64" s="32">
        <f ca="1">ROUND(1/12*IF(('факт за вычетом'!$AB64*(1+L$3)-всего_добавки!$AB$6)&gt;0,('факт за вычетом'!$AB64*(1+L$3)-всего_добавки!$AB$6),0)+всего_добавки!L64,0)</f>
        <v>15</v>
      </c>
      <c r="M64" s="33">
        <f ca="1">ROUND(L64*всего_добавки!$AD64,-3)</f>
        <v>597000</v>
      </c>
      <c r="N64" s="32">
        <f ca="1">ROUND(1/12*IF(('факт за вычетом'!$AB64*(1+N$3)-всего_добавки!$AB$6)&gt;0,('факт за вычетом'!$AB64*(1+N$3)-всего_добавки!$AB$6),0)+всего_добавки!N64,0)</f>
        <v>15</v>
      </c>
      <c r="O64" s="33">
        <f ca="1">ROUND(N64*всего_добавки!$AD64,-3)</f>
        <v>597000</v>
      </c>
      <c r="P64" s="32">
        <f ca="1">ROUND(1/12*IF(('факт за вычетом'!$AB64*(1+P$3)-всего_добавки!$AB$6)&gt;0,('факт за вычетом'!$AB64*(1+P$3)-всего_добавки!$AB$6),0)+всего_добавки!P64,0)</f>
        <v>20</v>
      </c>
      <c r="Q64" s="33">
        <f ca="1">ROUND(P64*всего_добавки!$AD64,-3)</f>
        <v>796000</v>
      </c>
      <c r="R64" s="32">
        <f ca="1">ROUND(1/12*IF(('факт за вычетом'!$AB64*(1+R$3)-всего_добавки!$AB$6)&gt;0,('факт за вычетом'!$AB64*(1+R$3)-всего_добавки!$AB$6),0)+всего_добавки!R64,0)</f>
        <v>20</v>
      </c>
      <c r="S64" s="33">
        <f ca="1">ROUND(R64*всего_добавки!$AD64,-3)</f>
        <v>796000</v>
      </c>
      <c r="T64" s="32">
        <f ca="1">ROUND(1/12*IF(('факт за вычетом'!$AB64*(1+T$3)-всего_добавки!$AB$6)&gt;0,('факт за вычетом'!$AB64*(1+T$3)-всего_добавки!$AB$6),0)+всего_добавки!T64,0)</f>
        <v>20</v>
      </c>
      <c r="U64" s="33">
        <f ca="1">ROUND(T64*всего_добавки!$AD64,-3)</f>
        <v>796000</v>
      </c>
      <c r="V64" s="32">
        <f ca="1">ROUND(1/12*IF(('факт за вычетом'!$AB64*(1+V$3)-всего_добавки!$AB$6)&gt;0,('факт за вычетом'!$AB64*(1+V$3)-всего_добавки!$AB$6),0)+всего_добавки!V64,0)</f>
        <v>20</v>
      </c>
      <c r="W64" s="33">
        <f ca="1">ROUND(V64*всего_добавки!$AD64,-3)</f>
        <v>796000</v>
      </c>
      <c r="X64" s="32">
        <f ca="1">ROUND(1/12*IF(('факт за вычетом'!$AB64*(1+X$3)-всего_добавки!$AB$6)&gt;0,('факт за вычетом'!$AB64*(1+X$3)-всего_добавки!$AB$6),0)+всего_добавки!X64,0)</f>
        <v>20</v>
      </c>
      <c r="Y64" s="33">
        <f ca="1">ROUND(X64*всего_добавки!$AD64,-3)</f>
        <v>796000</v>
      </c>
      <c r="Z64" s="32">
        <f ca="1">ROUND(1/12*IF(('факт за вычетом'!$AB64*(1+Z$3)-всего_добавки!$AB$6)&gt;0,('факт за вычетом'!$AB64*(1+Z$3)-всего_добавки!$AB$6),0)+всего_добавки!Z64,0)</f>
        <v>20</v>
      </c>
      <c r="AA64" s="33">
        <f ca="1">ROUND(Z64*всего_добавки!$AD64,-3)</f>
        <v>796000</v>
      </c>
      <c r="AB64" s="24">
        <f t="shared" ca="1" si="4"/>
        <v>195</v>
      </c>
      <c r="AC64" s="36">
        <f t="shared" ca="1" si="5"/>
        <v>7761000</v>
      </c>
      <c r="AD64" s="45">
        <f ca="1">ROUND(VLOOKUP(C64,факт_продажи!C:AC,27,0),-3)</f>
        <v>0</v>
      </c>
      <c r="AE64" s="37" t="str">
        <f t="shared" ca="1" si="6"/>
        <v/>
      </c>
    </row>
    <row r="65" spans="2:31" x14ac:dyDescent="0.2">
      <c r="B65" s="29">
        <f>факт_продажи!B65</f>
        <v>21</v>
      </c>
      <c r="C65" s="29" t="str">
        <f>факт_продажи!C65</f>
        <v>Торопа</v>
      </c>
      <c r="D65" s="32">
        <f ca="1">ROUND(1/12*IF(('факт за вычетом'!$AB65*(1+D$3)-всего_добавки!$AB$6)&gt;0,('факт за вычетом'!$AB65*(1+D$3)-всего_добавки!$AB$6),0)+всего_добавки!D65,0)</f>
        <v>0</v>
      </c>
      <c r="E65" s="33">
        <f ca="1">ROUND(D65*всего_добавки!$AD65,-3)</f>
        <v>0</v>
      </c>
      <c r="F65" s="32">
        <f ca="1">ROUND(1/12*IF(('факт за вычетом'!$AB65*(1+F$3)-всего_добавки!$AB$6)&gt;0,('факт за вычетом'!$AB65*(1+F$3)-всего_добавки!$AB$6),0)+всего_добавки!F65,0)</f>
        <v>0</v>
      </c>
      <c r="G65" s="33">
        <f ca="1">ROUND(F65*всего_добавки!$AD65,-3)</f>
        <v>0</v>
      </c>
      <c r="H65" s="32">
        <f ca="1">ROUND(1/12*IF(('факт за вычетом'!$AB65*(1+H$3)-всего_добавки!$AB$6)&gt;0,('факт за вычетом'!$AB65*(1+H$3)-всего_добавки!$AB$6),0)+всего_добавки!H65,0)</f>
        <v>0</v>
      </c>
      <c r="I65" s="33">
        <f ca="1">ROUND(H65*всего_добавки!$AD65,-3)</f>
        <v>0</v>
      </c>
      <c r="J65" s="32">
        <f ca="1">ROUND(1/12*IF(('факт за вычетом'!$AB65*(1+J$3)-всего_добавки!$AB$6)&gt;0,('факт за вычетом'!$AB65*(1+J$3)-всего_добавки!$AB$6),0)+всего_добавки!J65,0)</f>
        <v>0</v>
      </c>
      <c r="K65" s="33">
        <f ca="1">ROUND(J65*всего_добавки!$AD65,-3)</f>
        <v>0</v>
      </c>
      <c r="L65" s="32">
        <f ca="1">ROUND(1/12*IF(('факт за вычетом'!$AB65*(1+L$3)-всего_добавки!$AB$6)&gt;0,('факт за вычетом'!$AB65*(1+L$3)-всего_добавки!$AB$6),0)+всего_добавки!L65,0)</f>
        <v>0</v>
      </c>
      <c r="M65" s="33">
        <f ca="1">ROUND(L65*всего_добавки!$AD65,-3)</f>
        <v>0</v>
      </c>
      <c r="N65" s="32">
        <f ca="1">ROUND(1/12*IF(('факт за вычетом'!$AB65*(1+N$3)-всего_добавки!$AB$6)&gt;0,('факт за вычетом'!$AB65*(1+N$3)-всего_добавки!$AB$6),0)+всего_добавки!N65,0)</f>
        <v>0</v>
      </c>
      <c r="O65" s="33">
        <f ca="1">ROUND(N65*всего_добавки!$AD65,-3)</f>
        <v>0</v>
      </c>
      <c r="P65" s="32">
        <f ca="1">ROUND(1/12*IF(('факт за вычетом'!$AB65*(1+P$3)-всего_добавки!$AB$6)&gt;0,('факт за вычетом'!$AB65*(1+P$3)-всего_добавки!$AB$6),0)+всего_добавки!P65,0)</f>
        <v>1</v>
      </c>
      <c r="Q65" s="33">
        <f ca="1">ROUND(P65*всего_добавки!$AD65,-3)</f>
        <v>65000</v>
      </c>
      <c r="R65" s="32">
        <f ca="1">ROUND(1/12*IF(('факт за вычетом'!$AB65*(1+R$3)-всего_добавки!$AB$6)&gt;0,('факт за вычетом'!$AB65*(1+R$3)-всего_добавки!$AB$6),0)+всего_добавки!R65,0)</f>
        <v>2</v>
      </c>
      <c r="S65" s="33">
        <f ca="1">ROUND(R65*всего_добавки!$AD65,-3)</f>
        <v>130000</v>
      </c>
      <c r="T65" s="32">
        <f ca="1">ROUND(1/12*IF(('факт за вычетом'!$AB65*(1+T$3)-всего_добавки!$AB$6)&gt;0,('факт за вычетом'!$AB65*(1+T$3)-всего_добавки!$AB$6),0)+всего_добавки!T65,0)</f>
        <v>2</v>
      </c>
      <c r="U65" s="33">
        <f ca="1">ROUND(T65*всего_добавки!$AD65,-3)</f>
        <v>130000</v>
      </c>
      <c r="V65" s="32">
        <f ca="1">ROUND(1/12*IF(('факт за вычетом'!$AB65*(1+V$3)-всего_добавки!$AB$6)&gt;0,('факт за вычетом'!$AB65*(1+V$3)-всего_добавки!$AB$6),0)+всего_добавки!V65,0)</f>
        <v>2</v>
      </c>
      <c r="W65" s="33">
        <f ca="1">ROUND(V65*всего_добавки!$AD65,-3)</f>
        <v>130000</v>
      </c>
      <c r="X65" s="32">
        <f ca="1">ROUND(1/12*IF(('факт за вычетом'!$AB65*(1+X$3)-всего_добавки!$AB$6)&gt;0,('факт за вычетом'!$AB65*(1+X$3)-всего_добавки!$AB$6),0)+всего_добавки!X65,0)</f>
        <v>2</v>
      </c>
      <c r="Y65" s="33">
        <f ca="1">ROUND(X65*всего_добавки!$AD65,-3)</f>
        <v>130000</v>
      </c>
      <c r="Z65" s="32">
        <f ca="1">ROUND(1/12*IF(('факт за вычетом'!$AB65*(1+Z$3)-всего_добавки!$AB$6)&gt;0,('факт за вычетом'!$AB65*(1+Z$3)-всего_добавки!$AB$6),0)+всего_добавки!Z65,0)</f>
        <v>2</v>
      </c>
      <c r="AA65" s="33">
        <f ca="1">ROUND(Z65*всего_добавки!$AD65,-3)</f>
        <v>130000</v>
      </c>
      <c r="AB65" s="24">
        <f t="shared" ca="1" si="4"/>
        <v>11</v>
      </c>
      <c r="AC65" s="36">
        <f t="shared" ca="1" si="5"/>
        <v>715000</v>
      </c>
      <c r="AD65" s="45">
        <f ca="1">ROUND(VLOOKUP(C65,факт_продажи!C:AC,27,0),-3)</f>
        <v>0</v>
      </c>
      <c r="AE65" s="37" t="str">
        <f t="shared" ref="AE65:AE70" ca="1" si="7">IFERROR(AC65/AD65-1,"")</f>
        <v/>
      </c>
    </row>
    <row r="66" spans="2:31" x14ac:dyDescent="0.2">
      <c r="B66" s="29">
        <f>факт_продажи!B66</f>
        <v>22</v>
      </c>
      <c r="C66" s="29" t="str">
        <f>факт_продажи!C66</f>
        <v>РЗБ5ДМ</v>
      </c>
      <c r="D66" s="32">
        <f ca="1">ROUND(1/12*IF(('факт за вычетом'!$AB66*(1+D$3)-всего_добавки!$AB$6)&gt;0,('факт за вычетом'!$AB66*(1+D$3)-всего_добавки!$AB$6),0)+всего_добавки!D66,0)</f>
        <v>0</v>
      </c>
      <c r="E66" s="33">
        <f ca="1">ROUND(D66*всего_добавки!$AD66,-3)</f>
        <v>0</v>
      </c>
      <c r="F66" s="32">
        <f ca="1">ROUND(1/12*IF(('факт за вычетом'!$AB66*(1+F$3)-всего_добавки!$AB$6)&gt;0,('факт за вычетом'!$AB66*(1+F$3)-всего_добавки!$AB$6),0)+всего_добавки!F66,0)</f>
        <v>0</v>
      </c>
      <c r="G66" s="33">
        <f ca="1">ROUND(F66*всего_добавки!$AD66,-3)</f>
        <v>0</v>
      </c>
      <c r="H66" s="32">
        <f ca="1">ROUND(1/12*IF(('факт за вычетом'!$AB66*(1+H$3)-всего_добавки!$AB$6)&gt;0,('факт за вычетом'!$AB66*(1+H$3)-всего_добавки!$AB$6),0)+всего_добавки!H66,0)</f>
        <v>0</v>
      </c>
      <c r="I66" s="33">
        <f ca="1">ROUND(H66*всего_добавки!$AD66,-3)</f>
        <v>0</v>
      </c>
      <c r="J66" s="32">
        <f ca="1">ROUND(1/12*IF(('факт за вычетом'!$AB66*(1+J$3)-всего_добавки!$AB$6)&gt;0,('факт за вычетом'!$AB66*(1+J$3)-всего_добавки!$AB$6),0)+всего_добавки!J66,0)</f>
        <v>0</v>
      </c>
      <c r="K66" s="33">
        <f ca="1">ROUND(J66*всего_добавки!$AD66,-3)</f>
        <v>0</v>
      </c>
      <c r="L66" s="32">
        <f ca="1">ROUND(1/12*IF(('факт за вычетом'!$AB66*(1+L$3)-всего_добавки!$AB$6)&gt;0,('факт за вычетом'!$AB66*(1+L$3)-всего_добавки!$AB$6),0)+всего_добавки!L66,0)</f>
        <v>0</v>
      </c>
      <c r="M66" s="33">
        <f ca="1">ROUND(L66*всего_добавки!$AD66,-3)</f>
        <v>0</v>
      </c>
      <c r="N66" s="32">
        <f ca="1">ROUND(1/12*IF(('факт за вычетом'!$AB66*(1+N$3)-всего_добавки!$AB$6)&gt;0,('факт за вычетом'!$AB66*(1+N$3)-всего_добавки!$AB$6),0)+всего_добавки!N66,0)</f>
        <v>0</v>
      </c>
      <c r="O66" s="33">
        <f ca="1">ROUND(N66*всего_добавки!$AD66,-3)</f>
        <v>0</v>
      </c>
      <c r="P66" s="32">
        <f ca="1">ROUND(1/12*IF(('факт за вычетом'!$AB66*(1+P$3)-всего_добавки!$AB$6)&gt;0,('факт за вычетом'!$AB66*(1+P$3)-всего_добавки!$AB$6),0)+всего_добавки!P66,0)</f>
        <v>1</v>
      </c>
      <c r="Q66" s="33">
        <f ca="1">ROUND(P66*всего_добавки!$AD66,-3)</f>
        <v>495000</v>
      </c>
      <c r="R66" s="32">
        <f ca="1">ROUND(1/12*IF(('факт за вычетом'!$AB66*(1+R$3)-всего_добавки!$AB$6)&gt;0,('факт за вычетом'!$AB66*(1+R$3)-всего_добавки!$AB$6),0)+всего_добавки!R66,0)</f>
        <v>1</v>
      </c>
      <c r="S66" s="33">
        <f ca="1">ROUND(R66*всего_добавки!$AD66,-3)</f>
        <v>495000</v>
      </c>
      <c r="T66" s="32">
        <f ca="1">ROUND(1/12*IF(('факт за вычетом'!$AB66*(1+T$3)-всего_добавки!$AB$6)&gt;0,('факт за вычетом'!$AB66*(1+T$3)-всего_добавки!$AB$6),0)+всего_добавки!T66,0)</f>
        <v>1</v>
      </c>
      <c r="U66" s="33">
        <f ca="1">ROUND(T66*всего_добавки!$AD66,-3)</f>
        <v>495000</v>
      </c>
      <c r="V66" s="32">
        <f ca="1">ROUND(1/12*IF(('факт за вычетом'!$AB66*(1+V$3)-всего_добавки!$AB$6)&gt;0,('факт за вычетом'!$AB66*(1+V$3)-всего_добавки!$AB$6),0)+всего_добавки!V66,0)</f>
        <v>1</v>
      </c>
      <c r="W66" s="33">
        <f ca="1">ROUND(V66*всего_добавки!$AD66,-3)</f>
        <v>495000</v>
      </c>
      <c r="X66" s="32">
        <f ca="1">ROUND(1/12*IF(('факт за вычетом'!$AB66*(1+X$3)-всего_добавки!$AB$6)&gt;0,('факт за вычетом'!$AB66*(1+X$3)-всего_добавки!$AB$6),0)+всего_добавки!X66,0)</f>
        <v>1</v>
      </c>
      <c r="Y66" s="33">
        <f ca="1">ROUND(X66*всего_добавки!$AD66,-3)</f>
        <v>495000</v>
      </c>
      <c r="Z66" s="32">
        <f ca="1">ROUND(1/12*IF(('факт за вычетом'!$AB66*(1+Z$3)-всего_добавки!$AB$6)&gt;0,('факт за вычетом'!$AB66*(1+Z$3)-всего_добавки!$AB$6),0)+всего_добавки!Z66,0)</f>
        <v>1</v>
      </c>
      <c r="AA66" s="33">
        <f ca="1">ROUND(Z66*всего_добавки!$AD66,-3)</f>
        <v>495000</v>
      </c>
      <c r="AB66" s="24">
        <f t="shared" ca="1" si="4"/>
        <v>6</v>
      </c>
      <c r="AC66" s="36">
        <f t="shared" ca="1" si="5"/>
        <v>2970000</v>
      </c>
      <c r="AD66" s="45">
        <f ca="1">ROUND(VLOOKUP(C66,факт_продажи!C:AC,27,0),-3)</f>
        <v>0</v>
      </c>
      <c r="AE66" s="37" t="str">
        <f t="shared" ca="1" si="7"/>
        <v/>
      </c>
    </row>
    <row r="67" spans="2:31" x14ac:dyDescent="0.2">
      <c r="B67" s="29">
        <f>факт_продажи!B67</f>
        <v>23</v>
      </c>
      <c r="C67" s="29" t="str">
        <f>факт_продажи!C67</f>
        <v>РЗБ6</v>
      </c>
      <c r="D67" s="32">
        <f ca="1">ROUND(1/12*IF(('факт за вычетом'!$AB67*(1+D$3)-всего_добавки!$AB$6)&gt;0,('факт за вычетом'!$AB67*(1+D$3)-всего_добавки!$AB$6),0)+всего_добавки!D67,0)</f>
        <v>0</v>
      </c>
      <c r="E67" s="33">
        <f ca="1">ROUND(D67*всего_добавки!$AD67,-3)</f>
        <v>0</v>
      </c>
      <c r="F67" s="32">
        <f ca="1">ROUND(1/12*IF(('факт за вычетом'!$AB67*(1+F$3)-всего_добавки!$AB$6)&gt;0,('факт за вычетом'!$AB67*(1+F$3)-всего_добавки!$AB$6),0)+всего_добавки!F67,0)</f>
        <v>0</v>
      </c>
      <c r="G67" s="33">
        <f ca="1">ROUND(F67*всего_добавки!$AD67,-3)</f>
        <v>0</v>
      </c>
      <c r="H67" s="32">
        <f ca="1">ROUND(1/12*IF(('факт за вычетом'!$AB67*(1+H$3)-всего_добавки!$AB$6)&gt;0,('факт за вычетом'!$AB67*(1+H$3)-всего_добавки!$AB$6),0)+всего_добавки!H67,0)</f>
        <v>0</v>
      </c>
      <c r="I67" s="33">
        <f ca="1">ROUND(H67*всего_добавки!$AD67,-3)</f>
        <v>0</v>
      </c>
      <c r="J67" s="32">
        <f ca="1">ROUND(1/12*IF(('факт за вычетом'!$AB67*(1+J$3)-всего_добавки!$AB$6)&gt;0,('факт за вычетом'!$AB67*(1+J$3)-всего_добавки!$AB$6),0)+всего_добавки!J67,0)</f>
        <v>0</v>
      </c>
      <c r="K67" s="33">
        <f ca="1">ROUND(J67*всего_добавки!$AD67,-3)</f>
        <v>0</v>
      </c>
      <c r="L67" s="32">
        <f ca="1">ROUND(1/12*IF(('факт за вычетом'!$AB67*(1+L$3)-всего_добавки!$AB$6)&gt;0,('факт за вычетом'!$AB67*(1+L$3)-всего_добавки!$AB$6),0)+всего_добавки!L67,0)</f>
        <v>0</v>
      </c>
      <c r="M67" s="33">
        <f ca="1">ROUND(L67*всего_добавки!$AD67,-3)</f>
        <v>0</v>
      </c>
      <c r="N67" s="32">
        <f ca="1">ROUND(1/12*IF(('факт за вычетом'!$AB67*(1+N$3)-всего_добавки!$AB$6)&gt;0,('факт за вычетом'!$AB67*(1+N$3)-всего_добавки!$AB$6),0)+всего_добавки!N67,0)</f>
        <v>0</v>
      </c>
      <c r="O67" s="33">
        <f ca="1">ROUND(N67*всего_добавки!$AD67,-3)</f>
        <v>0</v>
      </c>
      <c r="P67" s="32">
        <f ca="1">ROUND(1/12*IF(('факт за вычетом'!$AB67*(1+P$3)-всего_добавки!$AB$6)&gt;0,('факт за вычетом'!$AB67*(1+P$3)-всего_добавки!$AB$6),0)+всего_добавки!P67,0)</f>
        <v>1</v>
      </c>
      <c r="Q67" s="33">
        <f ca="1">ROUND(P67*всего_добавки!$AD67,-3)</f>
        <v>950000</v>
      </c>
      <c r="R67" s="32">
        <f ca="1">ROUND(1/12*IF(('факт за вычетом'!$AB67*(1+R$3)-всего_добавки!$AB$6)&gt;0,('факт за вычетом'!$AB67*(1+R$3)-всего_добавки!$AB$6),0)+всего_добавки!R67,0)</f>
        <v>1</v>
      </c>
      <c r="S67" s="33">
        <f ca="1">ROUND(R67*всего_добавки!$AD67,-3)</f>
        <v>950000</v>
      </c>
      <c r="T67" s="32">
        <f ca="1">ROUND(1/12*IF(('факт за вычетом'!$AB67*(1+T$3)-всего_добавки!$AB$6)&gt;0,('факт за вычетом'!$AB67*(1+T$3)-всего_добавки!$AB$6),0)+всего_добавки!T67,0)</f>
        <v>1</v>
      </c>
      <c r="U67" s="33">
        <f ca="1">ROUND(T67*всего_добавки!$AD67,-3)</f>
        <v>950000</v>
      </c>
      <c r="V67" s="32">
        <f ca="1">ROUND(1/12*IF(('факт за вычетом'!$AB67*(1+V$3)-всего_добавки!$AB$6)&gt;0,('факт за вычетом'!$AB67*(1+V$3)-всего_добавки!$AB$6),0)+всего_добавки!V67,0)</f>
        <v>1</v>
      </c>
      <c r="W67" s="33">
        <f ca="1">ROUND(V67*всего_добавки!$AD67,-3)</f>
        <v>950000</v>
      </c>
      <c r="X67" s="32">
        <f ca="1">ROUND(1/12*IF(('факт за вычетом'!$AB67*(1+X$3)-всего_добавки!$AB$6)&gt;0,('факт за вычетом'!$AB67*(1+X$3)-всего_добавки!$AB$6),0)+всего_добавки!X67,0)</f>
        <v>1</v>
      </c>
      <c r="Y67" s="33">
        <f ca="1">ROUND(X67*всего_добавки!$AD67,-3)</f>
        <v>950000</v>
      </c>
      <c r="Z67" s="32">
        <f ca="1">ROUND(1/12*IF(('факт за вычетом'!$AB67*(1+Z$3)-всего_добавки!$AB$6)&gt;0,('факт за вычетом'!$AB67*(1+Z$3)-всего_добавки!$AB$6),0)+всего_добавки!Z67,0)</f>
        <v>1</v>
      </c>
      <c r="AA67" s="33">
        <f ca="1">ROUND(Z67*всего_добавки!$AD67,-3)</f>
        <v>950000</v>
      </c>
      <c r="AB67" s="24">
        <f t="shared" ca="1" si="4"/>
        <v>6</v>
      </c>
      <c r="AC67" s="36">
        <f t="shared" ca="1" si="5"/>
        <v>5700000</v>
      </c>
      <c r="AD67" s="45">
        <f ca="1">ROUND(VLOOKUP(C67,факт_продажи!C:AC,27,0),-3)</f>
        <v>0</v>
      </c>
      <c r="AE67" s="37" t="str">
        <f t="shared" ca="1" si="7"/>
        <v/>
      </c>
    </row>
    <row r="68" spans="2:31" x14ac:dyDescent="0.2">
      <c r="B68" s="29">
        <f>факт_продажи!B68</f>
        <v>24</v>
      </c>
      <c r="C68" s="29" t="str">
        <f>факт_продажи!C68</f>
        <v>ДРБП_03М</v>
      </c>
      <c r="D68" s="32">
        <f ca="1">ROUND(1/12*IF(('факт за вычетом'!$AB68*(1+D$3)-всего_добавки!$AB$6)&gt;0,('факт за вычетом'!$AB68*(1+D$3)-всего_добавки!$AB$6),0)+всего_добавки!D68,0)</f>
        <v>0</v>
      </c>
      <c r="E68" s="33">
        <f ca="1">ROUND(D68*всего_добавки!$AD68,-3)</f>
        <v>0</v>
      </c>
      <c r="F68" s="32">
        <f ca="1">ROUND(1/12*IF(('факт за вычетом'!$AB68*(1+F$3)-всего_добавки!$AB$6)&gt;0,('факт за вычетом'!$AB68*(1+F$3)-всего_добавки!$AB$6),0)+всего_добавки!F68,0)</f>
        <v>0</v>
      </c>
      <c r="G68" s="33">
        <f ca="1">ROUND(F68*всего_добавки!$AD68,-3)</f>
        <v>0</v>
      </c>
      <c r="H68" s="32">
        <f ca="1">ROUND(1/12*IF(('факт за вычетом'!$AB68*(1+H$3)-всего_добавки!$AB$6)&gt;0,('факт за вычетом'!$AB68*(1+H$3)-всего_добавки!$AB$6),0)+всего_добавки!H68,0)</f>
        <v>0</v>
      </c>
      <c r="I68" s="33">
        <f ca="1">ROUND(H68*всего_добавки!$AD68,-3)</f>
        <v>0</v>
      </c>
      <c r="J68" s="32">
        <f ca="1">ROUND(1/12*IF(('факт за вычетом'!$AB68*(1+J$3)-всего_добавки!$AB$6)&gt;0,('факт за вычетом'!$AB68*(1+J$3)-всего_добавки!$AB$6),0)+всего_добавки!J68,0)</f>
        <v>0</v>
      </c>
      <c r="K68" s="33">
        <f ca="1">ROUND(J68*всего_добавки!$AD68,-3)</f>
        <v>0</v>
      </c>
      <c r="L68" s="32">
        <f ca="1">ROUND(1/12*IF(('факт за вычетом'!$AB68*(1+L$3)-всего_добавки!$AB$6)&gt;0,('факт за вычетом'!$AB68*(1+L$3)-всего_добавки!$AB$6),0)+всего_добавки!L68,0)</f>
        <v>0</v>
      </c>
      <c r="M68" s="33">
        <f ca="1">ROUND(L68*всего_добавки!$AD68,-3)</f>
        <v>0</v>
      </c>
      <c r="N68" s="32">
        <f ca="1">ROUND(1/12*IF(('факт за вычетом'!$AB68*(1+N$3)-всего_добавки!$AB$6)&gt;0,('факт за вычетом'!$AB68*(1+N$3)-всего_добавки!$AB$6),0)+всего_добавки!N68,0)</f>
        <v>1</v>
      </c>
      <c r="O68" s="33">
        <f ca="1">ROUND(N68*всего_добавки!$AD68,-3)</f>
        <v>165000</v>
      </c>
      <c r="P68" s="32">
        <f ca="1">ROUND(1/12*IF(('факт за вычетом'!$AB68*(1+P$3)-всего_добавки!$AB$6)&gt;0,('факт за вычетом'!$AB68*(1+P$3)-всего_добавки!$AB$6),0)+всего_добавки!P68,0)</f>
        <v>10</v>
      </c>
      <c r="Q68" s="33">
        <f ca="1">ROUND(P68*всего_добавки!$AD68,-3)</f>
        <v>1650000</v>
      </c>
      <c r="R68" s="32">
        <f ca="1">ROUND(1/12*IF(('факт за вычетом'!$AB68*(1+R$3)-всего_добавки!$AB$6)&gt;0,('факт за вычетом'!$AB68*(1+R$3)-всего_добавки!$AB$6),0)+всего_добавки!R68,0)</f>
        <v>10</v>
      </c>
      <c r="S68" s="33">
        <f ca="1">ROUND(R68*всего_добавки!$AD68,-3)</f>
        <v>1650000</v>
      </c>
      <c r="T68" s="32">
        <f ca="1">ROUND(1/12*IF(('факт за вычетом'!$AB68*(1+T$3)-всего_добавки!$AB$6)&gt;0,('факт за вычетом'!$AB68*(1+T$3)-всего_добавки!$AB$6),0)+всего_добавки!T68,0)</f>
        <v>10</v>
      </c>
      <c r="U68" s="33">
        <f ca="1">ROUND(T68*всего_добавки!$AD68,-3)</f>
        <v>1650000</v>
      </c>
      <c r="V68" s="32">
        <f ca="1">ROUND(1/12*IF(('факт за вычетом'!$AB68*(1+V$3)-всего_добавки!$AB$6)&gt;0,('факт за вычетом'!$AB68*(1+V$3)-всего_добавки!$AB$6),0)+всего_добавки!V68,0)</f>
        <v>10</v>
      </c>
      <c r="W68" s="33">
        <f ca="1">ROUND(V68*всего_добавки!$AD68,-3)</f>
        <v>1650000</v>
      </c>
      <c r="X68" s="32">
        <f ca="1">ROUND(1/12*IF(('факт за вычетом'!$AB68*(1+X$3)-всего_добавки!$AB$6)&gt;0,('факт за вычетом'!$AB68*(1+X$3)-всего_добавки!$AB$6),0)+всего_добавки!X68,0)</f>
        <v>10</v>
      </c>
      <c r="Y68" s="33">
        <f ca="1">ROUND(X68*всего_добавки!$AD68,-3)</f>
        <v>1650000</v>
      </c>
      <c r="Z68" s="32">
        <f ca="1">ROUND(1/12*IF(('факт за вычетом'!$AB68*(1+Z$3)-всего_добавки!$AB$6)&gt;0,('факт за вычетом'!$AB68*(1+Z$3)-всего_добавки!$AB$6),0)+всего_добавки!Z68,0)</f>
        <v>10</v>
      </c>
      <c r="AA68" s="33">
        <f ca="1">ROUND(Z68*всего_добавки!$AD68,-3)</f>
        <v>1650000</v>
      </c>
      <c r="AB68" s="24">
        <f t="shared" ca="1" si="4"/>
        <v>61</v>
      </c>
      <c r="AC68" s="36">
        <f t="shared" ca="1" si="5"/>
        <v>10065000</v>
      </c>
      <c r="AD68" s="45">
        <f ca="1">ROUND(VLOOKUP(C68,факт_продажи!C:AC,27,0),-3)</f>
        <v>0</v>
      </c>
      <c r="AE68" s="37" t="str">
        <f t="shared" ca="1" si="7"/>
        <v/>
      </c>
    </row>
    <row r="69" spans="2:31" x14ac:dyDescent="0.2">
      <c r="B69" s="29">
        <f>факт_продажи!B69</f>
        <v>25</v>
      </c>
      <c r="C69" s="29" t="str">
        <f>факт_продажи!C69</f>
        <v>мини_дозиметр</v>
      </c>
      <c r="D69" s="32">
        <f ca="1">ROUND(1/12*IF(('факт за вычетом'!$AB69*(1+D$3)-всего_добавки!$AB$6)&gt;0,('факт за вычетом'!$AB69*(1+D$3)-всего_добавки!$AB$6),0)+всего_добавки!D69,0)</f>
        <v>0</v>
      </c>
      <c r="E69" s="33">
        <f ca="1">ROUND(D69*всего_добавки!$AD69,-3)</f>
        <v>0</v>
      </c>
      <c r="F69" s="32">
        <f ca="1">ROUND(1/12*IF(('факт за вычетом'!$AB69*(1+F$3)-всего_добавки!$AB$6)&gt;0,('факт за вычетом'!$AB69*(1+F$3)-всего_добавки!$AB$6),0)+всего_добавки!F69,0)</f>
        <v>0</v>
      </c>
      <c r="G69" s="33">
        <f ca="1">ROUND(F69*всего_добавки!$AD69,-3)</f>
        <v>0</v>
      </c>
      <c r="H69" s="32">
        <f ca="1">ROUND(1/12*IF(('факт за вычетом'!$AB69*(1+H$3)-всего_добавки!$AB$6)&gt;0,('факт за вычетом'!$AB69*(1+H$3)-всего_добавки!$AB$6),0)+всего_добавки!H69,0)</f>
        <v>1</v>
      </c>
      <c r="I69" s="33">
        <f ca="1">ROUND(H69*всего_добавки!$AD69,-3)</f>
        <v>29000</v>
      </c>
      <c r="J69" s="32">
        <f ca="1">ROUND(1/12*IF(('факт за вычетом'!$AB69*(1+J$3)-всего_добавки!$AB$6)&gt;0,('факт за вычетом'!$AB69*(1+J$3)-всего_добавки!$AB$6),0)+всего_добавки!J69,0)</f>
        <v>15</v>
      </c>
      <c r="K69" s="33">
        <f ca="1">ROUND(J69*всего_добавки!$AD69,-3)</f>
        <v>435000</v>
      </c>
      <c r="L69" s="32">
        <f ca="1">ROUND(1/12*IF(('факт за вычетом'!$AB69*(1+L$3)-всего_добавки!$AB$6)&gt;0,('факт за вычетом'!$AB69*(1+L$3)-всего_добавки!$AB$6),0)+всего_добавки!L69,0)</f>
        <v>30</v>
      </c>
      <c r="M69" s="33">
        <f ca="1">ROUND(L69*всего_добавки!$AD69,-3)</f>
        <v>870000</v>
      </c>
      <c r="N69" s="32">
        <f ca="1">ROUND(1/12*IF(('факт за вычетом'!$AB69*(1+N$3)-всего_добавки!$AB$6)&gt;0,('факт за вычетом'!$AB69*(1+N$3)-всего_добавки!$AB$6),0)+всего_добавки!N69,0)</f>
        <v>30</v>
      </c>
      <c r="O69" s="33">
        <f ca="1">ROUND(N69*всего_добавки!$AD69,-3)</f>
        <v>870000</v>
      </c>
      <c r="P69" s="32">
        <f ca="1">ROUND(1/12*IF(('факт за вычетом'!$AB69*(1+P$3)-всего_добавки!$AB$6)&gt;0,('факт за вычетом'!$AB69*(1+P$3)-всего_добавки!$AB$6),0)+всего_добавки!P69,0)</f>
        <v>30</v>
      </c>
      <c r="Q69" s="33">
        <f ca="1">ROUND(P69*всего_добавки!$AD69,-3)</f>
        <v>870000</v>
      </c>
      <c r="R69" s="32">
        <f ca="1">ROUND(1/12*IF(('факт за вычетом'!$AB69*(1+R$3)-всего_добавки!$AB$6)&gt;0,('факт за вычетом'!$AB69*(1+R$3)-всего_добавки!$AB$6),0)+всего_добавки!R69,0)</f>
        <v>30</v>
      </c>
      <c r="S69" s="33">
        <f ca="1">ROUND(R69*всего_добавки!$AD69,-3)</f>
        <v>870000</v>
      </c>
      <c r="T69" s="32">
        <f ca="1">ROUND(1/12*IF(('факт за вычетом'!$AB69*(1+T$3)-всего_добавки!$AB$6)&gt;0,('факт за вычетом'!$AB69*(1+T$3)-всего_добавки!$AB$6),0)+всего_добавки!T69,0)</f>
        <v>30</v>
      </c>
      <c r="U69" s="33">
        <f ca="1">ROUND(T69*всего_добавки!$AD69,-3)</f>
        <v>870000</v>
      </c>
      <c r="V69" s="32">
        <f ca="1">ROUND(1/12*IF(('факт за вычетом'!$AB69*(1+V$3)-всего_добавки!$AB$6)&gt;0,('факт за вычетом'!$AB69*(1+V$3)-всего_добавки!$AB$6),0)+всего_добавки!V69,0)</f>
        <v>30</v>
      </c>
      <c r="W69" s="33">
        <f ca="1">ROUND(V69*всего_добавки!$AD69,-3)</f>
        <v>870000</v>
      </c>
      <c r="X69" s="32">
        <f ca="1">ROUND(1/12*IF(('факт за вычетом'!$AB69*(1+X$3)-всего_добавки!$AB$6)&gt;0,('факт за вычетом'!$AB69*(1+X$3)-всего_добавки!$AB$6),0)+всего_добавки!X69,0)</f>
        <v>30</v>
      </c>
      <c r="Y69" s="33">
        <f ca="1">ROUND(X69*всего_добавки!$AD69,-3)</f>
        <v>870000</v>
      </c>
      <c r="Z69" s="32">
        <f ca="1">ROUND(1/12*IF(('факт за вычетом'!$AB69*(1+Z$3)-всего_добавки!$AB$6)&gt;0,('факт за вычетом'!$AB69*(1+Z$3)-всего_добавки!$AB$6),0)+всего_добавки!Z69,0)</f>
        <v>60</v>
      </c>
      <c r="AA69" s="33">
        <f ca="1">ROUND(Z69*всего_добавки!$AD69,-3)</f>
        <v>1740000</v>
      </c>
      <c r="AB69" s="24">
        <f t="shared" ca="1" si="4"/>
        <v>286</v>
      </c>
      <c r="AC69" s="36">
        <f t="shared" ca="1" si="5"/>
        <v>8294000</v>
      </c>
      <c r="AD69" s="45">
        <f ca="1">ROUND(VLOOKUP(C69,факт_продажи!C:AC,27,0),-3)</f>
        <v>0</v>
      </c>
      <c r="AE69" s="37" t="str">
        <f t="shared" ca="1" si="7"/>
        <v/>
      </c>
    </row>
    <row r="70" spans="2:31" x14ac:dyDescent="0.2">
      <c r="B70" s="29">
        <f>факт_продажи!B70</f>
        <v>26</v>
      </c>
      <c r="C70" s="29" t="str">
        <f>факт_продажи!C70</f>
        <v>поверка_лаборатория</v>
      </c>
      <c r="D70" s="32">
        <f ca="1">ROUND(1/12*IF(('факт за вычетом'!$AB70*(1+D$3)-всего_добавки!$AB$6)&gt;0,('факт за вычетом'!$AB70*(1+D$3)-всего_добавки!$AB$6),0)+всего_добавки!D70,0)</f>
        <v>0</v>
      </c>
      <c r="E70" s="33">
        <f ca="1">ROUND(D70*всего_добавки!$AD70,-3)</f>
        <v>0</v>
      </c>
      <c r="F70" s="32">
        <f ca="1">ROUND(1/12*IF(('факт за вычетом'!$AB70*(1+F$3)-всего_добавки!$AB$6)&gt;0,('факт за вычетом'!$AB70*(1+F$3)-всего_добавки!$AB$6),0)+всего_добавки!F70,0)</f>
        <v>0</v>
      </c>
      <c r="G70" s="33">
        <f ca="1">ROUND(F70*всего_добавки!$AD70,-3)</f>
        <v>0</v>
      </c>
      <c r="H70" s="32">
        <f ca="1">ROUND(1/12*IF(('факт за вычетом'!$AB70*(1+H$3)-всего_добавки!$AB$6)&gt;0,('факт за вычетом'!$AB70*(1+H$3)-всего_добавки!$AB$6),0)+всего_добавки!H70,0)</f>
        <v>0</v>
      </c>
      <c r="I70" s="33">
        <f ca="1">ROUND(H70*всего_добавки!$AD70,-3)</f>
        <v>0</v>
      </c>
      <c r="J70" s="32">
        <f ca="1">ROUND(1/12*IF(('факт за вычетом'!$AB70*(1+J$3)-всего_добавки!$AB$6)&gt;0,('факт за вычетом'!$AB70*(1+J$3)-всего_добавки!$AB$6),0)+всего_добавки!J70,0)</f>
        <v>0</v>
      </c>
      <c r="K70" s="33">
        <f ca="1">ROUND(J70*всего_добавки!$AD70,-3)</f>
        <v>0</v>
      </c>
      <c r="L70" s="32">
        <f ca="1">ROUND(1/12*IF(('факт за вычетом'!$AB70*(1+L$3)-всего_добавки!$AB$6)&gt;0,('факт за вычетом'!$AB70*(1+L$3)-всего_добавки!$AB$6),0)+всего_добавки!L70,0)</f>
        <v>0</v>
      </c>
      <c r="M70" s="33">
        <f ca="1">ROUND(L70*всего_добавки!$AD70,-3)</f>
        <v>0</v>
      </c>
      <c r="N70" s="32">
        <f ca="1">ROUND(1/12*IF(('факт за вычетом'!$AB70*(1+N$3)-всего_добавки!$AB$6)&gt;0,('факт за вычетом'!$AB70*(1+N$3)-всего_добавки!$AB$6),0)+всего_добавки!N70,0)</f>
        <v>0</v>
      </c>
      <c r="O70" s="33">
        <f ca="1">ROUND(N70*всего_добавки!$AD70,-3)</f>
        <v>0</v>
      </c>
      <c r="P70" s="32">
        <f ca="1">ROUND(1/12*IF(('факт за вычетом'!$AB70*(1+P$3)-всего_добавки!$AB$6)&gt;0,('факт за вычетом'!$AB70*(1+P$3)-всего_добавки!$AB$6),0)+всего_добавки!P70,0)</f>
        <v>0</v>
      </c>
      <c r="Q70" s="33">
        <f ca="1">ROUND(P70*всего_добавки!$AD70,-3)</f>
        <v>0</v>
      </c>
      <c r="R70" s="32">
        <f ca="1">ROUND(1/12*IF(('факт за вычетом'!$AB70*(1+R$3)-всего_добавки!$AB$6)&gt;0,('факт за вычетом'!$AB70*(1+R$3)-всего_добавки!$AB$6),0)+всего_добавки!R70,0)</f>
        <v>0</v>
      </c>
      <c r="S70" s="33">
        <f ca="1">ROUND(R70*всего_добавки!$AD70,-3)</f>
        <v>0</v>
      </c>
      <c r="T70" s="32">
        <f ca="1">ROUND(1/12*IF(('факт за вычетом'!$AB70*(1+T$3)-всего_добавки!$AB$6)&gt;0,('факт за вычетом'!$AB70*(1+T$3)-всего_добавки!$AB$6),0)+всего_добавки!T70,0)</f>
        <v>0</v>
      </c>
      <c r="U70" s="33">
        <f ca="1">ROUND(T70*всего_добавки!$AD70,-3)</f>
        <v>0</v>
      </c>
      <c r="V70" s="32">
        <f ca="1">ROUND(1/12*IF(('факт за вычетом'!$AB70*(1+V$3)-всего_добавки!$AB$6)&gt;0,('факт за вычетом'!$AB70*(1+V$3)-всего_добавки!$AB$6),0)+всего_добавки!V70,0)</f>
        <v>0</v>
      </c>
      <c r="W70" s="33">
        <f ca="1">ROUND(V70*всего_добавки!$AD70,-3)</f>
        <v>0</v>
      </c>
      <c r="X70" s="32">
        <f ca="1">ROUND(1/12*IF(('факт за вычетом'!$AB70*(1+X$3)-всего_добавки!$AB$6)&gt;0,('факт за вычетом'!$AB70*(1+X$3)-всего_добавки!$AB$6),0)+всего_добавки!X70,0)</f>
        <v>0</v>
      </c>
      <c r="Y70" s="33">
        <f ca="1">ROUND(X70*всего_добавки!$AD70,-3)</f>
        <v>0</v>
      </c>
      <c r="Z70" s="32">
        <f ca="1">ROUND(1/12*IF(('факт за вычетом'!$AB70*(1+Z$3)-всего_добавки!$AB$6)&gt;0,('факт за вычетом'!$AB70*(1+Z$3)-всего_добавки!$AB$6),0)+всего_добавки!Z70,0)</f>
        <v>0</v>
      </c>
      <c r="AA70" s="33">
        <f ca="1">ROUND(Z70*всего_добавки!$AD70,-3)</f>
        <v>0</v>
      </c>
      <c r="AB70" s="24">
        <f t="shared" ca="1" si="4"/>
        <v>0</v>
      </c>
      <c r="AC70" s="36">
        <f t="shared" ca="1" si="5"/>
        <v>0</v>
      </c>
      <c r="AD70" s="45">
        <f ca="1">ROUND(VLOOKUP(C70,факт_продажи!C:AC,27,0),-3)</f>
        <v>0</v>
      </c>
      <c r="AE70" s="37" t="str">
        <f t="shared" ca="1" si="7"/>
        <v/>
      </c>
    </row>
    <row r="71" spans="2:31" s="24" customFormat="1" x14ac:dyDescent="0.2">
      <c r="C71" s="24" t="s">
        <v>1047</v>
      </c>
      <c r="D71" s="24">
        <f ca="1">SUM(D45:D70)</f>
        <v>44</v>
      </c>
      <c r="E71" s="36">
        <f t="shared" ref="E71:AB71" ca="1" si="8">SUM(E45:E70)</f>
        <v>2990000</v>
      </c>
      <c r="F71" s="24">
        <f t="shared" ca="1" si="8"/>
        <v>183</v>
      </c>
      <c r="G71" s="36">
        <f t="shared" ca="1" si="8"/>
        <v>7829000</v>
      </c>
      <c r="H71" s="24">
        <f t="shared" ca="1" si="8"/>
        <v>112</v>
      </c>
      <c r="I71" s="36">
        <f t="shared" ca="1" si="8"/>
        <v>8906000</v>
      </c>
      <c r="J71" s="24">
        <f t="shared" ca="1" si="8"/>
        <v>513</v>
      </c>
      <c r="K71" s="36">
        <f t="shared" ca="1" si="8"/>
        <v>12436000</v>
      </c>
      <c r="L71" s="24">
        <f t="shared" ca="1" si="8"/>
        <v>130</v>
      </c>
      <c r="M71" s="36">
        <f t="shared" ca="1" si="8"/>
        <v>7233000</v>
      </c>
      <c r="N71" s="24">
        <f t="shared" ca="1" si="8"/>
        <v>134</v>
      </c>
      <c r="O71" s="36">
        <f t="shared" ca="1" si="8"/>
        <v>7543000</v>
      </c>
      <c r="P71" s="24">
        <f t="shared" ca="1" si="8"/>
        <v>491</v>
      </c>
      <c r="Q71" s="36">
        <f t="shared" ca="1" si="8"/>
        <v>19557000</v>
      </c>
      <c r="R71" s="24">
        <f t="shared" ca="1" si="8"/>
        <v>137</v>
      </c>
      <c r="S71" s="36">
        <f t="shared" ca="1" si="8"/>
        <v>10010000</v>
      </c>
      <c r="T71" s="24">
        <f t="shared" ca="1" si="8"/>
        <v>438</v>
      </c>
      <c r="U71" s="36">
        <f t="shared" ca="1" si="8"/>
        <v>17205000</v>
      </c>
      <c r="V71" s="24">
        <f t="shared" ca="1" si="8"/>
        <v>94</v>
      </c>
      <c r="W71" s="36">
        <f t="shared" ca="1" si="8"/>
        <v>6480000</v>
      </c>
      <c r="X71" s="24">
        <f t="shared" ca="1" si="8"/>
        <v>115</v>
      </c>
      <c r="Y71" s="36">
        <f t="shared" ca="1" si="8"/>
        <v>7403000</v>
      </c>
      <c r="Z71" s="24">
        <f t="shared" ca="1" si="8"/>
        <v>145</v>
      </c>
      <c r="AA71" s="36">
        <f t="shared" ca="1" si="8"/>
        <v>8273000</v>
      </c>
      <c r="AB71" s="24">
        <f t="shared" ca="1" si="8"/>
        <v>2536</v>
      </c>
      <c r="AC71" s="36">
        <f ca="1">SUM(AC45:AC70)</f>
        <v>115865000</v>
      </c>
      <c r="AD71" s="36">
        <f ca="1">SUM(AD45:AD70)</f>
        <v>139815000</v>
      </c>
      <c r="AE71" s="37">
        <f t="shared" ca="1" si="6"/>
        <v>-0.17129778636054782</v>
      </c>
    </row>
    <row r="72" spans="2:31" x14ac:dyDescent="0.2"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</row>
    <row r="73" spans="2:31" x14ac:dyDescent="0.2">
      <c r="D73" s="33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</row>
    <row r="74" spans="2:31" x14ac:dyDescent="0.2">
      <c r="D74" s="33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</row>
    <row r="75" spans="2:31" x14ac:dyDescent="0.2"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</row>
    <row r="76" spans="2:31" x14ac:dyDescent="0.2"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</row>
    <row r="77" spans="2:31" x14ac:dyDescent="0.2">
      <c r="D77" s="33"/>
      <c r="E77" s="63"/>
      <c r="F77" s="64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</row>
    <row r="78" spans="2:31" x14ac:dyDescent="0.2">
      <c r="D78" s="33"/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</row>
    <row r="79" spans="2:31" x14ac:dyDescent="0.2"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</row>
    <row r="80" spans="2:31" x14ac:dyDescent="0.2"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</row>
    <row r="81" spans="4:19" x14ac:dyDescent="0.2"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</row>
    <row r="82" spans="4:19" x14ac:dyDescent="0.2"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</row>
    <row r="83" spans="4:19" x14ac:dyDescent="0.2"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</row>
    <row r="84" spans="4:19" x14ac:dyDescent="0.2"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</row>
    <row r="85" spans="4:19" x14ac:dyDescent="0.2">
      <c r="D85" s="33"/>
      <c r="E85" s="33"/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</row>
    <row r="86" spans="4:19" x14ac:dyDescent="0.2"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</row>
    <row r="87" spans="4:19" x14ac:dyDescent="0.2">
      <c r="D87" s="33"/>
      <c r="E87" s="33"/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</row>
    <row r="88" spans="4:19" x14ac:dyDescent="0.2"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</row>
  </sheetData>
  <dataValidations disablePrompts="1" count="2">
    <dataValidation type="list" allowBlank="1" showInputMessage="1" showErrorMessage="1" sqref="C2">
      <formula1>"периоды"</formula1>
    </dataValidation>
    <dataValidation type="list" allowBlank="1" showInputMessage="1" showErrorMessage="1" sqref="D4 R4 T4 D2 X4 F4 H4 J4 L4 N4 P4 V4 Z4">
      <formula1>период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G88"/>
  <sheetViews>
    <sheetView workbookViewId="0">
      <selection activeCell="L39" sqref="L39"/>
    </sheetView>
  </sheetViews>
  <sheetFormatPr defaultRowHeight="11.25" outlineLevelCol="1" x14ac:dyDescent="0.2"/>
  <cols>
    <col min="1" max="1" width="3.83203125" style="29" customWidth="1"/>
    <col min="2" max="2" width="3.5" style="29" bestFit="1" customWidth="1"/>
    <col min="3" max="3" width="26.33203125" style="29" customWidth="1"/>
    <col min="4" max="5" width="21" style="29" bestFit="1" customWidth="1"/>
    <col min="6" max="6" width="10.33203125" style="29" customWidth="1" outlineLevel="1"/>
    <col min="7" max="7" width="13" style="29" customWidth="1" outlineLevel="1"/>
    <col min="8" max="8" width="13" style="65" customWidth="1" outlineLevel="1"/>
    <col min="9" max="10" width="13" style="29" customWidth="1" outlineLevel="1"/>
    <col min="11" max="11" width="11.33203125" style="29" customWidth="1" outlineLevel="1"/>
    <col min="12" max="15" width="13" style="29" customWidth="1" outlineLevel="1"/>
    <col min="16" max="16" width="9.83203125" style="29" customWidth="1"/>
    <col min="17" max="20" width="13.83203125" style="29" customWidth="1"/>
    <col min="21" max="21" width="11.33203125" style="29" bestFit="1" customWidth="1"/>
    <col min="22" max="22" width="13" style="29" bestFit="1" customWidth="1"/>
    <col min="23" max="24" width="13" style="29" customWidth="1"/>
    <col min="25" max="25" width="8.33203125" style="29" bestFit="1" customWidth="1"/>
    <col min="26" max="28" width="13.83203125" style="29" customWidth="1"/>
    <col min="29" max="29" width="10.33203125" style="29" bestFit="1" customWidth="1"/>
    <col min="30" max="30" width="13" style="29" bestFit="1" customWidth="1"/>
    <col min="31" max="32" width="13" style="29" customWidth="1"/>
    <col min="33" max="33" width="7.33203125" style="29" bestFit="1" customWidth="1"/>
    <col min="34" max="34" width="13" style="29" bestFit="1" customWidth="1"/>
    <col min="35" max="36" width="13" style="29" customWidth="1"/>
    <col min="37" max="37" width="8.5" style="29" bestFit="1" customWidth="1"/>
    <col min="38" max="40" width="14.5" style="29" customWidth="1"/>
    <col min="41" max="41" width="11.5" style="29" customWidth="1"/>
    <col min="42" max="42" width="13" style="29" bestFit="1" customWidth="1"/>
    <col min="43" max="44" width="13" style="29" customWidth="1"/>
    <col min="45" max="45" width="9.5" style="29" bestFit="1" customWidth="1"/>
    <col min="46" max="48" width="13.5" style="29" customWidth="1"/>
    <col min="49" max="49" width="12.1640625" style="29" bestFit="1" customWidth="1"/>
    <col min="50" max="50" width="13" style="29" bestFit="1" customWidth="1"/>
    <col min="51" max="52" width="13" style="29" customWidth="1"/>
    <col min="53" max="53" width="11.1640625" style="29" bestFit="1" customWidth="1"/>
    <col min="54" max="54" width="13" style="29" bestFit="1" customWidth="1"/>
    <col min="55" max="56" width="13" style="29" customWidth="1"/>
    <col min="57" max="57" width="8.33203125" style="24" customWidth="1"/>
    <col min="58" max="58" width="15.83203125" style="24" bestFit="1" customWidth="1"/>
    <col min="59" max="59" width="13.6640625" style="42" customWidth="1"/>
    <col min="60" max="16384" width="9.33203125" style="29"/>
  </cols>
  <sheetData>
    <row r="1" spans="2:59" x14ac:dyDescent="0.2">
      <c r="F1" s="30" t="s">
        <v>174</v>
      </c>
      <c r="G1" s="30" t="s">
        <v>196</v>
      </c>
      <c r="I1" s="30"/>
      <c r="J1" s="30"/>
      <c r="K1" s="30" t="s">
        <v>197</v>
      </c>
    </row>
    <row r="2" spans="2:59" ht="12" thickBot="1" x14ac:dyDescent="0.25">
      <c r="F2" s="30" t="s">
        <v>204</v>
      </c>
      <c r="G2" s="31">
        <f>VLOOKUP(F2,периоды,2,FALSE)</f>
        <v>43556</v>
      </c>
      <c r="I2" s="31"/>
      <c r="J2" s="31"/>
      <c r="K2" s="31">
        <f>VLOOKUP(F2,периоды,3,FALSE)</f>
        <v>43585</v>
      </c>
    </row>
    <row r="3" spans="2:59" x14ac:dyDescent="0.2">
      <c r="D3" s="93" t="s">
        <v>2382</v>
      </c>
      <c r="E3" s="93" t="s">
        <v>2381</v>
      </c>
      <c r="F3" s="154" t="s">
        <v>1307</v>
      </c>
      <c r="G3" s="155"/>
      <c r="H3" s="152" t="s">
        <v>1308</v>
      </c>
      <c r="I3" s="153"/>
      <c r="J3" s="66" t="s">
        <v>1309</v>
      </c>
      <c r="K3" s="154" t="s">
        <v>1307</v>
      </c>
      <c r="L3" s="155"/>
      <c r="M3" s="152" t="s">
        <v>1308</v>
      </c>
      <c r="N3" s="153"/>
      <c r="O3" s="112" t="s">
        <v>1309</v>
      </c>
      <c r="P3" s="154" t="s">
        <v>1307</v>
      </c>
      <c r="Q3" s="155"/>
      <c r="R3" s="152" t="s">
        <v>1308</v>
      </c>
      <c r="S3" s="153"/>
      <c r="T3" s="112" t="s">
        <v>1309</v>
      </c>
    </row>
    <row r="4" spans="2:59" x14ac:dyDescent="0.2">
      <c r="D4" s="67"/>
      <c r="E4" s="67"/>
      <c r="F4" s="67" t="s">
        <v>1033</v>
      </c>
      <c r="G4" s="29" t="s">
        <v>1033</v>
      </c>
      <c r="H4" s="68" t="s">
        <v>1033</v>
      </c>
      <c r="I4" s="29" t="s">
        <v>1033</v>
      </c>
      <c r="J4" s="69" t="s">
        <v>1033</v>
      </c>
      <c r="K4" s="67" t="s">
        <v>1034</v>
      </c>
      <c r="L4" s="29" t="s">
        <v>1034</v>
      </c>
      <c r="M4" s="68" t="s">
        <v>1034</v>
      </c>
      <c r="N4" s="29" t="s">
        <v>1034</v>
      </c>
      <c r="O4" s="113">
        <v>43862</v>
      </c>
      <c r="P4" s="67" t="s">
        <v>1035</v>
      </c>
      <c r="Q4" s="29" t="s">
        <v>1035</v>
      </c>
      <c r="R4" s="29" t="s">
        <v>1035</v>
      </c>
      <c r="S4" s="29" t="s">
        <v>1035</v>
      </c>
      <c r="T4" s="69"/>
      <c r="U4" s="29" t="s">
        <v>1036</v>
      </c>
      <c r="V4" s="29" t="s">
        <v>1036</v>
      </c>
      <c r="W4" s="29" t="s">
        <v>1036</v>
      </c>
      <c r="X4" s="29" t="s">
        <v>1036</v>
      </c>
      <c r="Y4" s="29" t="s">
        <v>1037</v>
      </c>
      <c r="Z4" s="29" t="s">
        <v>1037</v>
      </c>
      <c r="AA4" s="29" t="s">
        <v>1037</v>
      </c>
      <c r="AB4" s="29" t="s">
        <v>1037</v>
      </c>
      <c r="AC4" s="29" t="s">
        <v>1038</v>
      </c>
      <c r="AG4" s="29" t="s">
        <v>1039</v>
      </c>
      <c r="AK4" s="29" t="s">
        <v>1040</v>
      </c>
      <c r="AO4" s="29" t="s">
        <v>1041</v>
      </c>
      <c r="AS4" s="29" t="s">
        <v>1042</v>
      </c>
      <c r="AW4" s="29" t="s">
        <v>1043</v>
      </c>
      <c r="BA4" s="29" t="s">
        <v>1044</v>
      </c>
      <c r="BE4" s="24" t="s">
        <v>2383</v>
      </c>
      <c r="BG4" s="43" t="s">
        <v>2384</v>
      </c>
    </row>
    <row r="5" spans="2:59" x14ac:dyDescent="0.2">
      <c r="D5" s="67"/>
      <c r="E5" s="67"/>
      <c r="F5" s="67" t="s">
        <v>199</v>
      </c>
      <c r="G5" s="29" t="s">
        <v>200</v>
      </c>
      <c r="H5" s="29" t="s">
        <v>199</v>
      </c>
      <c r="I5" s="29" t="s">
        <v>200</v>
      </c>
      <c r="J5" s="69"/>
      <c r="K5" s="67" t="s">
        <v>199</v>
      </c>
      <c r="L5" s="29" t="s">
        <v>200</v>
      </c>
      <c r="M5" s="29" t="s">
        <v>199</v>
      </c>
      <c r="N5" s="29" t="s">
        <v>200</v>
      </c>
      <c r="P5" s="67" t="s">
        <v>199</v>
      </c>
      <c r="Q5" s="29" t="s">
        <v>200</v>
      </c>
      <c r="T5" s="69"/>
      <c r="U5" s="29" t="s">
        <v>199</v>
      </c>
      <c r="V5" s="29" t="s">
        <v>200</v>
      </c>
      <c r="Y5" s="29" t="s">
        <v>199</v>
      </c>
      <c r="Z5" s="29" t="s">
        <v>200</v>
      </c>
      <c r="AC5" s="29" t="s">
        <v>199</v>
      </c>
      <c r="AD5" s="29" t="s">
        <v>200</v>
      </c>
      <c r="AG5" s="29" t="s">
        <v>199</v>
      </c>
      <c r="AH5" s="29" t="s">
        <v>200</v>
      </c>
      <c r="AK5" s="29" t="s">
        <v>199</v>
      </c>
      <c r="AL5" s="29" t="s">
        <v>200</v>
      </c>
      <c r="AO5" s="29" t="s">
        <v>199</v>
      </c>
      <c r="AP5" s="29" t="s">
        <v>200</v>
      </c>
      <c r="AS5" s="29" t="s">
        <v>199</v>
      </c>
      <c r="AT5" s="29" t="s">
        <v>200</v>
      </c>
      <c r="AW5" s="29" t="s">
        <v>199</v>
      </c>
      <c r="AX5" s="29" t="s">
        <v>200</v>
      </c>
      <c r="BA5" s="29" t="s">
        <v>199</v>
      </c>
      <c r="BB5" s="29" t="s">
        <v>200</v>
      </c>
      <c r="BE5" s="24" t="s">
        <v>199</v>
      </c>
      <c r="BF5" s="35" t="s">
        <v>200</v>
      </c>
    </row>
    <row r="6" spans="2:59" s="24" customFormat="1" x14ac:dyDescent="0.2">
      <c r="B6" s="24">
        <f>факт_продажи!B6</f>
        <v>1</v>
      </c>
      <c r="C6" s="24" t="s">
        <v>469</v>
      </c>
      <c r="D6" s="94">
        <f ca="1">IFERROR(BG6/BF6,"")</f>
        <v>9.4287747643219733E-2</v>
      </c>
      <c r="E6" s="94">
        <f ca="1">IFERROR(D6*365/(TODAY()-43831),"")</f>
        <v>0.36226345147131794</v>
      </c>
      <c r="F6" s="89">
        <v>5</v>
      </c>
      <c r="G6" s="36">
        <v>263000</v>
      </c>
      <c r="H6" s="90">
        <f t="shared" ref="H6:H41" ca="1" si="0">SUMIFS(продажиколичество,
продажимодель,"="&amp;$C6,
продажидата,"&gt;="&amp;VLOOKUP(H$4,периоды,2,FALSE),продажидата,"&lt;="&amp;VLOOKUP(H$4,периоды,3,FALSE))</f>
        <v>5</v>
      </c>
      <c r="I6" s="36">
        <f ca="1">SUMIFS(продажисумма,
продажимодель,"="&amp;$C6,
продажидата,"&gt;="&amp;VLOOKUP(H$4,периоды,2,FALSE),продажидата,"&lt;="&amp;VLOOKUP(H$4,периоды,3,FALSE))</f>
        <v>288001.14</v>
      </c>
      <c r="J6" s="91">
        <f ca="1">IFERROR(IF(I6/G6=0,"",I6/G6),"")</f>
        <v>1.0950613688212929</v>
      </c>
      <c r="K6" s="89">
        <v>11</v>
      </c>
      <c r="L6" s="36">
        <v>579000</v>
      </c>
      <c r="M6" s="90">
        <f t="shared" ref="M6:M41" ca="1" si="1">SUMIFS(продажиколичество,
продажимодель,"="&amp;$C6,
продажидата,"&gt;="&amp;VLOOKUP(M$4,периоды,2,FALSE),продажидата,"&lt;="&amp;VLOOKUP(M$4,периоды,3,FALSE))</f>
        <v>6</v>
      </c>
      <c r="N6" s="36">
        <f t="shared" ref="N6:N41" ca="1" si="2">SUMIFS(продажисумма,
продажимодель,"="&amp;$C6,
продажидата,"&gt;="&amp;VLOOKUP(M$4,периоды,2,FALSE),продажидата,"&lt;="&amp;VLOOKUP(M$4,периоды,3,FALSE))</f>
        <v>362112.88</v>
      </c>
      <c r="O6" s="114">
        <f ca="1">IFERROR(N6/L6,"")</f>
        <v>0.62541084628670118</v>
      </c>
      <c r="P6" s="89">
        <v>11</v>
      </c>
      <c r="Q6" s="36">
        <v>579000</v>
      </c>
      <c r="R6" s="90">
        <f t="shared" ref="R6:R41" ca="1" si="3">SUMIFS(продажиколичество,
продажимодель,"="&amp;$C6,
продажидата,"&gt;="&amp;VLOOKUP(R$4,периоды,2,FALSE),продажидата,"&lt;="&amp;VLOOKUP(R$4,периоды,3,FALSE))</f>
        <v>0</v>
      </c>
      <c r="S6" s="36">
        <f t="shared" ref="S6" ca="1" si="4">SUMIFS(продажисумма,
продажимодель,"="&amp;$C6,
продажидата,"&gt;="&amp;VLOOKUP(R$4,периоды,2,FALSE),продажидата,"&lt;="&amp;VLOOKUP(R$4,периоды,3,FALSE))</f>
        <v>0</v>
      </c>
      <c r="T6" s="91">
        <f ca="1">IFERROR(S6/Q6,"")</f>
        <v>0</v>
      </c>
      <c r="U6" s="90">
        <v>11</v>
      </c>
      <c r="V6" s="36">
        <v>579000</v>
      </c>
      <c r="W6" s="36"/>
      <c r="X6" s="36"/>
      <c r="Y6" s="90">
        <v>11</v>
      </c>
      <c r="Z6" s="36">
        <v>579000</v>
      </c>
      <c r="AA6" s="36"/>
      <c r="AB6" s="36"/>
      <c r="AC6" s="90">
        <v>11</v>
      </c>
      <c r="AD6" s="36">
        <v>579000</v>
      </c>
      <c r="AE6" s="36"/>
      <c r="AF6" s="36"/>
      <c r="AG6" s="90">
        <v>11</v>
      </c>
      <c r="AH6" s="36">
        <v>579000</v>
      </c>
      <c r="AI6" s="36"/>
      <c r="AJ6" s="36"/>
      <c r="AK6" s="90">
        <v>11</v>
      </c>
      <c r="AL6" s="36">
        <v>579000</v>
      </c>
      <c r="AM6" s="36"/>
      <c r="AN6" s="36"/>
      <c r="AO6" s="90">
        <v>11</v>
      </c>
      <c r="AP6" s="36">
        <v>579000</v>
      </c>
      <c r="AQ6" s="36"/>
      <c r="AR6" s="36"/>
      <c r="AS6" s="90">
        <v>11</v>
      </c>
      <c r="AT6" s="36">
        <v>579000</v>
      </c>
      <c r="AU6" s="36"/>
      <c r="AV6" s="36"/>
      <c r="AW6" s="90">
        <v>11</v>
      </c>
      <c r="AX6" s="36">
        <v>579000</v>
      </c>
      <c r="AY6" s="36"/>
      <c r="AZ6" s="36"/>
      <c r="BA6" s="90">
        <v>16</v>
      </c>
      <c r="BB6" s="36">
        <v>842000</v>
      </c>
      <c r="BC6" s="36">
        <v>43831</v>
      </c>
      <c r="BD6" s="36">
        <v>44196</v>
      </c>
      <c r="BE6" s="24">
        <f t="shared" ref="BE6:BE41" si="5">F6+K6+P6+U6+Y6+AC6+AG6+AK6+AO6+AS6+AW6+BA6</f>
        <v>131</v>
      </c>
      <c r="BF6" s="36">
        <f t="shared" ref="BF6:BF41" si="6">G6+L6+Q6+V6+Z6+AD6+AH6+AL6+AP6+AT6+AX6+BB6</f>
        <v>6895000</v>
      </c>
      <c r="BG6" s="35">
        <f t="shared" ref="BG6:BG41" ca="1" si="7">SUMIFS(продажисумма,продажимодель,C6,продажидата,"&lt;="&amp;44196,продажидата,"&gt;="&amp;43831)</f>
        <v>650114.02</v>
      </c>
    </row>
    <row r="7" spans="2:59" s="24" customFormat="1" x14ac:dyDescent="0.2">
      <c r="B7" s="24">
        <f>факт_продажи!B7</f>
        <v>2</v>
      </c>
      <c r="C7" s="24" t="s">
        <v>535</v>
      </c>
      <c r="D7" s="94">
        <f t="shared" ref="D7:D41" ca="1" si="8">IFERROR(BG7/BF7,"")</f>
        <v>8.8757188017461991E-2</v>
      </c>
      <c r="E7" s="94">
        <f t="shared" ref="E7:E42" ca="1" si="9">IFERROR(D7*365/(TODAY()-43831),"")</f>
        <v>0.34101445922498552</v>
      </c>
      <c r="F7" s="89">
        <v>48</v>
      </c>
      <c r="G7" s="36">
        <v>615000</v>
      </c>
      <c r="H7" s="90">
        <f t="shared" ca="1" si="0"/>
        <v>50</v>
      </c>
      <c r="I7" s="36">
        <f t="shared" ref="I7:I41" ca="1" si="10">SUMIFS(продажисумма,
продажимодель,"="&amp;$C7,
продажидата,"&gt;="&amp;VLOOKUP(H$4,периоды,2,FALSE),продажидата,"&lt;="&amp;VLOOKUP(H$4,периоды,3,FALSE))</f>
        <v>660876</v>
      </c>
      <c r="J7" s="91">
        <f t="shared" ref="J7:J26" ca="1" si="11">IFERROR(IF(I7/G7=0,"",I7/G7),"")</f>
        <v>1.0745951219512195</v>
      </c>
      <c r="K7" s="89">
        <v>91</v>
      </c>
      <c r="L7" s="36">
        <v>1166000</v>
      </c>
      <c r="M7" s="90">
        <f t="shared" ca="1" si="1"/>
        <v>36</v>
      </c>
      <c r="N7" s="36">
        <f t="shared" ca="1" si="2"/>
        <v>518352</v>
      </c>
      <c r="O7" s="114">
        <f t="shared" ref="O7:O42" ca="1" si="12">IFERROR(N7/L7,"")</f>
        <v>0.4445557461406518</v>
      </c>
      <c r="P7" s="89">
        <v>91</v>
      </c>
      <c r="Q7" s="36">
        <v>1166000</v>
      </c>
      <c r="R7" s="90">
        <f t="shared" ca="1" si="3"/>
        <v>0</v>
      </c>
      <c r="S7" s="36">
        <f t="shared" ref="S7:S41" ca="1" si="13">SUMIFS(продажисумма,
продажимодель,"="&amp;$C7,
продажидата,"&gt;="&amp;VLOOKUP(R$4,периоды,2,FALSE),продажидата,"&lt;="&amp;VLOOKUP(R$4,периоды,3,FALSE))</f>
        <v>0</v>
      </c>
      <c r="T7" s="91">
        <f t="shared" ref="T7:T42" ca="1" si="14">IFERROR(S7/Q7,"")</f>
        <v>0</v>
      </c>
      <c r="U7" s="90">
        <v>85</v>
      </c>
      <c r="V7" s="36">
        <v>1089000</v>
      </c>
      <c r="W7" s="36"/>
      <c r="X7" s="36"/>
      <c r="Y7" s="90">
        <v>85</v>
      </c>
      <c r="Z7" s="36">
        <v>1089000</v>
      </c>
      <c r="AA7" s="36"/>
      <c r="AB7" s="36"/>
      <c r="AC7" s="90">
        <v>85</v>
      </c>
      <c r="AD7" s="36">
        <v>1089000</v>
      </c>
      <c r="AE7" s="36"/>
      <c r="AF7" s="36"/>
      <c r="AG7" s="90">
        <v>85</v>
      </c>
      <c r="AH7" s="36">
        <v>1089000</v>
      </c>
      <c r="AI7" s="36"/>
      <c r="AJ7" s="36"/>
      <c r="AK7" s="90">
        <v>85</v>
      </c>
      <c r="AL7" s="36">
        <v>1089000</v>
      </c>
      <c r="AM7" s="36"/>
      <c r="AN7" s="36"/>
      <c r="AO7" s="90">
        <v>85</v>
      </c>
      <c r="AP7" s="36">
        <v>1089000</v>
      </c>
      <c r="AQ7" s="36"/>
      <c r="AR7" s="36"/>
      <c r="AS7" s="90">
        <v>85</v>
      </c>
      <c r="AT7" s="36">
        <v>1089000</v>
      </c>
      <c r="AU7" s="36"/>
      <c r="AV7" s="36"/>
      <c r="AW7" s="90">
        <v>85</v>
      </c>
      <c r="AX7" s="36">
        <v>1089000</v>
      </c>
      <c r="AY7" s="36"/>
      <c r="AZ7" s="36"/>
      <c r="BA7" s="90">
        <v>127</v>
      </c>
      <c r="BB7" s="36">
        <v>1627000</v>
      </c>
      <c r="BC7" s="36"/>
      <c r="BD7" s="36"/>
      <c r="BE7" s="24">
        <f t="shared" si="5"/>
        <v>1037</v>
      </c>
      <c r="BF7" s="36">
        <f t="shared" si="6"/>
        <v>13286000</v>
      </c>
      <c r="BG7" s="35">
        <f t="shared" ca="1" si="7"/>
        <v>1179228</v>
      </c>
    </row>
    <row r="8" spans="2:59" x14ac:dyDescent="0.2">
      <c r="B8" s="29">
        <f>факт_продажи!B8</f>
        <v>3</v>
      </c>
      <c r="C8" s="29" t="s">
        <v>536</v>
      </c>
      <c r="D8" s="139">
        <f t="shared" ca="1" si="8"/>
        <v>0.26675999999999994</v>
      </c>
      <c r="E8" s="139">
        <f t="shared" ca="1" si="9"/>
        <v>1.0249199999999998</v>
      </c>
      <c r="F8" s="70">
        <v>0</v>
      </c>
      <c r="G8" s="33">
        <v>0</v>
      </c>
      <c r="H8" s="32">
        <f t="shared" ca="1" si="0"/>
        <v>3</v>
      </c>
      <c r="I8" s="33">
        <f t="shared" ca="1" si="10"/>
        <v>44015.399999999994</v>
      </c>
      <c r="J8" s="71" t="str">
        <f t="shared" ca="1" si="11"/>
        <v/>
      </c>
      <c r="K8" s="70">
        <v>1</v>
      </c>
      <c r="L8" s="33">
        <v>15000</v>
      </c>
      <c r="M8" s="32">
        <f t="shared" ca="1" si="1"/>
        <v>0</v>
      </c>
      <c r="N8" s="33">
        <f t="shared" ca="1" si="2"/>
        <v>0</v>
      </c>
      <c r="O8" s="115">
        <f t="shared" ca="1" si="12"/>
        <v>0</v>
      </c>
      <c r="P8" s="70">
        <v>1</v>
      </c>
      <c r="Q8" s="33">
        <v>15000</v>
      </c>
      <c r="R8" s="32">
        <f t="shared" ca="1" si="3"/>
        <v>0</v>
      </c>
      <c r="S8" s="33">
        <f t="shared" ca="1" si="13"/>
        <v>0</v>
      </c>
      <c r="T8" s="71">
        <f t="shared" ca="1" si="14"/>
        <v>0</v>
      </c>
      <c r="U8" s="32">
        <v>1</v>
      </c>
      <c r="V8" s="33">
        <v>15000</v>
      </c>
      <c r="W8" s="33"/>
      <c r="X8" s="33"/>
      <c r="Y8" s="32">
        <v>1</v>
      </c>
      <c r="Z8" s="33">
        <v>15000</v>
      </c>
      <c r="AA8" s="33"/>
      <c r="AB8" s="33"/>
      <c r="AC8" s="32">
        <v>1</v>
      </c>
      <c r="AD8" s="33">
        <v>15000</v>
      </c>
      <c r="AE8" s="33"/>
      <c r="AF8" s="33"/>
      <c r="AG8" s="32">
        <v>1</v>
      </c>
      <c r="AH8" s="33">
        <v>15000</v>
      </c>
      <c r="AI8" s="33"/>
      <c r="AJ8" s="33"/>
      <c r="AK8" s="32">
        <v>1</v>
      </c>
      <c r="AL8" s="33">
        <v>15000</v>
      </c>
      <c r="AM8" s="33"/>
      <c r="AN8" s="33"/>
      <c r="AO8" s="32">
        <v>1</v>
      </c>
      <c r="AP8" s="33">
        <v>15000</v>
      </c>
      <c r="AQ8" s="33"/>
      <c r="AR8" s="33"/>
      <c r="AS8" s="32">
        <v>1</v>
      </c>
      <c r="AT8" s="33">
        <v>15000</v>
      </c>
      <c r="AU8" s="33"/>
      <c r="AV8" s="33"/>
      <c r="AW8" s="32">
        <v>1</v>
      </c>
      <c r="AX8" s="33">
        <v>15000</v>
      </c>
      <c r="AY8" s="33"/>
      <c r="AZ8" s="33"/>
      <c r="BA8" s="32">
        <v>1</v>
      </c>
      <c r="BB8" s="33">
        <v>15000</v>
      </c>
      <c r="BC8" s="33"/>
      <c r="BD8" s="33"/>
      <c r="BE8" s="29">
        <f t="shared" si="5"/>
        <v>11</v>
      </c>
      <c r="BF8" s="33">
        <f t="shared" si="6"/>
        <v>165000</v>
      </c>
      <c r="BG8" s="140">
        <f t="shared" ca="1" si="7"/>
        <v>44015.399999999994</v>
      </c>
    </row>
    <row r="9" spans="2:59" s="24" customFormat="1" x14ac:dyDescent="0.2">
      <c r="B9" s="24">
        <f>факт_продажи!B9</f>
        <v>4</v>
      </c>
      <c r="C9" s="24" t="s">
        <v>467</v>
      </c>
      <c r="D9" s="94">
        <f t="shared" ca="1" si="8"/>
        <v>6.8213290632506016E-2</v>
      </c>
      <c r="E9" s="94">
        <f t="shared" ca="1" si="9"/>
        <v>0.26208264295647049</v>
      </c>
      <c r="F9" s="89">
        <v>11</v>
      </c>
      <c r="G9" s="36">
        <v>489000</v>
      </c>
      <c r="H9" s="90">
        <f t="shared" ca="1" si="0"/>
        <v>7</v>
      </c>
      <c r="I9" s="36">
        <f t="shared" ca="1" si="10"/>
        <v>267584.52</v>
      </c>
      <c r="J9" s="91">
        <f t="shared" ca="1" si="11"/>
        <v>0.54720760736196328</v>
      </c>
      <c r="K9" s="89">
        <v>21</v>
      </c>
      <c r="L9" s="36">
        <v>933000</v>
      </c>
      <c r="M9" s="90">
        <f t="shared" ca="1" si="1"/>
        <v>11</v>
      </c>
      <c r="N9" s="36">
        <f t="shared" ca="1" si="2"/>
        <v>499201.08</v>
      </c>
      <c r="O9" s="114">
        <f t="shared" ca="1" si="12"/>
        <v>0.53504938906752408</v>
      </c>
      <c r="P9" s="89">
        <v>21</v>
      </c>
      <c r="Q9" s="36">
        <v>933000</v>
      </c>
      <c r="R9" s="90">
        <f t="shared" ca="1" si="3"/>
        <v>0</v>
      </c>
      <c r="S9" s="36">
        <f t="shared" ca="1" si="13"/>
        <v>0</v>
      </c>
      <c r="T9" s="91">
        <f t="shared" ca="1" si="14"/>
        <v>0</v>
      </c>
      <c r="U9" s="90">
        <v>21</v>
      </c>
      <c r="V9" s="36">
        <v>933000</v>
      </c>
      <c r="W9" s="36"/>
      <c r="X9" s="36"/>
      <c r="Y9" s="90">
        <v>21</v>
      </c>
      <c r="Z9" s="36">
        <v>933000</v>
      </c>
      <c r="AA9" s="36"/>
      <c r="AB9" s="36"/>
      <c r="AC9" s="90">
        <v>21</v>
      </c>
      <c r="AD9" s="36">
        <v>933000</v>
      </c>
      <c r="AE9" s="36"/>
      <c r="AF9" s="36"/>
      <c r="AG9" s="90">
        <v>21</v>
      </c>
      <c r="AH9" s="36">
        <v>933000</v>
      </c>
      <c r="AI9" s="36"/>
      <c r="AJ9" s="36"/>
      <c r="AK9" s="90">
        <v>21</v>
      </c>
      <c r="AL9" s="36">
        <v>933000</v>
      </c>
      <c r="AM9" s="36"/>
      <c r="AN9" s="36"/>
      <c r="AO9" s="90">
        <v>21</v>
      </c>
      <c r="AP9" s="36">
        <v>933000</v>
      </c>
      <c r="AQ9" s="36"/>
      <c r="AR9" s="36"/>
      <c r="AS9" s="90">
        <v>21</v>
      </c>
      <c r="AT9" s="36">
        <v>933000</v>
      </c>
      <c r="AU9" s="36"/>
      <c r="AV9" s="36"/>
      <c r="AW9" s="90">
        <v>21</v>
      </c>
      <c r="AX9" s="36">
        <v>933000</v>
      </c>
      <c r="AY9" s="36"/>
      <c r="AZ9" s="36"/>
      <c r="BA9" s="90">
        <v>32</v>
      </c>
      <c r="BB9" s="36">
        <v>1422000</v>
      </c>
      <c r="BC9" s="36"/>
      <c r="BD9" s="36"/>
      <c r="BE9" s="24">
        <f t="shared" si="5"/>
        <v>253</v>
      </c>
      <c r="BF9" s="36">
        <f t="shared" si="6"/>
        <v>11241000</v>
      </c>
      <c r="BG9" s="35">
        <f t="shared" ca="1" si="7"/>
        <v>766785.60000000009</v>
      </c>
    </row>
    <row r="10" spans="2:59" s="24" customFormat="1" x14ac:dyDescent="0.2">
      <c r="B10" s="24">
        <f>факт_продажи!B10</f>
        <v>5</v>
      </c>
      <c r="C10" s="24" t="s">
        <v>541</v>
      </c>
      <c r="D10" s="94">
        <f t="shared" ca="1" si="8"/>
        <v>0.13682836388477743</v>
      </c>
      <c r="E10" s="94">
        <f t="shared" ca="1" si="9"/>
        <v>0.52570897703098696</v>
      </c>
      <c r="F10" s="89">
        <v>30</v>
      </c>
      <c r="G10" s="36">
        <v>366000</v>
      </c>
      <c r="H10" s="90">
        <f t="shared" ca="1" si="0"/>
        <v>2</v>
      </c>
      <c r="I10" s="36">
        <f t="shared" ca="1" si="10"/>
        <v>27669.42</v>
      </c>
      <c r="J10" s="91">
        <f t="shared" ca="1" si="11"/>
        <v>7.5599508196721302E-2</v>
      </c>
      <c r="K10" s="89">
        <v>60</v>
      </c>
      <c r="L10" s="36">
        <v>732000</v>
      </c>
      <c r="M10" s="90">
        <f t="shared" ca="1" si="1"/>
        <v>80</v>
      </c>
      <c r="N10" s="36">
        <f t="shared" ca="1" si="2"/>
        <v>1174094.1000000001</v>
      </c>
      <c r="O10" s="114">
        <f t="shared" ca="1" si="12"/>
        <v>1.6039536885245902</v>
      </c>
      <c r="P10" s="89">
        <v>60</v>
      </c>
      <c r="Q10" s="36">
        <v>732000</v>
      </c>
      <c r="R10" s="90">
        <f t="shared" ca="1" si="3"/>
        <v>0</v>
      </c>
      <c r="S10" s="36">
        <f t="shared" ca="1" si="13"/>
        <v>0</v>
      </c>
      <c r="T10" s="91">
        <f t="shared" ca="1" si="14"/>
        <v>0</v>
      </c>
      <c r="U10" s="90">
        <v>60</v>
      </c>
      <c r="V10" s="36">
        <v>732000</v>
      </c>
      <c r="W10" s="36"/>
      <c r="X10" s="36"/>
      <c r="Y10" s="90">
        <v>60</v>
      </c>
      <c r="Z10" s="36">
        <v>732000</v>
      </c>
      <c r="AA10" s="36"/>
      <c r="AB10" s="36"/>
      <c r="AC10" s="90">
        <v>60</v>
      </c>
      <c r="AD10" s="36">
        <v>732000</v>
      </c>
      <c r="AE10" s="36"/>
      <c r="AF10" s="36"/>
      <c r="AG10" s="90">
        <v>60</v>
      </c>
      <c r="AH10" s="36">
        <v>732000</v>
      </c>
      <c r="AI10" s="36"/>
      <c r="AJ10" s="36"/>
      <c r="AK10" s="90">
        <v>60</v>
      </c>
      <c r="AL10" s="36">
        <v>732000</v>
      </c>
      <c r="AM10" s="36"/>
      <c r="AN10" s="36"/>
      <c r="AO10" s="90">
        <v>60</v>
      </c>
      <c r="AP10" s="36">
        <v>732000</v>
      </c>
      <c r="AQ10" s="36"/>
      <c r="AR10" s="36"/>
      <c r="AS10" s="90">
        <v>60</v>
      </c>
      <c r="AT10" s="36">
        <v>732000</v>
      </c>
      <c r="AU10" s="36"/>
      <c r="AV10" s="36"/>
      <c r="AW10" s="90">
        <v>60</v>
      </c>
      <c r="AX10" s="36">
        <v>732000</v>
      </c>
      <c r="AY10" s="36"/>
      <c r="AZ10" s="36"/>
      <c r="BA10" s="90">
        <v>90</v>
      </c>
      <c r="BB10" s="36">
        <v>1097000</v>
      </c>
      <c r="BC10" s="36"/>
      <c r="BD10" s="36"/>
      <c r="BE10" s="24">
        <f t="shared" si="5"/>
        <v>720</v>
      </c>
      <c r="BF10" s="36">
        <f t="shared" si="6"/>
        <v>8783000</v>
      </c>
      <c r="BG10" s="35">
        <f t="shared" ca="1" si="7"/>
        <v>1201763.52</v>
      </c>
    </row>
    <row r="11" spans="2:59" x14ac:dyDescent="0.2">
      <c r="B11" s="29">
        <f>факт_продажи!B11</f>
        <v>6</v>
      </c>
      <c r="C11" s="29" t="s">
        <v>539</v>
      </c>
      <c r="D11" s="139">
        <f t="shared" ca="1" si="8"/>
        <v>0.33852180974477952</v>
      </c>
      <c r="E11" s="139">
        <f t="shared" ca="1" si="9"/>
        <v>1.300636426914153</v>
      </c>
      <c r="F11" s="70">
        <v>2</v>
      </c>
      <c r="G11" s="33">
        <v>29000</v>
      </c>
      <c r="H11" s="32">
        <f t="shared" ca="1" si="0"/>
        <v>20</v>
      </c>
      <c r="I11" s="33">
        <f t="shared" ca="1" si="10"/>
        <v>279391.19999999995</v>
      </c>
      <c r="J11" s="71">
        <f t="shared" ca="1" si="11"/>
        <v>9.6341793103448268</v>
      </c>
      <c r="K11" s="70">
        <v>5</v>
      </c>
      <c r="L11" s="33">
        <v>73000</v>
      </c>
      <c r="M11" s="32">
        <f t="shared" ca="1" si="1"/>
        <v>1</v>
      </c>
      <c r="N11" s="33">
        <f t="shared" ca="1" si="2"/>
        <v>12414.6</v>
      </c>
      <c r="O11" s="115">
        <f t="shared" ca="1" si="12"/>
        <v>0.17006301369863014</v>
      </c>
      <c r="P11" s="70">
        <v>5</v>
      </c>
      <c r="Q11" s="33">
        <v>73000</v>
      </c>
      <c r="R11" s="32">
        <f t="shared" ca="1" si="3"/>
        <v>0</v>
      </c>
      <c r="S11" s="33">
        <f t="shared" ca="1" si="13"/>
        <v>0</v>
      </c>
      <c r="T11" s="71">
        <f t="shared" ca="1" si="14"/>
        <v>0</v>
      </c>
      <c r="U11" s="32">
        <v>5</v>
      </c>
      <c r="V11" s="33">
        <v>73000</v>
      </c>
      <c r="W11" s="33"/>
      <c r="X11" s="33"/>
      <c r="Y11" s="32">
        <v>5</v>
      </c>
      <c r="Z11" s="33">
        <v>73000</v>
      </c>
      <c r="AA11" s="33"/>
      <c r="AB11" s="33"/>
      <c r="AC11" s="32">
        <v>5</v>
      </c>
      <c r="AD11" s="33">
        <v>73000</v>
      </c>
      <c r="AE11" s="33"/>
      <c r="AF11" s="33"/>
      <c r="AG11" s="32">
        <v>5</v>
      </c>
      <c r="AH11" s="33">
        <v>73000</v>
      </c>
      <c r="AI11" s="33"/>
      <c r="AJ11" s="33"/>
      <c r="AK11" s="32">
        <v>5</v>
      </c>
      <c r="AL11" s="33">
        <v>73000</v>
      </c>
      <c r="AM11" s="33"/>
      <c r="AN11" s="33"/>
      <c r="AO11" s="32">
        <v>5</v>
      </c>
      <c r="AP11" s="33">
        <v>73000</v>
      </c>
      <c r="AQ11" s="33"/>
      <c r="AR11" s="33"/>
      <c r="AS11" s="32">
        <v>5</v>
      </c>
      <c r="AT11" s="33">
        <v>73000</v>
      </c>
      <c r="AU11" s="33"/>
      <c r="AV11" s="33"/>
      <c r="AW11" s="32">
        <v>5</v>
      </c>
      <c r="AX11" s="33">
        <v>73000</v>
      </c>
      <c r="AY11" s="33"/>
      <c r="AZ11" s="33"/>
      <c r="BA11" s="32">
        <v>7</v>
      </c>
      <c r="BB11" s="33">
        <v>103000</v>
      </c>
      <c r="BC11" s="33"/>
      <c r="BD11" s="33"/>
      <c r="BE11" s="29">
        <f t="shared" si="5"/>
        <v>59</v>
      </c>
      <c r="BF11" s="33">
        <f t="shared" si="6"/>
        <v>862000</v>
      </c>
      <c r="BG11" s="140">
        <f t="shared" ca="1" si="7"/>
        <v>291805.79999999993</v>
      </c>
    </row>
    <row r="12" spans="2:59" x14ac:dyDescent="0.2">
      <c r="B12" s="29">
        <f>факт_продажи!B12</f>
        <v>7</v>
      </c>
      <c r="C12" s="29" t="s">
        <v>540</v>
      </c>
      <c r="D12" s="139">
        <f t="shared" ca="1" si="8"/>
        <v>0.28272000000000003</v>
      </c>
      <c r="E12" s="139">
        <f t="shared" ca="1" si="9"/>
        <v>1.0862400000000001</v>
      </c>
      <c r="F12" s="70">
        <v>1</v>
      </c>
      <c r="G12" s="33">
        <v>17000</v>
      </c>
      <c r="H12" s="32">
        <f t="shared" ca="1" si="0"/>
        <v>2</v>
      </c>
      <c r="I12" s="33">
        <f t="shared" ca="1" si="10"/>
        <v>31099.200000000001</v>
      </c>
      <c r="J12" s="71">
        <f t="shared" ca="1" si="11"/>
        <v>1.829364705882353</v>
      </c>
      <c r="K12" s="70">
        <v>1</v>
      </c>
      <c r="L12" s="33">
        <v>17000</v>
      </c>
      <c r="M12" s="32">
        <f t="shared" ca="1" si="1"/>
        <v>2</v>
      </c>
      <c r="N12" s="33">
        <f t="shared" ca="1" si="2"/>
        <v>31099.200000000001</v>
      </c>
      <c r="O12" s="115">
        <f t="shared" ca="1" si="12"/>
        <v>1.829364705882353</v>
      </c>
      <c r="P12" s="70">
        <v>1</v>
      </c>
      <c r="Q12" s="33">
        <v>17000</v>
      </c>
      <c r="R12" s="32">
        <f t="shared" ca="1" si="3"/>
        <v>0</v>
      </c>
      <c r="S12" s="33">
        <f t="shared" ca="1" si="13"/>
        <v>0</v>
      </c>
      <c r="T12" s="71">
        <f t="shared" ca="1" si="14"/>
        <v>0</v>
      </c>
      <c r="U12" s="32">
        <v>1</v>
      </c>
      <c r="V12" s="33">
        <v>17000</v>
      </c>
      <c r="W12" s="33"/>
      <c r="X12" s="33"/>
      <c r="Y12" s="32">
        <v>1</v>
      </c>
      <c r="Z12" s="33">
        <v>17000</v>
      </c>
      <c r="AA12" s="33"/>
      <c r="AB12" s="33"/>
      <c r="AC12" s="32">
        <v>1</v>
      </c>
      <c r="AD12" s="33">
        <v>17000</v>
      </c>
      <c r="AE12" s="33"/>
      <c r="AF12" s="33"/>
      <c r="AG12" s="32">
        <v>1</v>
      </c>
      <c r="AH12" s="33">
        <v>17000</v>
      </c>
      <c r="AI12" s="33"/>
      <c r="AJ12" s="33"/>
      <c r="AK12" s="32">
        <v>1</v>
      </c>
      <c r="AL12" s="33">
        <v>17000</v>
      </c>
      <c r="AM12" s="33"/>
      <c r="AN12" s="33"/>
      <c r="AO12" s="32">
        <v>1</v>
      </c>
      <c r="AP12" s="33">
        <v>17000</v>
      </c>
      <c r="AQ12" s="33"/>
      <c r="AR12" s="33"/>
      <c r="AS12" s="32">
        <v>1</v>
      </c>
      <c r="AT12" s="33">
        <v>17000</v>
      </c>
      <c r="AU12" s="33"/>
      <c r="AV12" s="33"/>
      <c r="AW12" s="32">
        <v>1</v>
      </c>
      <c r="AX12" s="33">
        <v>17000</v>
      </c>
      <c r="AY12" s="33"/>
      <c r="AZ12" s="33"/>
      <c r="BA12" s="32">
        <v>2</v>
      </c>
      <c r="BB12" s="33">
        <v>33000</v>
      </c>
      <c r="BC12" s="33"/>
      <c r="BD12" s="33"/>
      <c r="BE12" s="29">
        <f t="shared" si="5"/>
        <v>13</v>
      </c>
      <c r="BF12" s="33">
        <f t="shared" si="6"/>
        <v>220000</v>
      </c>
      <c r="BG12" s="140">
        <f t="shared" ca="1" si="7"/>
        <v>62198.400000000001</v>
      </c>
    </row>
    <row r="13" spans="2:59" x14ac:dyDescent="0.2">
      <c r="B13" s="29">
        <f>факт_продажи!B13</f>
        <v>8</v>
      </c>
      <c r="C13" s="29" t="s">
        <v>527</v>
      </c>
      <c r="D13" s="139" t="str">
        <f t="shared" ca="1" si="8"/>
        <v/>
      </c>
      <c r="E13" s="139" t="str">
        <f t="shared" ca="1" si="9"/>
        <v/>
      </c>
      <c r="F13" s="70">
        <v>0</v>
      </c>
      <c r="G13" s="33">
        <v>0</v>
      </c>
      <c r="H13" s="32">
        <f t="shared" ca="1" si="0"/>
        <v>3</v>
      </c>
      <c r="I13" s="33">
        <f t="shared" ca="1" si="10"/>
        <v>85911.6</v>
      </c>
      <c r="J13" s="71" t="str">
        <f t="shared" ca="1" si="11"/>
        <v/>
      </c>
      <c r="K13" s="70">
        <v>0</v>
      </c>
      <c r="L13" s="33">
        <v>0</v>
      </c>
      <c r="M13" s="32">
        <f t="shared" ca="1" si="1"/>
        <v>0</v>
      </c>
      <c r="N13" s="33">
        <f t="shared" ca="1" si="2"/>
        <v>0</v>
      </c>
      <c r="O13" s="115" t="str">
        <f t="shared" ca="1" si="12"/>
        <v/>
      </c>
      <c r="P13" s="70">
        <v>0</v>
      </c>
      <c r="Q13" s="33">
        <v>0</v>
      </c>
      <c r="R13" s="32">
        <f t="shared" ca="1" si="3"/>
        <v>0</v>
      </c>
      <c r="S13" s="33">
        <f t="shared" ca="1" si="13"/>
        <v>0</v>
      </c>
      <c r="T13" s="71" t="str">
        <f t="shared" ca="1" si="14"/>
        <v/>
      </c>
      <c r="U13" s="32">
        <v>0</v>
      </c>
      <c r="V13" s="33">
        <v>0</v>
      </c>
      <c r="W13" s="33"/>
      <c r="X13" s="33"/>
      <c r="Y13" s="32">
        <v>0</v>
      </c>
      <c r="Z13" s="33">
        <v>0</v>
      </c>
      <c r="AA13" s="33"/>
      <c r="AB13" s="33"/>
      <c r="AC13" s="32">
        <v>0</v>
      </c>
      <c r="AD13" s="33">
        <v>0</v>
      </c>
      <c r="AE13" s="33"/>
      <c r="AF13" s="33"/>
      <c r="AG13" s="32">
        <v>0</v>
      </c>
      <c r="AH13" s="33">
        <v>0</v>
      </c>
      <c r="AI13" s="33"/>
      <c r="AJ13" s="33"/>
      <c r="AK13" s="32">
        <v>0</v>
      </c>
      <c r="AL13" s="33">
        <v>0</v>
      </c>
      <c r="AM13" s="33"/>
      <c r="AN13" s="33"/>
      <c r="AO13" s="32">
        <v>0</v>
      </c>
      <c r="AP13" s="33">
        <v>0</v>
      </c>
      <c r="AQ13" s="33"/>
      <c r="AR13" s="33"/>
      <c r="AS13" s="32">
        <v>0</v>
      </c>
      <c r="AT13" s="33">
        <v>0</v>
      </c>
      <c r="AU13" s="33"/>
      <c r="AV13" s="33"/>
      <c r="AW13" s="32">
        <v>0</v>
      </c>
      <c r="AX13" s="33">
        <v>0</v>
      </c>
      <c r="AY13" s="33"/>
      <c r="AZ13" s="33"/>
      <c r="BA13" s="32">
        <v>0</v>
      </c>
      <c r="BB13" s="33">
        <v>0</v>
      </c>
      <c r="BC13" s="33"/>
      <c r="BD13" s="33"/>
      <c r="BE13" s="29">
        <f t="shared" si="5"/>
        <v>0</v>
      </c>
      <c r="BF13" s="33">
        <f t="shared" si="6"/>
        <v>0</v>
      </c>
      <c r="BG13" s="140">
        <f t="shared" ca="1" si="7"/>
        <v>85911.6</v>
      </c>
    </row>
    <row r="14" spans="2:59" x14ac:dyDescent="0.2">
      <c r="B14" s="29">
        <f>факт_продажи!B14</f>
        <v>9</v>
      </c>
      <c r="C14" s="29" t="s">
        <v>542</v>
      </c>
      <c r="D14" s="139">
        <f t="shared" ca="1" si="8"/>
        <v>3.6183855024711692E-2</v>
      </c>
      <c r="E14" s="139">
        <f t="shared" ca="1" si="9"/>
        <v>0.13902217983178702</v>
      </c>
      <c r="F14" s="70">
        <v>1</v>
      </c>
      <c r="G14" s="33">
        <v>35000</v>
      </c>
      <c r="H14" s="32">
        <f t="shared" ca="1" si="0"/>
        <v>1</v>
      </c>
      <c r="I14" s="33">
        <f t="shared" ca="1" si="10"/>
        <v>43927.199999999997</v>
      </c>
      <c r="J14" s="71">
        <f t="shared" ca="1" si="11"/>
        <v>1.255062857142857</v>
      </c>
      <c r="K14" s="70">
        <v>3</v>
      </c>
      <c r="L14" s="33">
        <v>104000</v>
      </c>
      <c r="M14" s="32">
        <f t="shared" ca="1" si="1"/>
        <v>0</v>
      </c>
      <c r="N14" s="33">
        <f t="shared" ca="1" si="2"/>
        <v>0</v>
      </c>
      <c r="O14" s="115">
        <f t="shared" ca="1" si="12"/>
        <v>0</v>
      </c>
      <c r="P14" s="70">
        <v>3</v>
      </c>
      <c r="Q14" s="33">
        <v>104000</v>
      </c>
      <c r="R14" s="32">
        <f t="shared" ca="1" si="3"/>
        <v>0</v>
      </c>
      <c r="S14" s="33">
        <f t="shared" ca="1" si="13"/>
        <v>0</v>
      </c>
      <c r="T14" s="71">
        <f t="shared" ca="1" si="14"/>
        <v>0</v>
      </c>
      <c r="U14" s="32">
        <v>3</v>
      </c>
      <c r="V14" s="33">
        <v>104000</v>
      </c>
      <c r="W14" s="33"/>
      <c r="X14" s="33"/>
      <c r="Y14" s="32">
        <v>3</v>
      </c>
      <c r="Z14" s="33">
        <v>104000</v>
      </c>
      <c r="AA14" s="33"/>
      <c r="AB14" s="33"/>
      <c r="AC14" s="32">
        <v>3</v>
      </c>
      <c r="AD14" s="33">
        <v>104000</v>
      </c>
      <c r="AE14" s="33"/>
      <c r="AF14" s="33"/>
      <c r="AG14" s="32">
        <v>3</v>
      </c>
      <c r="AH14" s="33">
        <v>104000</v>
      </c>
      <c r="AI14" s="33"/>
      <c r="AJ14" s="33"/>
      <c r="AK14" s="32">
        <v>3</v>
      </c>
      <c r="AL14" s="33">
        <v>104000</v>
      </c>
      <c r="AM14" s="33"/>
      <c r="AN14" s="33"/>
      <c r="AO14" s="32">
        <v>3</v>
      </c>
      <c r="AP14" s="33">
        <v>104000</v>
      </c>
      <c r="AQ14" s="33"/>
      <c r="AR14" s="33"/>
      <c r="AS14" s="32">
        <v>3</v>
      </c>
      <c r="AT14" s="33">
        <v>104000</v>
      </c>
      <c r="AU14" s="33"/>
      <c r="AV14" s="33"/>
      <c r="AW14" s="32">
        <v>3</v>
      </c>
      <c r="AX14" s="33">
        <v>104000</v>
      </c>
      <c r="AY14" s="33"/>
      <c r="AZ14" s="33"/>
      <c r="BA14" s="32">
        <v>4</v>
      </c>
      <c r="BB14" s="33">
        <v>139000</v>
      </c>
      <c r="BC14" s="33"/>
      <c r="BD14" s="33"/>
      <c r="BE14" s="29">
        <f t="shared" si="5"/>
        <v>35</v>
      </c>
      <c r="BF14" s="33">
        <f t="shared" si="6"/>
        <v>1214000</v>
      </c>
      <c r="BG14" s="140">
        <f t="shared" ca="1" si="7"/>
        <v>43927.199999999997</v>
      </c>
    </row>
    <row r="15" spans="2:59" x14ac:dyDescent="0.2">
      <c r="B15" s="29">
        <f>факт_продажи!B15</f>
        <v>10</v>
      </c>
      <c r="C15" s="29" t="s">
        <v>543</v>
      </c>
      <c r="D15" s="139">
        <f t="shared" ca="1" si="8"/>
        <v>0</v>
      </c>
      <c r="E15" s="139">
        <f t="shared" ca="1" si="9"/>
        <v>0</v>
      </c>
      <c r="F15" s="70">
        <v>3</v>
      </c>
      <c r="G15" s="33">
        <v>31000</v>
      </c>
      <c r="H15" s="32">
        <f t="shared" ca="1" si="0"/>
        <v>0</v>
      </c>
      <c r="I15" s="33">
        <f t="shared" ca="1" si="10"/>
        <v>0</v>
      </c>
      <c r="J15" s="71" t="str">
        <f t="shared" ca="1" si="11"/>
        <v/>
      </c>
      <c r="K15" s="70">
        <v>6</v>
      </c>
      <c r="L15" s="33">
        <v>61000</v>
      </c>
      <c r="M15" s="32">
        <f t="shared" ca="1" si="1"/>
        <v>0</v>
      </c>
      <c r="N15" s="33">
        <f t="shared" ca="1" si="2"/>
        <v>0</v>
      </c>
      <c r="O15" s="115">
        <f t="shared" ca="1" si="12"/>
        <v>0</v>
      </c>
      <c r="P15" s="70">
        <v>6</v>
      </c>
      <c r="Q15" s="33">
        <v>61000</v>
      </c>
      <c r="R15" s="32">
        <f t="shared" ca="1" si="3"/>
        <v>0</v>
      </c>
      <c r="S15" s="33">
        <f t="shared" ca="1" si="13"/>
        <v>0</v>
      </c>
      <c r="T15" s="71">
        <f t="shared" ca="1" si="14"/>
        <v>0</v>
      </c>
      <c r="U15" s="32">
        <v>6</v>
      </c>
      <c r="V15" s="33">
        <v>61000</v>
      </c>
      <c r="W15" s="33"/>
      <c r="X15" s="33"/>
      <c r="Y15" s="32">
        <v>6</v>
      </c>
      <c r="Z15" s="33">
        <v>61000</v>
      </c>
      <c r="AA15" s="33"/>
      <c r="AB15" s="33"/>
      <c r="AC15" s="32">
        <v>6</v>
      </c>
      <c r="AD15" s="33">
        <v>61000</v>
      </c>
      <c r="AE15" s="33"/>
      <c r="AF15" s="33"/>
      <c r="AG15" s="32">
        <v>6</v>
      </c>
      <c r="AH15" s="33">
        <v>61000</v>
      </c>
      <c r="AI15" s="33"/>
      <c r="AJ15" s="33"/>
      <c r="AK15" s="32">
        <v>6</v>
      </c>
      <c r="AL15" s="33">
        <v>61000</v>
      </c>
      <c r="AM15" s="33"/>
      <c r="AN15" s="33"/>
      <c r="AO15" s="32">
        <v>6</v>
      </c>
      <c r="AP15" s="33">
        <v>61000</v>
      </c>
      <c r="AQ15" s="33"/>
      <c r="AR15" s="33"/>
      <c r="AS15" s="32">
        <v>6</v>
      </c>
      <c r="AT15" s="33">
        <v>61000</v>
      </c>
      <c r="AU15" s="33"/>
      <c r="AV15" s="33"/>
      <c r="AW15" s="32">
        <v>6</v>
      </c>
      <c r="AX15" s="33">
        <v>61000</v>
      </c>
      <c r="AY15" s="33"/>
      <c r="AZ15" s="33"/>
      <c r="BA15" s="32">
        <v>9</v>
      </c>
      <c r="BB15" s="33">
        <v>92000</v>
      </c>
      <c r="BC15" s="33"/>
      <c r="BD15" s="33"/>
      <c r="BE15" s="29">
        <f t="shared" si="5"/>
        <v>72</v>
      </c>
      <c r="BF15" s="33">
        <f t="shared" si="6"/>
        <v>733000</v>
      </c>
      <c r="BG15" s="140">
        <f t="shared" ca="1" si="7"/>
        <v>0</v>
      </c>
    </row>
    <row r="16" spans="2:59" x14ac:dyDescent="0.2">
      <c r="B16" s="29">
        <f>факт_продажи!B16</f>
        <v>11</v>
      </c>
      <c r="C16" s="29" t="s">
        <v>463</v>
      </c>
      <c r="D16" s="139">
        <f t="shared" ca="1" si="8"/>
        <v>5.3326176327325857E-2</v>
      </c>
      <c r="E16" s="139">
        <f t="shared" ca="1" si="9"/>
        <v>0.20488478273130462</v>
      </c>
      <c r="F16" s="70">
        <v>7</v>
      </c>
      <c r="G16" s="33">
        <v>161000</v>
      </c>
      <c r="H16" s="32">
        <f t="shared" ca="1" si="0"/>
        <v>2</v>
      </c>
      <c r="I16" s="33">
        <f t="shared" ca="1" si="10"/>
        <v>41549.279999999999</v>
      </c>
      <c r="J16" s="71">
        <f t="shared" ca="1" si="11"/>
        <v>0.25807006211180122</v>
      </c>
      <c r="K16" s="70">
        <v>15</v>
      </c>
      <c r="L16" s="33">
        <v>344000</v>
      </c>
      <c r="M16" s="32">
        <f t="shared" ca="1" si="1"/>
        <v>8</v>
      </c>
      <c r="N16" s="33">
        <f t="shared" ca="1" si="2"/>
        <v>177407.99999999997</v>
      </c>
      <c r="O16" s="115">
        <f t="shared" ca="1" si="12"/>
        <v>0.51572093023255805</v>
      </c>
      <c r="P16" s="70">
        <v>15</v>
      </c>
      <c r="Q16" s="33">
        <v>344000</v>
      </c>
      <c r="R16" s="32">
        <f t="shared" ca="1" si="3"/>
        <v>0</v>
      </c>
      <c r="S16" s="33">
        <f t="shared" ca="1" si="13"/>
        <v>0</v>
      </c>
      <c r="T16" s="71">
        <f t="shared" ca="1" si="14"/>
        <v>0</v>
      </c>
      <c r="U16" s="32">
        <v>15</v>
      </c>
      <c r="V16" s="33">
        <v>344000</v>
      </c>
      <c r="W16" s="33"/>
      <c r="X16" s="33"/>
      <c r="Y16" s="32">
        <v>15</v>
      </c>
      <c r="Z16" s="33">
        <v>344000</v>
      </c>
      <c r="AA16" s="33"/>
      <c r="AB16" s="33"/>
      <c r="AC16" s="32">
        <v>15</v>
      </c>
      <c r="AD16" s="33">
        <v>344000</v>
      </c>
      <c r="AE16" s="33"/>
      <c r="AF16" s="33"/>
      <c r="AG16" s="32">
        <v>15</v>
      </c>
      <c r="AH16" s="33">
        <v>344000</v>
      </c>
      <c r="AI16" s="33"/>
      <c r="AJ16" s="33"/>
      <c r="AK16" s="32">
        <v>15</v>
      </c>
      <c r="AL16" s="33">
        <v>344000</v>
      </c>
      <c r="AM16" s="33"/>
      <c r="AN16" s="33"/>
      <c r="AO16" s="32">
        <v>15</v>
      </c>
      <c r="AP16" s="33">
        <v>344000</v>
      </c>
      <c r="AQ16" s="33"/>
      <c r="AR16" s="33"/>
      <c r="AS16" s="32">
        <v>15</v>
      </c>
      <c r="AT16" s="33">
        <v>344000</v>
      </c>
      <c r="AU16" s="33"/>
      <c r="AV16" s="33"/>
      <c r="AW16" s="32">
        <v>15</v>
      </c>
      <c r="AX16" s="33">
        <v>344000</v>
      </c>
      <c r="AY16" s="33"/>
      <c r="AZ16" s="33"/>
      <c r="BA16" s="32">
        <v>22</v>
      </c>
      <c r="BB16" s="33">
        <v>505000</v>
      </c>
      <c r="BC16" s="33"/>
      <c r="BD16" s="33"/>
      <c r="BE16" s="29">
        <f t="shared" si="5"/>
        <v>179</v>
      </c>
      <c r="BF16" s="33">
        <f t="shared" si="6"/>
        <v>4106000</v>
      </c>
      <c r="BG16" s="140">
        <f t="shared" ca="1" si="7"/>
        <v>218957.27999999997</v>
      </c>
    </row>
    <row r="17" spans="2:59" x14ac:dyDescent="0.2">
      <c r="B17" s="29">
        <f>факт_продажи!B17</f>
        <v>12</v>
      </c>
      <c r="C17" s="29" t="s">
        <v>525</v>
      </c>
      <c r="D17" s="139">
        <f t="shared" ca="1" si="8"/>
        <v>9.2717473739495793E-2</v>
      </c>
      <c r="E17" s="139">
        <f t="shared" ca="1" si="9"/>
        <v>0.35623029384122062</v>
      </c>
      <c r="F17" s="70">
        <v>18</v>
      </c>
      <c r="G17" s="33">
        <v>155000</v>
      </c>
      <c r="H17" s="32">
        <f t="shared" ca="1" si="0"/>
        <v>16</v>
      </c>
      <c r="I17" s="33">
        <f t="shared" ca="1" si="10"/>
        <v>148761.60000000001</v>
      </c>
      <c r="J17" s="71">
        <f t="shared" ca="1" si="11"/>
        <v>0.95975225806451614</v>
      </c>
      <c r="K17" s="70">
        <v>37</v>
      </c>
      <c r="L17" s="33">
        <v>318000</v>
      </c>
      <c r="M17" s="32">
        <f t="shared" ca="1" si="1"/>
        <v>26</v>
      </c>
      <c r="N17" s="33">
        <f t="shared" ca="1" si="2"/>
        <v>204306.53999999998</v>
      </c>
      <c r="O17" s="115">
        <f t="shared" ca="1" si="12"/>
        <v>0.64247339622641508</v>
      </c>
      <c r="P17" s="70">
        <v>37</v>
      </c>
      <c r="Q17" s="33">
        <v>318000</v>
      </c>
      <c r="R17" s="32">
        <f t="shared" ca="1" si="3"/>
        <v>0</v>
      </c>
      <c r="S17" s="33">
        <f t="shared" ca="1" si="13"/>
        <v>0</v>
      </c>
      <c r="T17" s="71">
        <f t="shared" ca="1" si="14"/>
        <v>0</v>
      </c>
      <c r="U17" s="32">
        <v>37</v>
      </c>
      <c r="V17" s="33">
        <v>318000</v>
      </c>
      <c r="W17" s="33"/>
      <c r="X17" s="33"/>
      <c r="Y17" s="32">
        <v>37</v>
      </c>
      <c r="Z17" s="33">
        <v>318000</v>
      </c>
      <c r="AA17" s="33"/>
      <c r="AB17" s="33"/>
      <c r="AC17" s="32">
        <v>37</v>
      </c>
      <c r="AD17" s="33">
        <v>318000</v>
      </c>
      <c r="AE17" s="33"/>
      <c r="AF17" s="33"/>
      <c r="AG17" s="32">
        <v>37</v>
      </c>
      <c r="AH17" s="33">
        <v>318000</v>
      </c>
      <c r="AI17" s="33"/>
      <c r="AJ17" s="33"/>
      <c r="AK17" s="32">
        <v>37</v>
      </c>
      <c r="AL17" s="33">
        <v>318000</v>
      </c>
      <c r="AM17" s="33"/>
      <c r="AN17" s="33"/>
      <c r="AO17" s="32">
        <v>37</v>
      </c>
      <c r="AP17" s="33">
        <v>318000</v>
      </c>
      <c r="AQ17" s="33"/>
      <c r="AR17" s="33"/>
      <c r="AS17" s="32">
        <v>37</v>
      </c>
      <c r="AT17" s="33">
        <v>318000</v>
      </c>
      <c r="AU17" s="33"/>
      <c r="AV17" s="33"/>
      <c r="AW17" s="32">
        <v>37</v>
      </c>
      <c r="AX17" s="33">
        <v>318000</v>
      </c>
      <c r="AY17" s="33"/>
      <c r="AZ17" s="33"/>
      <c r="BA17" s="32">
        <v>55</v>
      </c>
      <c r="BB17" s="33">
        <v>473000</v>
      </c>
      <c r="BC17" s="33"/>
      <c r="BD17" s="33"/>
      <c r="BE17" s="29">
        <f t="shared" si="5"/>
        <v>443</v>
      </c>
      <c r="BF17" s="33">
        <f t="shared" si="6"/>
        <v>3808000</v>
      </c>
      <c r="BG17" s="140">
        <f t="shared" ca="1" si="7"/>
        <v>353068.13999999996</v>
      </c>
    </row>
    <row r="18" spans="2:59" x14ac:dyDescent="0.2">
      <c r="B18" s="29">
        <f>факт_продажи!B18</f>
        <v>13</v>
      </c>
      <c r="C18" s="29" t="s">
        <v>524</v>
      </c>
      <c r="D18" s="139">
        <f t="shared" ca="1" si="8"/>
        <v>0.10797818181818182</v>
      </c>
      <c r="E18" s="139">
        <f t="shared" ca="1" si="9"/>
        <v>0.41486354066985648</v>
      </c>
      <c r="F18" s="70">
        <v>0</v>
      </c>
      <c r="G18" s="33">
        <v>0</v>
      </c>
      <c r="H18" s="32">
        <f t="shared" ca="1" si="0"/>
        <v>0</v>
      </c>
      <c r="I18" s="33">
        <f t="shared" ca="1" si="10"/>
        <v>0</v>
      </c>
      <c r="J18" s="71" t="str">
        <f t="shared" ca="1" si="11"/>
        <v/>
      </c>
      <c r="K18" s="70">
        <v>1</v>
      </c>
      <c r="L18" s="33">
        <v>40000</v>
      </c>
      <c r="M18" s="32">
        <f t="shared" ca="1" si="1"/>
        <v>1</v>
      </c>
      <c r="N18" s="33">
        <f t="shared" ca="1" si="2"/>
        <v>47510.400000000001</v>
      </c>
      <c r="O18" s="115">
        <f t="shared" ca="1" si="12"/>
        <v>1.1877599999999999</v>
      </c>
      <c r="P18" s="70">
        <v>1</v>
      </c>
      <c r="Q18" s="33">
        <v>40000</v>
      </c>
      <c r="R18" s="32">
        <f t="shared" ca="1" si="3"/>
        <v>0</v>
      </c>
      <c r="S18" s="33">
        <f t="shared" ca="1" si="13"/>
        <v>0</v>
      </c>
      <c r="T18" s="71">
        <f t="shared" ca="1" si="14"/>
        <v>0</v>
      </c>
      <c r="U18" s="32">
        <v>1</v>
      </c>
      <c r="V18" s="33">
        <v>40000</v>
      </c>
      <c r="W18" s="33"/>
      <c r="X18" s="33"/>
      <c r="Y18" s="32">
        <v>1</v>
      </c>
      <c r="Z18" s="33">
        <v>40000</v>
      </c>
      <c r="AA18" s="33"/>
      <c r="AB18" s="33"/>
      <c r="AC18" s="32">
        <v>1</v>
      </c>
      <c r="AD18" s="33">
        <v>40000</v>
      </c>
      <c r="AE18" s="33"/>
      <c r="AF18" s="33"/>
      <c r="AG18" s="32">
        <v>1</v>
      </c>
      <c r="AH18" s="33">
        <v>40000</v>
      </c>
      <c r="AI18" s="33"/>
      <c r="AJ18" s="33"/>
      <c r="AK18" s="32">
        <v>1</v>
      </c>
      <c r="AL18" s="33">
        <v>40000</v>
      </c>
      <c r="AM18" s="33"/>
      <c r="AN18" s="33"/>
      <c r="AO18" s="32">
        <v>1</v>
      </c>
      <c r="AP18" s="33">
        <v>40000</v>
      </c>
      <c r="AQ18" s="33"/>
      <c r="AR18" s="33"/>
      <c r="AS18" s="32">
        <v>1</v>
      </c>
      <c r="AT18" s="33">
        <v>40000</v>
      </c>
      <c r="AU18" s="33"/>
      <c r="AV18" s="33"/>
      <c r="AW18" s="32">
        <v>1</v>
      </c>
      <c r="AX18" s="33">
        <v>40000</v>
      </c>
      <c r="AY18" s="33"/>
      <c r="AZ18" s="33"/>
      <c r="BA18" s="32">
        <v>1</v>
      </c>
      <c r="BB18" s="33">
        <v>40000</v>
      </c>
      <c r="BC18" s="33"/>
      <c r="BD18" s="33"/>
      <c r="BE18" s="29">
        <f t="shared" si="5"/>
        <v>11</v>
      </c>
      <c r="BF18" s="33">
        <f t="shared" si="6"/>
        <v>440000</v>
      </c>
      <c r="BG18" s="140">
        <f t="shared" ca="1" si="7"/>
        <v>47510.400000000001</v>
      </c>
    </row>
    <row r="19" spans="2:59" s="34" customFormat="1" x14ac:dyDescent="0.2">
      <c r="B19" s="29">
        <f>факт_продажи!B19</f>
        <v>14</v>
      </c>
      <c r="C19" s="29" t="s">
        <v>526</v>
      </c>
      <c r="D19" s="139">
        <f t="shared" ca="1" si="8"/>
        <v>7.9584236453201979E-2</v>
      </c>
      <c r="E19" s="139">
        <f t="shared" ca="1" si="9"/>
        <v>0.30577101374124971</v>
      </c>
      <c r="F19" s="70">
        <v>11</v>
      </c>
      <c r="G19" s="33">
        <v>24000</v>
      </c>
      <c r="H19" s="32">
        <f t="shared" ca="1" si="0"/>
        <v>1</v>
      </c>
      <c r="I19" s="33">
        <f t="shared" ca="1" si="10"/>
        <v>16155.6</v>
      </c>
      <c r="J19" s="71">
        <f t="shared" ca="1" si="11"/>
        <v>0.67315000000000003</v>
      </c>
      <c r="K19" s="70">
        <v>23</v>
      </c>
      <c r="L19" s="33">
        <v>51000</v>
      </c>
      <c r="M19" s="32">
        <f t="shared" ca="1" si="1"/>
        <v>2</v>
      </c>
      <c r="N19" s="33">
        <f t="shared" ca="1" si="2"/>
        <v>32311.200000000001</v>
      </c>
      <c r="O19" s="115">
        <f t="shared" ca="1" si="12"/>
        <v>0.63355294117647065</v>
      </c>
      <c r="P19" s="70">
        <v>23</v>
      </c>
      <c r="Q19" s="33">
        <v>51000</v>
      </c>
      <c r="R19" s="32">
        <f t="shared" ca="1" si="3"/>
        <v>0</v>
      </c>
      <c r="S19" s="33">
        <f t="shared" ca="1" si="13"/>
        <v>0</v>
      </c>
      <c r="T19" s="71">
        <f t="shared" ca="1" si="14"/>
        <v>0</v>
      </c>
      <c r="U19" s="32">
        <v>23</v>
      </c>
      <c r="V19" s="33">
        <v>51000</v>
      </c>
      <c r="W19" s="33"/>
      <c r="X19" s="33"/>
      <c r="Y19" s="32">
        <v>23</v>
      </c>
      <c r="Z19" s="33">
        <v>51000</v>
      </c>
      <c r="AA19" s="33"/>
      <c r="AB19" s="33"/>
      <c r="AC19" s="32">
        <v>23</v>
      </c>
      <c r="AD19" s="33">
        <v>51000</v>
      </c>
      <c r="AE19" s="33"/>
      <c r="AF19" s="33"/>
      <c r="AG19" s="32">
        <v>23</v>
      </c>
      <c r="AH19" s="33">
        <v>51000</v>
      </c>
      <c r="AI19" s="33"/>
      <c r="AJ19" s="33"/>
      <c r="AK19" s="32">
        <v>23</v>
      </c>
      <c r="AL19" s="33">
        <v>51000</v>
      </c>
      <c r="AM19" s="33"/>
      <c r="AN19" s="33"/>
      <c r="AO19" s="32">
        <v>23</v>
      </c>
      <c r="AP19" s="33">
        <v>51000</v>
      </c>
      <c r="AQ19" s="33"/>
      <c r="AR19" s="33"/>
      <c r="AS19" s="32">
        <v>23</v>
      </c>
      <c r="AT19" s="33">
        <v>51000</v>
      </c>
      <c r="AU19" s="33"/>
      <c r="AV19" s="33"/>
      <c r="AW19" s="32">
        <v>23</v>
      </c>
      <c r="AX19" s="33">
        <v>51000</v>
      </c>
      <c r="AY19" s="33"/>
      <c r="AZ19" s="33"/>
      <c r="BA19" s="32">
        <v>34</v>
      </c>
      <c r="BB19" s="33">
        <v>75000</v>
      </c>
      <c r="BC19" s="33"/>
      <c r="BD19" s="33"/>
      <c r="BE19" s="29">
        <f t="shared" si="5"/>
        <v>275</v>
      </c>
      <c r="BF19" s="33">
        <f t="shared" si="6"/>
        <v>609000</v>
      </c>
      <c r="BG19" s="140">
        <f t="shared" ca="1" si="7"/>
        <v>48466.8</v>
      </c>
    </row>
    <row r="20" spans="2:59" x14ac:dyDescent="0.2">
      <c r="B20" s="29">
        <f>факт_продажи!B20</f>
        <v>15</v>
      </c>
      <c r="C20" s="29" t="s">
        <v>544</v>
      </c>
      <c r="D20" s="139">
        <f t="shared" ca="1" si="8"/>
        <v>0</v>
      </c>
      <c r="E20" s="139">
        <f t="shared" ca="1" si="9"/>
        <v>0</v>
      </c>
      <c r="F20" s="70">
        <v>3</v>
      </c>
      <c r="G20" s="33">
        <v>28000</v>
      </c>
      <c r="H20" s="32">
        <f t="shared" ca="1" si="0"/>
        <v>0</v>
      </c>
      <c r="I20" s="33">
        <f t="shared" ca="1" si="10"/>
        <v>0</v>
      </c>
      <c r="J20" s="71" t="str">
        <f t="shared" ca="1" si="11"/>
        <v/>
      </c>
      <c r="K20" s="70">
        <v>6</v>
      </c>
      <c r="L20" s="33">
        <v>55000</v>
      </c>
      <c r="M20" s="32">
        <f t="shared" ca="1" si="1"/>
        <v>0</v>
      </c>
      <c r="N20" s="33">
        <f t="shared" ca="1" si="2"/>
        <v>0</v>
      </c>
      <c r="O20" s="115">
        <f t="shared" ca="1" si="12"/>
        <v>0</v>
      </c>
      <c r="P20" s="70">
        <v>6</v>
      </c>
      <c r="Q20" s="33">
        <v>55000</v>
      </c>
      <c r="R20" s="32">
        <f t="shared" ca="1" si="3"/>
        <v>0</v>
      </c>
      <c r="S20" s="33">
        <f t="shared" ca="1" si="13"/>
        <v>0</v>
      </c>
      <c r="T20" s="71">
        <f t="shared" ca="1" si="14"/>
        <v>0</v>
      </c>
      <c r="U20" s="32">
        <v>6</v>
      </c>
      <c r="V20" s="33">
        <v>55000</v>
      </c>
      <c r="W20" s="33"/>
      <c r="X20" s="33"/>
      <c r="Y20" s="32">
        <v>6</v>
      </c>
      <c r="Z20" s="33">
        <v>55000</v>
      </c>
      <c r="AA20" s="33"/>
      <c r="AB20" s="33"/>
      <c r="AC20" s="32">
        <v>6</v>
      </c>
      <c r="AD20" s="33">
        <v>55000</v>
      </c>
      <c r="AE20" s="33"/>
      <c r="AF20" s="33"/>
      <c r="AG20" s="32">
        <v>6</v>
      </c>
      <c r="AH20" s="33">
        <v>55000</v>
      </c>
      <c r="AI20" s="33"/>
      <c r="AJ20" s="33"/>
      <c r="AK20" s="32">
        <v>6</v>
      </c>
      <c r="AL20" s="33">
        <v>55000</v>
      </c>
      <c r="AM20" s="33"/>
      <c r="AN20" s="33"/>
      <c r="AO20" s="32">
        <v>6</v>
      </c>
      <c r="AP20" s="33">
        <v>55000</v>
      </c>
      <c r="AQ20" s="33"/>
      <c r="AR20" s="33"/>
      <c r="AS20" s="32">
        <v>6</v>
      </c>
      <c r="AT20" s="33">
        <v>55000</v>
      </c>
      <c r="AU20" s="33"/>
      <c r="AV20" s="33"/>
      <c r="AW20" s="32">
        <v>6</v>
      </c>
      <c r="AX20" s="33">
        <v>55000</v>
      </c>
      <c r="AY20" s="33"/>
      <c r="AZ20" s="33"/>
      <c r="BA20" s="32">
        <v>8</v>
      </c>
      <c r="BB20" s="33">
        <v>74000</v>
      </c>
      <c r="BC20" s="33"/>
      <c r="BD20" s="33"/>
      <c r="BE20" s="29">
        <f t="shared" si="5"/>
        <v>71</v>
      </c>
      <c r="BF20" s="33">
        <f t="shared" si="6"/>
        <v>652000</v>
      </c>
      <c r="BG20" s="140">
        <f t="shared" ca="1" si="7"/>
        <v>0</v>
      </c>
    </row>
    <row r="21" spans="2:59" x14ac:dyDescent="0.2">
      <c r="B21" s="29">
        <f>факт_продажи!B21</f>
        <v>16</v>
      </c>
      <c r="C21" s="29" t="s">
        <v>547</v>
      </c>
      <c r="D21" s="139">
        <f t="shared" ca="1" si="8"/>
        <v>0</v>
      </c>
      <c r="E21" s="139">
        <f t="shared" ca="1" si="9"/>
        <v>0</v>
      </c>
      <c r="F21" s="70">
        <v>8</v>
      </c>
      <c r="G21" s="33">
        <v>36000</v>
      </c>
      <c r="H21" s="32">
        <f t="shared" ca="1" si="0"/>
        <v>0</v>
      </c>
      <c r="I21" s="33">
        <f t="shared" ca="1" si="10"/>
        <v>0</v>
      </c>
      <c r="J21" s="71" t="str">
        <f t="shared" ca="1" si="11"/>
        <v/>
      </c>
      <c r="K21" s="70">
        <v>16</v>
      </c>
      <c r="L21" s="33">
        <v>73000</v>
      </c>
      <c r="M21" s="32">
        <f t="shared" ca="1" si="1"/>
        <v>0</v>
      </c>
      <c r="N21" s="33">
        <f t="shared" ca="1" si="2"/>
        <v>0</v>
      </c>
      <c r="O21" s="115">
        <f t="shared" ca="1" si="12"/>
        <v>0</v>
      </c>
      <c r="P21" s="70">
        <v>16</v>
      </c>
      <c r="Q21" s="33">
        <v>73000</v>
      </c>
      <c r="R21" s="32">
        <f t="shared" ca="1" si="3"/>
        <v>0</v>
      </c>
      <c r="S21" s="33">
        <f t="shared" ca="1" si="13"/>
        <v>0</v>
      </c>
      <c r="T21" s="71">
        <f t="shared" ca="1" si="14"/>
        <v>0</v>
      </c>
      <c r="U21" s="32">
        <v>16</v>
      </c>
      <c r="V21" s="33">
        <v>73000</v>
      </c>
      <c r="W21" s="33"/>
      <c r="X21" s="33"/>
      <c r="Y21" s="32">
        <v>16</v>
      </c>
      <c r="Z21" s="33">
        <v>73000</v>
      </c>
      <c r="AA21" s="33"/>
      <c r="AB21" s="33"/>
      <c r="AC21" s="32">
        <v>16</v>
      </c>
      <c r="AD21" s="33">
        <v>73000</v>
      </c>
      <c r="AE21" s="33"/>
      <c r="AF21" s="33"/>
      <c r="AG21" s="32">
        <v>16</v>
      </c>
      <c r="AH21" s="33">
        <v>73000</v>
      </c>
      <c r="AI21" s="33"/>
      <c r="AJ21" s="33"/>
      <c r="AK21" s="32">
        <v>16</v>
      </c>
      <c r="AL21" s="33">
        <v>73000</v>
      </c>
      <c r="AM21" s="33"/>
      <c r="AN21" s="33"/>
      <c r="AO21" s="32">
        <v>16</v>
      </c>
      <c r="AP21" s="33">
        <v>73000</v>
      </c>
      <c r="AQ21" s="33"/>
      <c r="AR21" s="33"/>
      <c r="AS21" s="32">
        <v>16</v>
      </c>
      <c r="AT21" s="33">
        <v>73000</v>
      </c>
      <c r="AU21" s="33"/>
      <c r="AV21" s="33"/>
      <c r="AW21" s="32">
        <v>16</v>
      </c>
      <c r="AX21" s="33">
        <v>73000</v>
      </c>
      <c r="AY21" s="33"/>
      <c r="AZ21" s="33"/>
      <c r="BA21" s="32">
        <v>24</v>
      </c>
      <c r="BB21" s="33">
        <v>109000</v>
      </c>
      <c r="BC21" s="33"/>
      <c r="BD21" s="33"/>
      <c r="BE21" s="29">
        <f t="shared" si="5"/>
        <v>192</v>
      </c>
      <c r="BF21" s="33">
        <f t="shared" si="6"/>
        <v>875000</v>
      </c>
      <c r="BG21" s="140">
        <f t="shared" ca="1" si="7"/>
        <v>0</v>
      </c>
    </row>
    <row r="22" spans="2:59" x14ac:dyDescent="0.2">
      <c r="B22" s="29">
        <f>факт_продажи!B22</f>
        <v>17</v>
      </c>
      <c r="C22" s="29" t="s">
        <v>546</v>
      </c>
      <c r="D22" s="139">
        <f t="shared" ca="1" si="8"/>
        <v>6.923850730124392E-3</v>
      </c>
      <c r="E22" s="139">
        <f t="shared" ca="1" si="9"/>
        <v>2.6602163331530562E-2</v>
      </c>
      <c r="F22" s="70">
        <v>6</v>
      </c>
      <c r="G22" s="33">
        <v>83000</v>
      </c>
      <c r="H22" s="32">
        <f t="shared" ca="1" si="0"/>
        <v>1</v>
      </c>
      <c r="I22" s="33">
        <f t="shared" ca="1" si="10"/>
        <v>12802.2</v>
      </c>
      <c r="J22" s="71">
        <f t="shared" ca="1" si="11"/>
        <v>0.1542433734939759</v>
      </c>
      <c r="K22" s="70">
        <v>11</v>
      </c>
      <c r="L22" s="33">
        <v>153000</v>
      </c>
      <c r="M22" s="32">
        <f t="shared" ca="1" si="1"/>
        <v>0</v>
      </c>
      <c r="N22" s="33">
        <f t="shared" ca="1" si="2"/>
        <v>0</v>
      </c>
      <c r="O22" s="115">
        <f t="shared" ca="1" si="12"/>
        <v>0</v>
      </c>
      <c r="P22" s="70">
        <v>11</v>
      </c>
      <c r="Q22" s="33">
        <v>153000</v>
      </c>
      <c r="R22" s="32">
        <f t="shared" ca="1" si="3"/>
        <v>0</v>
      </c>
      <c r="S22" s="33">
        <f t="shared" ca="1" si="13"/>
        <v>0</v>
      </c>
      <c r="T22" s="71">
        <f t="shared" ca="1" si="14"/>
        <v>0</v>
      </c>
      <c r="U22" s="32">
        <v>11</v>
      </c>
      <c r="V22" s="33">
        <v>153000</v>
      </c>
      <c r="W22" s="33"/>
      <c r="X22" s="33"/>
      <c r="Y22" s="32">
        <v>11</v>
      </c>
      <c r="Z22" s="33">
        <v>153000</v>
      </c>
      <c r="AA22" s="33"/>
      <c r="AB22" s="33"/>
      <c r="AC22" s="32">
        <v>11</v>
      </c>
      <c r="AD22" s="33">
        <v>153000</v>
      </c>
      <c r="AE22" s="33"/>
      <c r="AF22" s="33"/>
      <c r="AG22" s="32">
        <v>11</v>
      </c>
      <c r="AH22" s="33">
        <v>153000</v>
      </c>
      <c r="AI22" s="33"/>
      <c r="AJ22" s="33"/>
      <c r="AK22" s="32">
        <v>11</v>
      </c>
      <c r="AL22" s="33">
        <v>153000</v>
      </c>
      <c r="AM22" s="33"/>
      <c r="AN22" s="33"/>
      <c r="AO22" s="32">
        <v>11</v>
      </c>
      <c r="AP22" s="33">
        <v>153000</v>
      </c>
      <c r="AQ22" s="33"/>
      <c r="AR22" s="33"/>
      <c r="AS22" s="32">
        <v>11</v>
      </c>
      <c r="AT22" s="33">
        <v>153000</v>
      </c>
      <c r="AU22" s="33"/>
      <c r="AV22" s="33"/>
      <c r="AW22" s="32">
        <v>11</v>
      </c>
      <c r="AX22" s="33">
        <v>153000</v>
      </c>
      <c r="AY22" s="33"/>
      <c r="AZ22" s="33"/>
      <c r="BA22" s="32">
        <v>17</v>
      </c>
      <c r="BB22" s="33">
        <v>236000</v>
      </c>
      <c r="BC22" s="33"/>
      <c r="BD22" s="33"/>
      <c r="BE22" s="29">
        <f t="shared" si="5"/>
        <v>133</v>
      </c>
      <c r="BF22" s="33">
        <f t="shared" si="6"/>
        <v>1849000</v>
      </c>
      <c r="BG22" s="140">
        <f t="shared" ca="1" si="7"/>
        <v>12802.2</v>
      </c>
    </row>
    <row r="23" spans="2:59" x14ac:dyDescent="0.2">
      <c r="B23" s="29">
        <f>факт_продажи!B23</f>
        <v>18</v>
      </c>
      <c r="C23" s="29" t="s">
        <v>545</v>
      </c>
      <c r="D23" s="139">
        <f t="shared" ca="1" si="8"/>
        <v>0</v>
      </c>
      <c r="E23" s="139">
        <f t="shared" ca="1" si="9"/>
        <v>0</v>
      </c>
      <c r="F23" s="70">
        <v>7</v>
      </c>
      <c r="G23" s="33">
        <v>42000</v>
      </c>
      <c r="H23" s="32">
        <f t="shared" ca="1" si="0"/>
        <v>0</v>
      </c>
      <c r="I23" s="33">
        <f t="shared" ca="1" si="10"/>
        <v>0</v>
      </c>
      <c r="J23" s="71" t="str">
        <f t="shared" ca="1" si="11"/>
        <v/>
      </c>
      <c r="K23" s="70">
        <v>14</v>
      </c>
      <c r="L23" s="33">
        <v>83000</v>
      </c>
      <c r="M23" s="32">
        <f t="shared" ca="1" si="1"/>
        <v>0</v>
      </c>
      <c r="N23" s="33">
        <f t="shared" ca="1" si="2"/>
        <v>0</v>
      </c>
      <c r="O23" s="115">
        <f t="shared" ca="1" si="12"/>
        <v>0</v>
      </c>
      <c r="P23" s="70">
        <v>14</v>
      </c>
      <c r="Q23" s="33">
        <v>83000</v>
      </c>
      <c r="R23" s="32">
        <f t="shared" ca="1" si="3"/>
        <v>0</v>
      </c>
      <c r="S23" s="33">
        <f t="shared" ca="1" si="13"/>
        <v>0</v>
      </c>
      <c r="T23" s="71">
        <f t="shared" ca="1" si="14"/>
        <v>0</v>
      </c>
      <c r="U23" s="32">
        <v>14</v>
      </c>
      <c r="V23" s="33">
        <v>83000</v>
      </c>
      <c r="W23" s="33"/>
      <c r="X23" s="33"/>
      <c r="Y23" s="32">
        <v>14</v>
      </c>
      <c r="Z23" s="33">
        <v>83000</v>
      </c>
      <c r="AA23" s="33"/>
      <c r="AB23" s="33"/>
      <c r="AC23" s="32">
        <v>14</v>
      </c>
      <c r="AD23" s="33">
        <v>83000</v>
      </c>
      <c r="AE23" s="33"/>
      <c r="AF23" s="33"/>
      <c r="AG23" s="32">
        <v>14</v>
      </c>
      <c r="AH23" s="33">
        <v>83000</v>
      </c>
      <c r="AI23" s="33"/>
      <c r="AJ23" s="33"/>
      <c r="AK23" s="32">
        <v>14</v>
      </c>
      <c r="AL23" s="33">
        <v>83000</v>
      </c>
      <c r="AM23" s="33"/>
      <c r="AN23" s="33"/>
      <c r="AO23" s="32">
        <v>14</v>
      </c>
      <c r="AP23" s="33">
        <v>83000</v>
      </c>
      <c r="AQ23" s="33"/>
      <c r="AR23" s="33"/>
      <c r="AS23" s="32">
        <v>14</v>
      </c>
      <c r="AT23" s="33">
        <v>83000</v>
      </c>
      <c r="AU23" s="33"/>
      <c r="AV23" s="33"/>
      <c r="AW23" s="32">
        <v>14</v>
      </c>
      <c r="AX23" s="33">
        <v>83000</v>
      </c>
      <c r="AY23" s="33"/>
      <c r="AZ23" s="33"/>
      <c r="BA23" s="32">
        <v>21</v>
      </c>
      <c r="BB23" s="33">
        <v>125000</v>
      </c>
      <c r="BC23" s="33"/>
      <c r="BD23" s="33"/>
      <c r="BE23" s="29">
        <f t="shared" si="5"/>
        <v>168</v>
      </c>
      <c r="BF23" s="33">
        <f t="shared" si="6"/>
        <v>997000</v>
      </c>
      <c r="BG23" s="140">
        <f t="shared" ca="1" si="7"/>
        <v>0</v>
      </c>
    </row>
    <row r="24" spans="2:59" x14ac:dyDescent="0.2">
      <c r="B24" s="29">
        <f>факт_продажи!B24</f>
        <v>19</v>
      </c>
      <c r="C24" s="29" t="s">
        <v>470</v>
      </c>
      <c r="D24" s="139">
        <f t="shared" ca="1" si="8"/>
        <v>6.903322642719692E-2</v>
      </c>
      <c r="E24" s="139">
        <f t="shared" ca="1" si="9"/>
        <v>0.26523292258870396</v>
      </c>
      <c r="F24" s="70">
        <v>80</v>
      </c>
      <c r="G24" s="33">
        <v>194000</v>
      </c>
      <c r="H24" s="32">
        <f t="shared" ca="1" si="0"/>
        <v>51</v>
      </c>
      <c r="I24" s="33">
        <f t="shared" ca="1" si="10"/>
        <v>114480</v>
      </c>
      <c r="J24" s="71">
        <f t="shared" ca="1" si="11"/>
        <v>0.59010309278350515</v>
      </c>
      <c r="K24" s="70">
        <v>161</v>
      </c>
      <c r="L24" s="33">
        <v>390000</v>
      </c>
      <c r="M24" s="32">
        <f t="shared" ca="1" si="1"/>
        <v>84</v>
      </c>
      <c r="N24" s="33">
        <f t="shared" ca="1" si="2"/>
        <v>208388.4</v>
      </c>
      <c r="O24" s="115">
        <f t="shared" ca="1" si="12"/>
        <v>0.53432923076923078</v>
      </c>
      <c r="P24" s="70">
        <v>161</v>
      </c>
      <c r="Q24" s="33">
        <v>390000</v>
      </c>
      <c r="R24" s="32">
        <f t="shared" ca="1" si="3"/>
        <v>0</v>
      </c>
      <c r="S24" s="33">
        <f t="shared" ca="1" si="13"/>
        <v>0</v>
      </c>
      <c r="T24" s="71">
        <f t="shared" ca="1" si="14"/>
        <v>0</v>
      </c>
      <c r="U24" s="32">
        <v>161</v>
      </c>
      <c r="V24" s="33">
        <v>390000</v>
      </c>
      <c r="W24" s="33"/>
      <c r="X24" s="33"/>
      <c r="Y24" s="32">
        <v>161</v>
      </c>
      <c r="Z24" s="33">
        <v>390000</v>
      </c>
      <c r="AA24" s="33"/>
      <c r="AB24" s="33"/>
      <c r="AC24" s="32">
        <v>161</v>
      </c>
      <c r="AD24" s="33">
        <v>390000</v>
      </c>
      <c r="AE24" s="33"/>
      <c r="AF24" s="33"/>
      <c r="AG24" s="32">
        <v>161</v>
      </c>
      <c r="AH24" s="33">
        <v>390000</v>
      </c>
      <c r="AI24" s="33"/>
      <c r="AJ24" s="33"/>
      <c r="AK24" s="32">
        <v>161</v>
      </c>
      <c r="AL24" s="33">
        <v>390000</v>
      </c>
      <c r="AM24" s="33"/>
      <c r="AN24" s="33"/>
      <c r="AO24" s="32">
        <v>161</v>
      </c>
      <c r="AP24" s="33">
        <v>390000</v>
      </c>
      <c r="AQ24" s="33"/>
      <c r="AR24" s="33"/>
      <c r="AS24" s="32">
        <v>161</v>
      </c>
      <c r="AT24" s="33">
        <v>390000</v>
      </c>
      <c r="AU24" s="33"/>
      <c r="AV24" s="33"/>
      <c r="AW24" s="32">
        <v>161</v>
      </c>
      <c r="AX24" s="33">
        <v>390000</v>
      </c>
      <c r="AY24" s="33"/>
      <c r="AZ24" s="33"/>
      <c r="BA24" s="32">
        <v>241</v>
      </c>
      <c r="BB24" s="33">
        <v>583000</v>
      </c>
      <c r="BC24" s="33"/>
      <c r="BD24" s="33"/>
      <c r="BE24" s="29">
        <f t="shared" si="5"/>
        <v>1931</v>
      </c>
      <c r="BF24" s="33">
        <f t="shared" si="6"/>
        <v>4677000</v>
      </c>
      <c r="BG24" s="140">
        <f t="shared" ca="1" si="7"/>
        <v>322868.40000000002</v>
      </c>
    </row>
    <row r="25" spans="2:59" x14ac:dyDescent="0.2">
      <c r="B25" s="29">
        <f>факт_продажи!B25</f>
        <v>20</v>
      </c>
      <c r="C25" s="29" t="s">
        <v>471</v>
      </c>
      <c r="D25" s="139">
        <f t="shared" ca="1" si="8"/>
        <v>0.33625105882352946</v>
      </c>
      <c r="E25" s="139">
        <f t="shared" ca="1" si="9"/>
        <v>1.2919119628482973</v>
      </c>
      <c r="F25" s="70">
        <v>35</v>
      </c>
      <c r="G25" s="33">
        <v>89000</v>
      </c>
      <c r="H25" s="32">
        <f t="shared" ca="1" si="0"/>
        <v>69</v>
      </c>
      <c r="I25" s="33">
        <f t="shared" ca="1" si="10"/>
        <v>148878</v>
      </c>
      <c r="J25" s="71">
        <f t="shared" ca="1" si="11"/>
        <v>1.6727865168539326</v>
      </c>
      <c r="K25" s="70">
        <v>70</v>
      </c>
      <c r="L25" s="33">
        <v>177000</v>
      </c>
      <c r="M25" s="32">
        <f t="shared" ca="1" si="1"/>
        <v>229</v>
      </c>
      <c r="N25" s="33">
        <f t="shared" ca="1" si="2"/>
        <v>565655.5</v>
      </c>
      <c r="O25" s="115">
        <f t="shared" ca="1" si="12"/>
        <v>3.1957937853107343</v>
      </c>
      <c r="P25" s="70">
        <v>70</v>
      </c>
      <c r="Q25" s="33">
        <v>177000</v>
      </c>
      <c r="R25" s="32">
        <f t="shared" ca="1" si="3"/>
        <v>0</v>
      </c>
      <c r="S25" s="33">
        <f t="shared" ca="1" si="13"/>
        <v>0</v>
      </c>
      <c r="T25" s="71">
        <f t="shared" ca="1" si="14"/>
        <v>0</v>
      </c>
      <c r="U25" s="32">
        <v>70</v>
      </c>
      <c r="V25" s="33">
        <v>177000</v>
      </c>
      <c r="W25" s="33"/>
      <c r="X25" s="33"/>
      <c r="Y25" s="32">
        <v>70</v>
      </c>
      <c r="Z25" s="33">
        <v>177000</v>
      </c>
      <c r="AA25" s="33"/>
      <c r="AB25" s="33"/>
      <c r="AC25" s="32">
        <v>70</v>
      </c>
      <c r="AD25" s="33">
        <v>177000</v>
      </c>
      <c r="AE25" s="33"/>
      <c r="AF25" s="33"/>
      <c r="AG25" s="32">
        <v>70</v>
      </c>
      <c r="AH25" s="33">
        <v>177000</v>
      </c>
      <c r="AI25" s="33"/>
      <c r="AJ25" s="33"/>
      <c r="AK25" s="32">
        <v>70</v>
      </c>
      <c r="AL25" s="33">
        <v>177000</v>
      </c>
      <c r="AM25" s="33"/>
      <c r="AN25" s="33"/>
      <c r="AO25" s="32">
        <v>70</v>
      </c>
      <c r="AP25" s="33">
        <v>177000</v>
      </c>
      <c r="AQ25" s="33"/>
      <c r="AR25" s="33"/>
      <c r="AS25" s="32">
        <v>70</v>
      </c>
      <c r="AT25" s="33">
        <v>177000</v>
      </c>
      <c r="AU25" s="33"/>
      <c r="AV25" s="33"/>
      <c r="AW25" s="32">
        <v>70</v>
      </c>
      <c r="AX25" s="33">
        <v>177000</v>
      </c>
      <c r="AY25" s="33"/>
      <c r="AZ25" s="33"/>
      <c r="BA25" s="32">
        <v>105</v>
      </c>
      <c r="BB25" s="33">
        <v>266000</v>
      </c>
      <c r="BC25" s="33"/>
      <c r="BD25" s="33"/>
      <c r="BE25" s="29">
        <f t="shared" si="5"/>
        <v>840</v>
      </c>
      <c r="BF25" s="33">
        <f t="shared" si="6"/>
        <v>2125000</v>
      </c>
      <c r="BG25" s="140">
        <f t="shared" ca="1" si="7"/>
        <v>714533.50000000012</v>
      </c>
    </row>
    <row r="26" spans="2:59" s="24" customFormat="1" x14ac:dyDescent="0.2">
      <c r="B26" s="24">
        <f>факт_продажи!B26</f>
        <v>21</v>
      </c>
      <c r="C26" s="24" t="s">
        <v>468</v>
      </c>
      <c r="D26" s="94">
        <f t="shared" ca="1" si="8"/>
        <v>8.7368803341202103E-2</v>
      </c>
      <c r="E26" s="94">
        <f t="shared" ca="1" si="9"/>
        <v>0.33568013915303963</v>
      </c>
      <c r="F26" s="89">
        <v>7</v>
      </c>
      <c r="G26" s="36">
        <v>229000</v>
      </c>
      <c r="H26" s="90">
        <f t="shared" ca="1" si="0"/>
        <v>0</v>
      </c>
      <c r="I26" s="36">
        <f t="shared" ca="1" si="10"/>
        <v>0</v>
      </c>
      <c r="J26" s="91" t="str">
        <f t="shared" ca="1" si="11"/>
        <v/>
      </c>
      <c r="K26" s="89">
        <v>14</v>
      </c>
      <c r="L26" s="36">
        <v>459000</v>
      </c>
      <c r="M26" s="90">
        <f t="shared" ca="1" si="1"/>
        <v>15</v>
      </c>
      <c r="N26" s="36">
        <f t="shared" ca="1" si="2"/>
        <v>481140</v>
      </c>
      <c r="O26" s="114">
        <f t="shared" ca="1" si="12"/>
        <v>1.0482352941176472</v>
      </c>
      <c r="P26" s="89">
        <v>14</v>
      </c>
      <c r="Q26" s="36">
        <v>459000</v>
      </c>
      <c r="R26" s="90">
        <f t="shared" ca="1" si="3"/>
        <v>0</v>
      </c>
      <c r="S26" s="36">
        <f t="shared" ca="1" si="13"/>
        <v>0</v>
      </c>
      <c r="T26" s="91">
        <f t="shared" ca="1" si="14"/>
        <v>0</v>
      </c>
      <c r="U26" s="90">
        <v>14</v>
      </c>
      <c r="V26" s="36">
        <v>459000</v>
      </c>
      <c r="W26" s="36"/>
      <c r="X26" s="36"/>
      <c r="Y26" s="90">
        <v>14</v>
      </c>
      <c r="Z26" s="36">
        <v>459000</v>
      </c>
      <c r="AA26" s="36"/>
      <c r="AB26" s="36"/>
      <c r="AC26" s="90">
        <v>14</v>
      </c>
      <c r="AD26" s="36">
        <v>459000</v>
      </c>
      <c r="AE26" s="36"/>
      <c r="AF26" s="36"/>
      <c r="AG26" s="90">
        <v>14</v>
      </c>
      <c r="AH26" s="36">
        <v>459000</v>
      </c>
      <c r="AI26" s="36"/>
      <c r="AJ26" s="36"/>
      <c r="AK26" s="90">
        <v>14</v>
      </c>
      <c r="AL26" s="36">
        <v>459000</v>
      </c>
      <c r="AM26" s="36"/>
      <c r="AN26" s="36"/>
      <c r="AO26" s="90">
        <v>14</v>
      </c>
      <c r="AP26" s="36">
        <v>459000</v>
      </c>
      <c r="AQ26" s="36"/>
      <c r="AR26" s="36"/>
      <c r="AS26" s="90">
        <v>14</v>
      </c>
      <c r="AT26" s="36">
        <v>459000</v>
      </c>
      <c r="AU26" s="36"/>
      <c r="AV26" s="36"/>
      <c r="AW26" s="90">
        <v>14</v>
      </c>
      <c r="AX26" s="36">
        <v>459000</v>
      </c>
      <c r="AY26" s="36"/>
      <c r="AZ26" s="36"/>
      <c r="BA26" s="90">
        <v>21</v>
      </c>
      <c r="BB26" s="36">
        <v>688000</v>
      </c>
      <c r="BC26" s="36"/>
      <c r="BD26" s="36"/>
      <c r="BE26" s="24">
        <f t="shared" si="5"/>
        <v>168</v>
      </c>
      <c r="BF26" s="36">
        <f t="shared" si="6"/>
        <v>5507000</v>
      </c>
      <c r="BG26" s="35">
        <f t="shared" ca="1" si="7"/>
        <v>481140</v>
      </c>
    </row>
    <row r="27" spans="2:59" x14ac:dyDescent="0.2">
      <c r="B27" s="29">
        <f>факт_продажи!B27</f>
        <v>22</v>
      </c>
      <c r="C27" s="29" t="s">
        <v>537</v>
      </c>
      <c r="D27" s="139">
        <f t="shared" ca="1" si="8"/>
        <v>0</v>
      </c>
      <c r="E27" s="139">
        <f t="shared" ca="1" si="9"/>
        <v>0</v>
      </c>
      <c r="F27" s="70">
        <v>5</v>
      </c>
      <c r="G27" s="33">
        <v>161000</v>
      </c>
      <c r="H27" s="32">
        <f t="shared" ca="1" si="0"/>
        <v>0</v>
      </c>
      <c r="I27" s="33">
        <f t="shared" ca="1" si="10"/>
        <v>0</v>
      </c>
      <c r="J27" s="71" t="str">
        <f t="shared" ref="J27:J41" ca="1" si="15">IFERROR(IF(I27/G27=0,"",I27/G27),"")</f>
        <v/>
      </c>
      <c r="K27" s="70">
        <v>0</v>
      </c>
      <c r="L27" s="33">
        <v>0</v>
      </c>
      <c r="M27" s="32">
        <f t="shared" ca="1" si="1"/>
        <v>0</v>
      </c>
      <c r="N27" s="33">
        <f t="shared" ca="1" si="2"/>
        <v>0</v>
      </c>
      <c r="O27" s="115" t="str">
        <f t="shared" ca="1" si="12"/>
        <v/>
      </c>
      <c r="P27" s="70">
        <v>0</v>
      </c>
      <c r="Q27" s="33">
        <v>0</v>
      </c>
      <c r="R27" s="32">
        <f t="shared" ca="1" si="3"/>
        <v>0</v>
      </c>
      <c r="S27" s="33">
        <f t="shared" ca="1" si="13"/>
        <v>0</v>
      </c>
      <c r="T27" s="71" t="str">
        <f t="shared" ca="1" si="14"/>
        <v/>
      </c>
      <c r="U27" s="32">
        <v>0</v>
      </c>
      <c r="V27" s="33">
        <v>0</v>
      </c>
      <c r="W27" s="33"/>
      <c r="X27" s="33"/>
      <c r="Y27" s="32">
        <v>0</v>
      </c>
      <c r="Z27" s="33">
        <v>0</v>
      </c>
      <c r="AA27" s="33"/>
      <c r="AB27" s="33"/>
      <c r="AC27" s="32">
        <v>0</v>
      </c>
      <c r="AD27" s="33">
        <v>0</v>
      </c>
      <c r="AE27" s="33"/>
      <c r="AF27" s="33"/>
      <c r="AG27" s="32">
        <v>0</v>
      </c>
      <c r="AH27" s="33">
        <v>0</v>
      </c>
      <c r="AI27" s="33"/>
      <c r="AJ27" s="33"/>
      <c r="AK27" s="32">
        <v>0</v>
      </c>
      <c r="AL27" s="33">
        <v>0</v>
      </c>
      <c r="AM27" s="33"/>
      <c r="AN27" s="33"/>
      <c r="AO27" s="32">
        <v>0</v>
      </c>
      <c r="AP27" s="33">
        <v>0</v>
      </c>
      <c r="AQ27" s="33"/>
      <c r="AR27" s="33"/>
      <c r="AS27" s="32">
        <v>0</v>
      </c>
      <c r="AT27" s="33">
        <v>0</v>
      </c>
      <c r="AU27" s="33"/>
      <c r="AV27" s="33"/>
      <c r="AW27" s="32">
        <v>0</v>
      </c>
      <c r="AX27" s="33">
        <v>0</v>
      </c>
      <c r="AY27" s="33"/>
      <c r="AZ27" s="33"/>
      <c r="BA27" s="32">
        <v>0</v>
      </c>
      <c r="BB27" s="33">
        <v>0</v>
      </c>
      <c r="BC27" s="33"/>
      <c r="BD27" s="33"/>
      <c r="BE27" s="29">
        <f t="shared" si="5"/>
        <v>5</v>
      </c>
      <c r="BF27" s="33">
        <f t="shared" si="6"/>
        <v>161000</v>
      </c>
      <c r="BG27" s="140">
        <f t="shared" ca="1" si="7"/>
        <v>0</v>
      </c>
    </row>
    <row r="28" spans="2:59" s="24" customFormat="1" x14ac:dyDescent="0.2">
      <c r="B28" s="24">
        <f>факт_продажи!B28</f>
        <v>23</v>
      </c>
      <c r="C28" s="24" t="s">
        <v>466</v>
      </c>
      <c r="D28" s="94">
        <f t="shared" ca="1" si="8"/>
        <v>0</v>
      </c>
      <c r="E28" s="94">
        <f t="shared" ca="1" si="9"/>
        <v>0</v>
      </c>
      <c r="F28" s="89">
        <v>6</v>
      </c>
      <c r="G28" s="36">
        <v>214000</v>
      </c>
      <c r="H28" s="90">
        <f t="shared" ca="1" si="0"/>
        <v>0</v>
      </c>
      <c r="I28" s="36">
        <f t="shared" ca="1" si="10"/>
        <v>0</v>
      </c>
      <c r="J28" s="91" t="str">
        <f t="shared" ca="1" si="15"/>
        <v/>
      </c>
      <c r="K28" s="89">
        <v>6</v>
      </c>
      <c r="L28" s="36">
        <v>214000</v>
      </c>
      <c r="M28" s="90">
        <f t="shared" ca="1" si="1"/>
        <v>0</v>
      </c>
      <c r="N28" s="36">
        <f t="shared" ca="1" si="2"/>
        <v>0</v>
      </c>
      <c r="O28" s="114">
        <f t="shared" ca="1" si="12"/>
        <v>0</v>
      </c>
      <c r="P28" s="89">
        <v>6</v>
      </c>
      <c r="Q28" s="36">
        <v>214000</v>
      </c>
      <c r="R28" s="90">
        <f t="shared" ca="1" si="3"/>
        <v>0</v>
      </c>
      <c r="S28" s="36">
        <f t="shared" ca="1" si="13"/>
        <v>0</v>
      </c>
      <c r="T28" s="91">
        <f t="shared" ca="1" si="14"/>
        <v>0</v>
      </c>
      <c r="U28" s="90">
        <v>6</v>
      </c>
      <c r="V28" s="36">
        <v>214000</v>
      </c>
      <c r="W28" s="36"/>
      <c r="X28" s="36"/>
      <c r="Y28" s="90">
        <v>6</v>
      </c>
      <c r="Z28" s="36">
        <v>214000</v>
      </c>
      <c r="AA28" s="36"/>
      <c r="AB28" s="36"/>
      <c r="AC28" s="90">
        <v>6</v>
      </c>
      <c r="AD28" s="36">
        <v>214000</v>
      </c>
      <c r="AE28" s="36"/>
      <c r="AF28" s="36"/>
      <c r="AG28" s="90">
        <v>6</v>
      </c>
      <c r="AH28" s="36">
        <v>214000</v>
      </c>
      <c r="AI28" s="36"/>
      <c r="AJ28" s="36"/>
      <c r="AK28" s="90">
        <v>6</v>
      </c>
      <c r="AL28" s="36">
        <v>214000</v>
      </c>
      <c r="AM28" s="36"/>
      <c r="AN28" s="36"/>
      <c r="AO28" s="90">
        <v>6</v>
      </c>
      <c r="AP28" s="36">
        <v>214000</v>
      </c>
      <c r="AQ28" s="36"/>
      <c r="AR28" s="36"/>
      <c r="AS28" s="90">
        <v>6</v>
      </c>
      <c r="AT28" s="36">
        <v>214000</v>
      </c>
      <c r="AU28" s="36"/>
      <c r="AV28" s="36"/>
      <c r="AW28" s="90">
        <v>6</v>
      </c>
      <c r="AX28" s="36">
        <v>214000</v>
      </c>
      <c r="AY28" s="36"/>
      <c r="AZ28" s="36"/>
      <c r="BA28" s="90">
        <v>7</v>
      </c>
      <c r="BB28" s="36">
        <v>249000</v>
      </c>
      <c r="BC28" s="36"/>
      <c r="BD28" s="36"/>
      <c r="BE28" s="24">
        <f t="shared" si="5"/>
        <v>73</v>
      </c>
      <c r="BF28" s="36">
        <f t="shared" si="6"/>
        <v>2603000</v>
      </c>
      <c r="BG28" s="35">
        <f t="shared" ca="1" si="7"/>
        <v>0</v>
      </c>
    </row>
    <row r="29" spans="2:59" x14ac:dyDescent="0.2">
      <c r="B29" s="29">
        <f>факт_продажи!B29</f>
        <v>24</v>
      </c>
      <c r="C29" s="29" t="s">
        <v>538</v>
      </c>
      <c r="D29" s="139">
        <f t="shared" ca="1" si="8"/>
        <v>0</v>
      </c>
      <c r="E29" s="139">
        <f t="shared" ca="1" si="9"/>
        <v>0</v>
      </c>
      <c r="F29" s="70">
        <v>5</v>
      </c>
      <c r="G29" s="33">
        <v>178200</v>
      </c>
      <c r="H29" s="32">
        <f t="shared" ca="1" si="0"/>
        <v>0</v>
      </c>
      <c r="I29" s="33">
        <f t="shared" ca="1" si="10"/>
        <v>0</v>
      </c>
      <c r="J29" s="71" t="str">
        <f t="shared" ca="1" si="15"/>
        <v/>
      </c>
      <c r="K29" s="70">
        <v>0</v>
      </c>
      <c r="L29" s="33">
        <v>0</v>
      </c>
      <c r="M29" s="32">
        <f t="shared" ca="1" si="1"/>
        <v>0</v>
      </c>
      <c r="N29" s="33">
        <f t="shared" ca="1" si="2"/>
        <v>0</v>
      </c>
      <c r="O29" s="115" t="str">
        <f t="shared" ca="1" si="12"/>
        <v/>
      </c>
      <c r="P29" s="70">
        <v>0</v>
      </c>
      <c r="Q29" s="33">
        <v>0</v>
      </c>
      <c r="R29" s="32">
        <f t="shared" ca="1" si="3"/>
        <v>0</v>
      </c>
      <c r="S29" s="33">
        <f t="shared" ca="1" si="13"/>
        <v>0</v>
      </c>
      <c r="T29" s="71" t="str">
        <f t="shared" ca="1" si="14"/>
        <v/>
      </c>
      <c r="U29" s="32">
        <v>0</v>
      </c>
      <c r="V29" s="33">
        <v>0</v>
      </c>
      <c r="W29" s="33"/>
      <c r="X29" s="33"/>
      <c r="Y29" s="32">
        <v>0</v>
      </c>
      <c r="Z29" s="33">
        <v>0</v>
      </c>
      <c r="AA29" s="33"/>
      <c r="AB29" s="33"/>
      <c r="AC29" s="32">
        <v>0</v>
      </c>
      <c r="AD29" s="33">
        <v>0</v>
      </c>
      <c r="AE29" s="33"/>
      <c r="AF29" s="33"/>
      <c r="AG29" s="32">
        <v>0</v>
      </c>
      <c r="AH29" s="33">
        <v>0</v>
      </c>
      <c r="AI29" s="33"/>
      <c r="AJ29" s="33"/>
      <c r="AK29" s="32">
        <v>0</v>
      </c>
      <c r="AL29" s="33">
        <v>0</v>
      </c>
      <c r="AM29" s="33"/>
      <c r="AN29" s="33"/>
      <c r="AO29" s="32">
        <v>0</v>
      </c>
      <c r="AP29" s="33">
        <v>0</v>
      </c>
      <c r="AQ29" s="33"/>
      <c r="AR29" s="33"/>
      <c r="AS29" s="32">
        <v>0</v>
      </c>
      <c r="AT29" s="33">
        <v>0</v>
      </c>
      <c r="AU29" s="33"/>
      <c r="AV29" s="33"/>
      <c r="AW29" s="32">
        <v>0</v>
      </c>
      <c r="AX29" s="33">
        <v>0</v>
      </c>
      <c r="AY29" s="33"/>
      <c r="AZ29" s="33"/>
      <c r="BA29" s="32">
        <v>0</v>
      </c>
      <c r="BB29" s="33">
        <v>0</v>
      </c>
      <c r="BC29" s="33"/>
      <c r="BD29" s="33"/>
      <c r="BE29" s="29">
        <f t="shared" si="5"/>
        <v>5</v>
      </c>
      <c r="BF29" s="33">
        <f t="shared" si="6"/>
        <v>178200</v>
      </c>
      <c r="BG29" s="140">
        <f t="shared" ca="1" si="7"/>
        <v>0</v>
      </c>
    </row>
    <row r="30" spans="2:59" s="24" customFormat="1" x14ac:dyDescent="0.2">
      <c r="B30" s="24">
        <f>факт_продажи!B30</f>
        <v>25</v>
      </c>
      <c r="C30" s="24" t="s">
        <v>465</v>
      </c>
      <c r="D30" s="94">
        <f t="shared" ca="1" si="8"/>
        <v>0</v>
      </c>
      <c r="E30" s="94">
        <f t="shared" ca="1" si="9"/>
        <v>0</v>
      </c>
      <c r="F30" s="89">
        <v>3</v>
      </c>
      <c r="G30" s="36">
        <v>195000</v>
      </c>
      <c r="H30" s="90">
        <f t="shared" ca="1" si="0"/>
        <v>0</v>
      </c>
      <c r="I30" s="36">
        <f t="shared" ca="1" si="10"/>
        <v>0</v>
      </c>
      <c r="J30" s="91" t="str">
        <f t="shared" ca="1" si="15"/>
        <v/>
      </c>
      <c r="K30" s="89">
        <v>4</v>
      </c>
      <c r="L30" s="36">
        <v>260000</v>
      </c>
      <c r="M30" s="90">
        <f t="shared" ca="1" si="1"/>
        <v>0</v>
      </c>
      <c r="N30" s="36">
        <f t="shared" ca="1" si="2"/>
        <v>0</v>
      </c>
      <c r="O30" s="114">
        <f t="shared" ca="1" si="12"/>
        <v>0</v>
      </c>
      <c r="P30" s="89">
        <v>4</v>
      </c>
      <c r="Q30" s="36">
        <v>260000</v>
      </c>
      <c r="R30" s="90">
        <f t="shared" ca="1" si="3"/>
        <v>0</v>
      </c>
      <c r="S30" s="36">
        <f t="shared" ca="1" si="13"/>
        <v>0</v>
      </c>
      <c r="T30" s="91">
        <f t="shared" ca="1" si="14"/>
        <v>0</v>
      </c>
      <c r="U30" s="90">
        <v>4</v>
      </c>
      <c r="V30" s="36">
        <v>260000</v>
      </c>
      <c r="W30" s="36"/>
      <c r="X30" s="36"/>
      <c r="Y30" s="90">
        <v>4</v>
      </c>
      <c r="Z30" s="36">
        <v>260000</v>
      </c>
      <c r="AA30" s="36"/>
      <c r="AB30" s="36"/>
      <c r="AC30" s="90">
        <v>4</v>
      </c>
      <c r="AD30" s="36">
        <v>260000</v>
      </c>
      <c r="AE30" s="36"/>
      <c r="AF30" s="36"/>
      <c r="AG30" s="90">
        <v>4</v>
      </c>
      <c r="AH30" s="36">
        <v>260000</v>
      </c>
      <c r="AI30" s="36"/>
      <c r="AJ30" s="36"/>
      <c r="AK30" s="90">
        <v>4</v>
      </c>
      <c r="AL30" s="36">
        <v>260000</v>
      </c>
      <c r="AM30" s="36"/>
      <c r="AN30" s="36"/>
      <c r="AO30" s="90">
        <v>4</v>
      </c>
      <c r="AP30" s="36">
        <v>260000</v>
      </c>
      <c r="AQ30" s="36"/>
      <c r="AR30" s="36"/>
      <c r="AS30" s="90">
        <v>4</v>
      </c>
      <c r="AT30" s="36">
        <v>260000</v>
      </c>
      <c r="AU30" s="36"/>
      <c r="AV30" s="36"/>
      <c r="AW30" s="90">
        <v>4</v>
      </c>
      <c r="AX30" s="36">
        <v>260000</v>
      </c>
      <c r="AY30" s="36"/>
      <c r="AZ30" s="36"/>
      <c r="BA30" s="90">
        <v>4</v>
      </c>
      <c r="BB30" s="36">
        <v>260000</v>
      </c>
      <c r="BC30" s="36"/>
      <c r="BD30" s="36"/>
      <c r="BE30" s="24">
        <f t="shared" si="5"/>
        <v>47</v>
      </c>
      <c r="BF30" s="36">
        <f t="shared" si="6"/>
        <v>3055000</v>
      </c>
      <c r="BG30" s="35">
        <f t="shared" ca="1" si="7"/>
        <v>0</v>
      </c>
    </row>
    <row r="31" spans="2:59" x14ac:dyDescent="0.2">
      <c r="B31" s="29">
        <f>факт_продажи!B31</f>
        <v>26</v>
      </c>
      <c r="C31" s="29" t="s">
        <v>464</v>
      </c>
      <c r="D31" s="139">
        <f t="shared" ca="1" si="8"/>
        <v>0</v>
      </c>
      <c r="E31" s="139">
        <f t="shared" ca="1" si="9"/>
        <v>0</v>
      </c>
      <c r="F31" s="70">
        <v>2</v>
      </c>
      <c r="G31" s="33">
        <v>46000</v>
      </c>
      <c r="H31" s="32">
        <f t="shared" ca="1" si="0"/>
        <v>0</v>
      </c>
      <c r="I31" s="33">
        <f t="shared" ca="1" si="10"/>
        <v>0</v>
      </c>
      <c r="J31" s="71" t="str">
        <f t="shared" ca="1" si="15"/>
        <v/>
      </c>
      <c r="K31" s="70">
        <v>2</v>
      </c>
      <c r="L31" s="33">
        <v>46000</v>
      </c>
      <c r="M31" s="32">
        <f t="shared" ca="1" si="1"/>
        <v>0</v>
      </c>
      <c r="N31" s="33">
        <f t="shared" ca="1" si="2"/>
        <v>0</v>
      </c>
      <c r="O31" s="115">
        <f t="shared" ca="1" si="12"/>
        <v>0</v>
      </c>
      <c r="P31" s="70">
        <v>2</v>
      </c>
      <c r="Q31" s="33">
        <v>46000</v>
      </c>
      <c r="R31" s="32">
        <f t="shared" ca="1" si="3"/>
        <v>0</v>
      </c>
      <c r="S31" s="33">
        <f t="shared" ca="1" si="13"/>
        <v>0</v>
      </c>
      <c r="T31" s="71">
        <f t="shared" ca="1" si="14"/>
        <v>0</v>
      </c>
      <c r="U31" s="32">
        <v>2</v>
      </c>
      <c r="V31" s="33">
        <v>46000</v>
      </c>
      <c r="W31" s="33"/>
      <c r="X31" s="33"/>
      <c r="Y31" s="32">
        <v>2</v>
      </c>
      <c r="Z31" s="33">
        <v>46000</v>
      </c>
      <c r="AA31" s="33"/>
      <c r="AB31" s="33"/>
      <c r="AC31" s="32">
        <v>2</v>
      </c>
      <c r="AD31" s="33">
        <v>46000</v>
      </c>
      <c r="AE31" s="33"/>
      <c r="AF31" s="33"/>
      <c r="AG31" s="32">
        <v>2</v>
      </c>
      <c r="AH31" s="33">
        <v>46000</v>
      </c>
      <c r="AI31" s="33"/>
      <c r="AJ31" s="33"/>
      <c r="AK31" s="32">
        <v>2</v>
      </c>
      <c r="AL31" s="33">
        <v>46000</v>
      </c>
      <c r="AM31" s="33"/>
      <c r="AN31" s="33"/>
      <c r="AO31" s="32">
        <v>2</v>
      </c>
      <c r="AP31" s="33">
        <v>46000</v>
      </c>
      <c r="AQ31" s="33"/>
      <c r="AR31" s="33"/>
      <c r="AS31" s="32">
        <v>2</v>
      </c>
      <c r="AT31" s="33">
        <v>46000</v>
      </c>
      <c r="AU31" s="33"/>
      <c r="AV31" s="33"/>
      <c r="AW31" s="32">
        <v>2</v>
      </c>
      <c r="AX31" s="33">
        <v>46000</v>
      </c>
      <c r="AY31" s="33"/>
      <c r="AZ31" s="33"/>
      <c r="BA31" s="32">
        <v>2</v>
      </c>
      <c r="BB31" s="33">
        <v>46000</v>
      </c>
      <c r="BC31" s="33"/>
      <c r="BD31" s="33"/>
      <c r="BE31" s="29">
        <f t="shared" si="5"/>
        <v>24</v>
      </c>
      <c r="BF31" s="33">
        <f t="shared" si="6"/>
        <v>552000</v>
      </c>
      <c r="BG31" s="140">
        <f t="shared" ca="1" si="7"/>
        <v>0</v>
      </c>
    </row>
    <row r="32" spans="2:59" x14ac:dyDescent="0.2">
      <c r="B32" s="29">
        <f>факт_продажи!B32</f>
        <v>27</v>
      </c>
      <c r="C32" s="29" t="s">
        <v>1048</v>
      </c>
      <c r="D32" s="139">
        <f ca="1">IFERROR(BG32/BF32,"")</f>
        <v>0</v>
      </c>
      <c r="E32" s="139">
        <f t="shared" ca="1" si="9"/>
        <v>0</v>
      </c>
      <c r="F32" s="70">
        <v>0</v>
      </c>
      <c r="G32" s="33">
        <v>0</v>
      </c>
      <c r="H32" s="32">
        <f t="shared" ca="1" si="0"/>
        <v>0</v>
      </c>
      <c r="I32" s="33">
        <f t="shared" ca="1" si="10"/>
        <v>0</v>
      </c>
      <c r="J32" s="71" t="str">
        <f t="shared" ca="1" si="15"/>
        <v/>
      </c>
      <c r="K32" s="70">
        <v>0</v>
      </c>
      <c r="L32" s="33">
        <v>0</v>
      </c>
      <c r="M32" s="32">
        <f t="shared" ca="1" si="1"/>
        <v>0</v>
      </c>
      <c r="N32" s="33">
        <f t="shared" ca="1" si="2"/>
        <v>0</v>
      </c>
      <c r="O32" s="115" t="str">
        <f t="shared" ca="1" si="12"/>
        <v/>
      </c>
      <c r="P32" s="70">
        <v>1</v>
      </c>
      <c r="Q32" s="33">
        <v>39000</v>
      </c>
      <c r="R32" s="32">
        <f t="shared" ca="1" si="3"/>
        <v>0</v>
      </c>
      <c r="S32" s="33">
        <f t="shared" ca="1" si="13"/>
        <v>0</v>
      </c>
      <c r="T32" s="71">
        <f t="shared" ca="1" si="14"/>
        <v>0</v>
      </c>
      <c r="U32" s="32">
        <v>0</v>
      </c>
      <c r="V32" s="33">
        <v>0</v>
      </c>
      <c r="W32" s="33"/>
      <c r="X32" s="33"/>
      <c r="Y32" s="32">
        <v>0</v>
      </c>
      <c r="Z32" s="33">
        <v>0</v>
      </c>
      <c r="AA32" s="33"/>
      <c r="AB32" s="33"/>
      <c r="AC32" s="32">
        <v>1</v>
      </c>
      <c r="AD32" s="33">
        <v>39000</v>
      </c>
      <c r="AE32" s="33"/>
      <c r="AF32" s="33"/>
      <c r="AG32" s="32">
        <v>0</v>
      </c>
      <c r="AH32" s="33">
        <v>0</v>
      </c>
      <c r="AI32" s="33"/>
      <c r="AJ32" s="33"/>
      <c r="AK32" s="32">
        <v>0</v>
      </c>
      <c r="AL32" s="33">
        <v>0</v>
      </c>
      <c r="AM32" s="33"/>
      <c r="AN32" s="33"/>
      <c r="AO32" s="32">
        <v>1</v>
      </c>
      <c r="AP32" s="33">
        <v>39000</v>
      </c>
      <c r="AQ32" s="33"/>
      <c r="AR32" s="33"/>
      <c r="AS32" s="32">
        <v>0</v>
      </c>
      <c r="AT32" s="33">
        <v>0</v>
      </c>
      <c r="AU32" s="33"/>
      <c r="AV32" s="33"/>
      <c r="AW32" s="32">
        <v>0</v>
      </c>
      <c r="AX32" s="33">
        <v>0</v>
      </c>
      <c r="AY32" s="33"/>
      <c r="AZ32" s="33"/>
      <c r="BA32" s="32">
        <v>0</v>
      </c>
      <c r="BB32" s="33">
        <v>0</v>
      </c>
      <c r="BC32" s="33"/>
      <c r="BD32" s="33"/>
      <c r="BE32" s="38">
        <f t="shared" si="5"/>
        <v>3</v>
      </c>
      <c r="BF32" s="141">
        <f t="shared" si="6"/>
        <v>117000</v>
      </c>
      <c r="BG32" s="140">
        <f t="shared" ca="1" si="7"/>
        <v>0</v>
      </c>
    </row>
    <row r="33" spans="2:59" x14ac:dyDescent="0.2">
      <c r="B33" s="29">
        <f>факт_продажи!B33</f>
        <v>28</v>
      </c>
      <c r="C33" s="29" t="s">
        <v>1049</v>
      </c>
      <c r="D33" s="139">
        <f t="shared" ca="1" si="8"/>
        <v>0</v>
      </c>
      <c r="E33" s="139">
        <f t="shared" ca="1" si="9"/>
        <v>0</v>
      </c>
      <c r="F33" s="70">
        <v>0</v>
      </c>
      <c r="G33" s="33">
        <v>0</v>
      </c>
      <c r="H33" s="32">
        <f t="shared" ca="1" si="0"/>
        <v>0</v>
      </c>
      <c r="I33" s="33">
        <f t="shared" ca="1" si="10"/>
        <v>0</v>
      </c>
      <c r="J33" s="71" t="str">
        <f t="shared" ca="1" si="15"/>
        <v/>
      </c>
      <c r="K33" s="70">
        <v>0</v>
      </c>
      <c r="L33" s="33">
        <v>0</v>
      </c>
      <c r="M33" s="32">
        <f t="shared" ca="1" si="1"/>
        <v>0</v>
      </c>
      <c r="N33" s="33">
        <f t="shared" ca="1" si="2"/>
        <v>0</v>
      </c>
      <c r="O33" s="115" t="str">
        <f t="shared" ca="1" si="12"/>
        <v/>
      </c>
      <c r="P33" s="70">
        <v>0</v>
      </c>
      <c r="Q33" s="33">
        <v>0</v>
      </c>
      <c r="R33" s="32">
        <f t="shared" ca="1" si="3"/>
        <v>0</v>
      </c>
      <c r="S33" s="33">
        <f t="shared" ca="1" si="13"/>
        <v>0</v>
      </c>
      <c r="T33" s="71" t="str">
        <f t="shared" ca="1" si="14"/>
        <v/>
      </c>
      <c r="U33" s="32">
        <v>0</v>
      </c>
      <c r="V33" s="33">
        <v>0</v>
      </c>
      <c r="W33" s="33"/>
      <c r="X33" s="33"/>
      <c r="Y33" s="32">
        <v>0</v>
      </c>
      <c r="Z33" s="33">
        <v>0</v>
      </c>
      <c r="AA33" s="33"/>
      <c r="AB33" s="33"/>
      <c r="AC33" s="32">
        <v>0</v>
      </c>
      <c r="AD33" s="33">
        <v>0</v>
      </c>
      <c r="AE33" s="33"/>
      <c r="AF33" s="33"/>
      <c r="AG33" s="32">
        <v>0</v>
      </c>
      <c r="AH33" s="33">
        <v>0</v>
      </c>
      <c r="AI33" s="33"/>
      <c r="AJ33" s="33"/>
      <c r="AK33" s="32">
        <v>0</v>
      </c>
      <c r="AL33" s="33">
        <v>0</v>
      </c>
      <c r="AM33" s="33"/>
      <c r="AN33" s="33"/>
      <c r="AO33" s="32">
        <v>1</v>
      </c>
      <c r="AP33" s="33">
        <v>55000</v>
      </c>
      <c r="AQ33" s="33"/>
      <c r="AR33" s="33"/>
      <c r="AS33" s="32">
        <v>2</v>
      </c>
      <c r="AT33" s="33">
        <v>110000</v>
      </c>
      <c r="AU33" s="33"/>
      <c r="AV33" s="33"/>
      <c r="AW33" s="32">
        <v>2</v>
      </c>
      <c r="AX33" s="33">
        <v>110000</v>
      </c>
      <c r="AY33" s="33"/>
      <c r="AZ33" s="33"/>
      <c r="BA33" s="32">
        <v>2</v>
      </c>
      <c r="BB33" s="33">
        <v>110000</v>
      </c>
      <c r="BC33" s="33"/>
      <c r="BD33" s="33"/>
      <c r="BE33" s="38">
        <f t="shared" si="5"/>
        <v>7</v>
      </c>
      <c r="BF33" s="141">
        <f t="shared" si="6"/>
        <v>385000</v>
      </c>
      <c r="BG33" s="140">
        <f t="shared" ca="1" si="7"/>
        <v>0</v>
      </c>
    </row>
    <row r="34" spans="2:59" x14ac:dyDescent="0.2">
      <c r="B34" s="29">
        <f>факт_продажи!B34</f>
        <v>29</v>
      </c>
      <c r="C34" s="29" t="s">
        <v>1050</v>
      </c>
      <c r="D34" s="139">
        <f t="shared" ca="1" si="8"/>
        <v>0</v>
      </c>
      <c r="E34" s="139">
        <f t="shared" ca="1" si="9"/>
        <v>0</v>
      </c>
      <c r="F34" s="70">
        <v>0</v>
      </c>
      <c r="G34" s="33">
        <v>0</v>
      </c>
      <c r="H34" s="32">
        <f t="shared" ca="1" si="0"/>
        <v>0</v>
      </c>
      <c r="I34" s="33">
        <f t="shared" ca="1" si="10"/>
        <v>0</v>
      </c>
      <c r="J34" s="71" t="str">
        <f t="shared" ca="1" si="15"/>
        <v/>
      </c>
      <c r="K34" s="70">
        <v>0</v>
      </c>
      <c r="L34" s="33">
        <v>0</v>
      </c>
      <c r="M34" s="32">
        <f t="shared" ca="1" si="1"/>
        <v>0</v>
      </c>
      <c r="N34" s="33">
        <f t="shared" ca="1" si="2"/>
        <v>0</v>
      </c>
      <c r="O34" s="115" t="str">
        <f t="shared" ca="1" si="12"/>
        <v/>
      </c>
      <c r="P34" s="70">
        <v>0</v>
      </c>
      <c r="Q34" s="33">
        <v>0</v>
      </c>
      <c r="R34" s="32">
        <f t="shared" ca="1" si="3"/>
        <v>0</v>
      </c>
      <c r="S34" s="33">
        <f t="shared" ca="1" si="13"/>
        <v>0</v>
      </c>
      <c r="T34" s="71" t="str">
        <f t="shared" ca="1" si="14"/>
        <v/>
      </c>
      <c r="U34" s="32">
        <v>0</v>
      </c>
      <c r="V34" s="33">
        <v>0</v>
      </c>
      <c r="W34" s="33"/>
      <c r="X34" s="33"/>
      <c r="Y34" s="32">
        <v>0</v>
      </c>
      <c r="Z34" s="33">
        <v>0</v>
      </c>
      <c r="AA34" s="33"/>
      <c r="AB34" s="33"/>
      <c r="AC34" s="32">
        <v>0</v>
      </c>
      <c r="AD34" s="33">
        <v>0</v>
      </c>
      <c r="AE34" s="33"/>
      <c r="AF34" s="33"/>
      <c r="AG34" s="32">
        <v>0</v>
      </c>
      <c r="AH34" s="33">
        <v>0</v>
      </c>
      <c r="AI34" s="33"/>
      <c r="AJ34" s="33"/>
      <c r="AK34" s="32">
        <v>0</v>
      </c>
      <c r="AL34" s="33">
        <v>0</v>
      </c>
      <c r="AM34" s="33"/>
      <c r="AN34" s="33"/>
      <c r="AO34" s="32">
        <v>4</v>
      </c>
      <c r="AP34" s="33">
        <v>60000</v>
      </c>
      <c r="AQ34" s="33"/>
      <c r="AR34" s="33"/>
      <c r="AS34" s="32">
        <v>24</v>
      </c>
      <c r="AT34" s="33">
        <v>360000</v>
      </c>
      <c r="AU34" s="33"/>
      <c r="AV34" s="33"/>
      <c r="AW34" s="32">
        <v>24</v>
      </c>
      <c r="AX34" s="33">
        <v>360000</v>
      </c>
      <c r="AY34" s="33"/>
      <c r="AZ34" s="33"/>
      <c r="BA34" s="32">
        <v>24</v>
      </c>
      <c r="BB34" s="33">
        <v>360000</v>
      </c>
      <c r="BC34" s="33"/>
      <c r="BD34" s="33"/>
      <c r="BE34" s="38">
        <f t="shared" si="5"/>
        <v>76</v>
      </c>
      <c r="BF34" s="141">
        <f t="shared" si="6"/>
        <v>1140000</v>
      </c>
      <c r="BG34" s="140">
        <f t="shared" ca="1" si="7"/>
        <v>0</v>
      </c>
    </row>
    <row r="35" spans="2:59" x14ac:dyDescent="0.2">
      <c r="B35" s="29">
        <f>факт_продажи!B35</f>
        <v>30</v>
      </c>
      <c r="C35" s="29" t="s">
        <v>1051</v>
      </c>
      <c r="D35" s="139">
        <f t="shared" ca="1" si="8"/>
        <v>0</v>
      </c>
      <c r="E35" s="139">
        <f t="shared" ca="1" si="9"/>
        <v>0</v>
      </c>
      <c r="F35" s="70">
        <v>0</v>
      </c>
      <c r="G35" s="33">
        <v>0</v>
      </c>
      <c r="H35" s="32">
        <f t="shared" ca="1" si="0"/>
        <v>0</v>
      </c>
      <c r="I35" s="33">
        <f t="shared" ca="1" si="10"/>
        <v>0</v>
      </c>
      <c r="J35" s="71" t="str">
        <f t="shared" ca="1" si="15"/>
        <v/>
      </c>
      <c r="K35" s="70">
        <v>0</v>
      </c>
      <c r="L35" s="33">
        <v>0</v>
      </c>
      <c r="M35" s="32">
        <f t="shared" ca="1" si="1"/>
        <v>0</v>
      </c>
      <c r="N35" s="33">
        <f t="shared" ca="1" si="2"/>
        <v>0</v>
      </c>
      <c r="O35" s="115" t="str">
        <f t="shared" ca="1" si="12"/>
        <v/>
      </c>
      <c r="P35" s="70">
        <v>0</v>
      </c>
      <c r="Q35" s="33">
        <v>0</v>
      </c>
      <c r="R35" s="32">
        <f t="shared" ca="1" si="3"/>
        <v>0</v>
      </c>
      <c r="S35" s="33">
        <f t="shared" ca="1" si="13"/>
        <v>0</v>
      </c>
      <c r="T35" s="71" t="str">
        <f t="shared" ca="1" si="14"/>
        <v/>
      </c>
      <c r="U35" s="32">
        <v>0</v>
      </c>
      <c r="V35" s="33">
        <v>0</v>
      </c>
      <c r="W35" s="33"/>
      <c r="X35" s="33"/>
      <c r="Y35" s="32">
        <v>5</v>
      </c>
      <c r="Z35" s="33">
        <v>50000</v>
      </c>
      <c r="AA35" s="33"/>
      <c r="AB35" s="33"/>
      <c r="AC35" s="32">
        <v>5</v>
      </c>
      <c r="AD35" s="33">
        <v>50000</v>
      </c>
      <c r="AE35" s="33"/>
      <c r="AF35" s="33"/>
      <c r="AG35" s="32">
        <v>5</v>
      </c>
      <c r="AH35" s="33">
        <v>50000</v>
      </c>
      <c r="AI35" s="33"/>
      <c r="AJ35" s="33"/>
      <c r="AK35" s="32">
        <v>5</v>
      </c>
      <c r="AL35" s="33">
        <v>50000</v>
      </c>
      <c r="AM35" s="33"/>
      <c r="AN35" s="33"/>
      <c r="AO35" s="32">
        <v>5</v>
      </c>
      <c r="AP35" s="33">
        <v>50000</v>
      </c>
      <c r="AQ35" s="33"/>
      <c r="AR35" s="33"/>
      <c r="AS35" s="32">
        <v>5</v>
      </c>
      <c r="AT35" s="33">
        <v>50000</v>
      </c>
      <c r="AU35" s="33"/>
      <c r="AV35" s="33"/>
      <c r="AW35" s="32">
        <v>5</v>
      </c>
      <c r="AX35" s="33">
        <v>50000</v>
      </c>
      <c r="AY35" s="33"/>
      <c r="AZ35" s="33"/>
      <c r="BA35" s="32">
        <v>5</v>
      </c>
      <c r="BB35" s="33">
        <v>50000</v>
      </c>
      <c r="BC35" s="33"/>
      <c r="BD35" s="33"/>
      <c r="BE35" s="38">
        <f t="shared" si="5"/>
        <v>40</v>
      </c>
      <c r="BF35" s="141">
        <f t="shared" si="6"/>
        <v>400000</v>
      </c>
      <c r="BG35" s="140">
        <f t="shared" ca="1" si="7"/>
        <v>0</v>
      </c>
    </row>
    <row r="36" spans="2:59" x14ac:dyDescent="0.2">
      <c r="B36" s="29">
        <f>факт_продажи!B36</f>
        <v>31</v>
      </c>
      <c r="C36" s="29" t="s">
        <v>1052</v>
      </c>
      <c r="D36" s="139">
        <f t="shared" ca="1" si="8"/>
        <v>0</v>
      </c>
      <c r="E36" s="139">
        <f t="shared" ca="1" si="9"/>
        <v>0</v>
      </c>
      <c r="F36" s="70">
        <v>0</v>
      </c>
      <c r="G36" s="33">
        <v>0</v>
      </c>
      <c r="H36" s="32">
        <f t="shared" ca="1" si="0"/>
        <v>0</v>
      </c>
      <c r="I36" s="33">
        <f t="shared" ca="1" si="10"/>
        <v>0</v>
      </c>
      <c r="J36" s="71" t="str">
        <f t="shared" ca="1" si="15"/>
        <v/>
      </c>
      <c r="K36" s="70">
        <v>0</v>
      </c>
      <c r="L36" s="33">
        <v>0</v>
      </c>
      <c r="M36" s="32">
        <f t="shared" ca="1" si="1"/>
        <v>0</v>
      </c>
      <c r="N36" s="33">
        <f t="shared" ca="1" si="2"/>
        <v>0</v>
      </c>
      <c r="O36" s="115" t="str">
        <f t="shared" ca="1" si="12"/>
        <v/>
      </c>
      <c r="P36" s="70">
        <v>0</v>
      </c>
      <c r="Q36" s="33">
        <v>0</v>
      </c>
      <c r="R36" s="32">
        <f t="shared" ca="1" si="3"/>
        <v>0</v>
      </c>
      <c r="S36" s="33">
        <f t="shared" ca="1" si="13"/>
        <v>0</v>
      </c>
      <c r="T36" s="71" t="str">
        <f t="shared" ca="1" si="14"/>
        <v/>
      </c>
      <c r="U36" s="32">
        <v>0</v>
      </c>
      <c r="V36" s="33">
        <v>0</v>
      </c>
      <c r="W36" s="33"/>
      <c r="X36" s="33"/>
      <c r="Y36" s="32">
        <v>10</v>
      </c>
      <c r="Z36" s="33">
        <v>40000</v>
      </c>
      <c r="AA36" s="33"/>
      <c r="AB36" s="33"/>
      <c r="AC36" s="32">
        <v>10</v>
      </c>
      <c r="AD36" s="33">
        <v>40000</v>
      </c>
      <c r="AE36" s="33"/>
      <c r="AF36" s="33"/>
      <c r="AG36" s="32">
        <v>10</v>
      </c>
      <c r="AH36" s="33">
        <v>40000</v>
      </c>
      <c r="AI36" s="33"/>
      <c r="AJ36" s="33"/>
      <c r="AK36" s="32">
        <v>10</v>
      </c>
      <c r="AL36" s="33">
        <v>40000</v>
      </c>
      <c r="AM36" s="33"/>
      <c r="AN36" s="33"/>
      <c r="AO36" s="32">
        <v>10</v>
      </c>
      <c r="AP36" s="33">
        <v>40000</v>
      </c>
      <c r="AQ36" s="33"/>
      <c r="AR36" s="33"/>
      <c r="AS36" s="32">
        <v>10</v>
      </c>
      <c r="AT36" s="33">
        <v>40000</v>
      </c>
      <c r="AU36" s="33"/>
      <c r="AV36" s="33"/>
      <c r="AW36" s="32">
        <v>10</v>
      </c>
      <c r="AX36" s="33">
        <v>40000</v>
      </c>
      <c r="AY36" s="33"/>
      <c r="AZ36" s="33"/>
      <c r="BA36" s="32">
        <v>10</v>
      </c>
      <c r="BB36" s="33">
        <v>40000</v>
      </c>
      <c r="BC36" s="33"/>
      <c r="BD36" s="33"/>
      <c r="BE36" s="38">
        <f t="shared" si="5"/>
        <v>80</v>
      </c>
      <c r="BF36" s="141">
        <f t="shared" si="6"/>
        <v>320000</v>
      </c>
      <c r="BG36" s="140">
        <f t="shared" ca="1" si="7"/>
        <v>0</v>
      </c>
    </row>
    <row r="37" spans="2:59" x14ac:dyDescent="0.2">
      <c r="B37" s="29">
        <f>факт_продажи!B37</f>
        <v>32</v>
      </c>
      <c r="C37" s="29" t="s">
        <v>1053</v>
      </c>
      <c r="D37" s="139">
        <f t="shared" ca="1" si="8"/>
        <v>0</v>
      </c>
      <c r="E37" s="139">
        <f t="shared" ca="1" si="9"/>
        <v>0</v>
      </c>
      <c r="F37" s="70">
        <v>0</v>
      </c>
      <c r="G37" s="33">
        <v>0</v>
      </c>
      <c r="H37" s="32">
        <f t="shared" ca="1" si="0"/>
        <v>0</v>
      </c>
      <c r="I37" s="33">
        <f t="shared" ca="1" si="10"/>
        <v>0</v>
      </c>
      <c r="J37" s="71" t="str">
        <f t="shared" ca="1" si="15"/>
        <v/>
      </c>
      <c r="K37" s="70">
        <v>0</v>
      </c>
      <c r="L37" s="33">
        <v>0</v>
      </c>
      <c r="M37" s="32">
        <f t="shared" ca="1" si="1"/>
        <v>0</v>
      </c>
      <c r="N37" s="33">
        <f t="shared" ca="1" si="2"/>
        <v>0</v>
      </c>
      <c r="O37" s="115" t="str">
        <f t="shared" ca="1" si="12"/>
        <v/>
      </c>
      <c r="P37" s="70">
        <v>0</v>
      </c>
      <c r="Q37" s="33">
        <v>0</v>
      </c>
      <c r="R37" s="32">
        <f t="shared" ca="1" si="3"/>
        <v>0</v>
      </c>
      <c r="S37" s="33">
        <f t="shared" ca="1" si="13"/>
        <v>0</v>
      </c>
      <c r="T37" s="71" t="str">
        <f t="shared" ca="1" si="14"/>
        <v/>
      </c>
      <c r="U37" s="32">
        <v>0</v>
      </c>
      <c r="V37" s="33">
        <v>0</v>
      </c>
      <c r="W37" s="33"/>
      <c r="X37" s="33"/>
      <c r="Y37" s="32">
        <v>0</v>
      </c>
      <c r="Z37" s="33">
        <v>0</v>
      </c>
      <c r="AA37" s="33"/>
      <c r="AB37" s="33"/>
      <c r="AC37" s="32">
        <v>0</v>
      </c>
      <c r="AD37" s="33">
        <v>0</v>
      </c>
      <c r="AE37" s="33"/>
      <c r="AF37" s="33"/>
      <c r="AG37" s="32">
        <v>10</v>
      </c>
      <c r="AH37" s="33">
        <v>700000</v>
      </c>
      <c r="AI37" s="33"/>
      <c r="AJ37" s="33"/>
      <c r="AK37" s="32">
        <v>20</v>
      </c>
      <c r="AL37" s="33">
        <v>1400000</v>
      </c>
      <c r="AM37" s="33"/>
      <c r="AN37" s="33"/>
      <c r="AO37" s="32">
        <v>20</v>
      </c>
      <c r="AP37" s="33">
        <v>1400000</v>
      </c>
      <c r="AQ37" s="33"/>
      <c r="AR37" s="33"/>
      <c r="AS37" s="32">
        <v>20</v>
      </c>
      <c r="AT37" s="33">
        <v>1400000</v>
      </c>
      <c r="AU37" s="33"/>
      <c r="AV37" s="33"/>
      <c r="AW37" s="32">
        <v>20</v>
      </c>
      <c r="AX37" s="33">
        <v>1400000</v>
      </c>
      <c r="AY37" s="33"/>
      <c r="AZ37" s="33"/>
      <c r="BA37" s="32">
        <v>20</v>
      </c>
      <c r="BB37" s="33">
        <v>1400000</v>
      </c>
      <c r="BC37" s="33"/>
      <c r="BD37" s="33"/>
      <c r="BE37" s="38">
        <f t="shared" si="5"/>
        <v>110</v>
      </c>
      <c r="BF37" s="141">
        <f t="shared" si="6"/>
        <v>7700000</v>
      </c>
      <c r="BG37" s="140">
        <f t="shared" ca="1" si="7"/>
        <v>0</v>
      </c>
    </row>
    <row r="38" spans="2:59" x14ac:dyDescent="0.2">
      <c r="B38" s="29">
        <f>факт_продажи!B38</f>
        <v>33</v>
      </c>
      <c r="C38" s="29" t="s">
        <v>1054</v>
      </c>
      <c r="D38" s="139">
        <f t="shared" ca="1" si="8"/>
        <v>0</v>
      </c>
      <c r="E38" s="139">
        <f t="shared" ca="1" si="9"/>
        <v>0</v>
      </c>
      <c r="F38" s="70">
        <v>0</v>
      </c>
      <c r="G38" s="33">
        <v>0</v>
      </c>
      <c r="H38" s="32">
        <f t="shared" ca="1" si="0"/>
        <v>0</v>
      </c>
      <c r="I38" s="33">
        <f t="shared" ca="1" si="10"/>
        <v>0</v>
      </c>
      <c r="J38" s="71" t="str">
        <f t="shared" ca="1" si="15"/>
        <v/>
      </c>
      <c r="K38" s="70">
        <v>0</v>
      </c>
      <c r="L38" s="33">
        <v>0</v>
      </c>
      <c r="M38" s="32">
        <f t="shared" ca="1" si="1"/>
        <v>0</v>
      </c>
      <c r="N38" s="33">
        <f t="shared" ca="1" si="2"/>
        <v>0</v>
      </c>
      <c r="O38" s="115" t="str">
        <f t="shared" ca="1" si="12"/>
        <v/>
      </c>
      <c r="P38" s="70">
        <v>0</v>
      </c>
      <c r="Q38" s="33">
        <v>0</v>
      </c>
      <c r="R38" s="32">
        <f t="shared" ca="1" si="3"/>
        <v>0</v>
      </c>
      <c r="S38" s="33">
        <f t="shared" ca="1" si="13"/>
        <v>0</v>
      </c>
      <c r="T38" s="71" t="str">
        <f t="shared" ca="1" si="14"/>
        <v/>
      </c>
      <c r="U38" s="32">
        <v>0</v>
      </c>
      <c r="V38" s="33">
        <v>0</v>
      </c>
      <c r="W38" s="33"/>
      <c r="X38" s="33"/>
      <c r="Y38" s="32">
        <v>0</v>
      </c>
      <c r="Z38" s="33">
        <v>0</v>
      </c>
      <c r="AA38" s="33"/>
      <c r="AB38" s="33"/>
      <c r="AC38" s="32">
        <v>0</v>
      </c>
      <c r="AD38" s="33">
        <v>0</v>
      </c>
      <c r="AE38" s="33"/>
      <c r="AF38" s="33"/>
      <c r="AG38" s="32">
        <v>0</v>
      </c>
      <c r="AH38" s="33">
        <v>0</v>
      </c>
      <c r="AI38" s="33"/>
      <c r="AJ38" s="33"/>
      <c r="AK38" s="32">
        <v>10</v>
      </c>
      <c r="AL38" s="33">
        <v>80000</v>
      </c>
      <c r="AM38" s="33"/>
      <c r="AN38" s="33"/>
      <c r="AO38" s="32">
        <v>20</v>
      </c>
      <c r="AP38" s="33">
        <v>160000</v>
      </c>
      <c r="AQ38" s="33"/>
      <c r="AR38" s="33"/>
      <c r="AS38" s="32">
        <v>20</v>
      </c>
      <c r="AT38" s="33">
        <v>160000</v>
      </c>
      <c r="AU38" s="33"/>
      <c r="AV38" s="33"/>
      <c r="AW38" s="32">
        <v>20</v>
      </c>
      <c r="AX38" s="33">
        <v>160000</v>
      </c>
      <c r="AY38" s="33"/>
      <c r="AZ38" s="33"/>
      <c r="BA38" s="32">
        <v>20</v>
      </c>
      <c r="BB38" s="33">
        <v>160000</v>
      </c>
      <c r="BC38" s="33"/>
      <c r="BD38" s="33"/>
      <c r="BE38" s="38">
        <f t="shared" si="5"/>
        <v>90</v>
      </c>
      <c r="BF38" s="141">
        <f t="shared" si="6"/>
        <v>720000</v>
      </c>
      <c r="BG38" s="140">
        <f t="shared" ca="1" si="7"/>
        <v>0</v>
      </c>
    </row>
    <row r="39" spans="2:59" x14ac:dyDescent="0.2">
      <c r="B39" s="29">
        <f>факт_продажи!B39</f>
        <v>34</v>
      </c>
      <c r="C39" s="29" t="s">
        <v>1055</v>
      </c>
      <c r="D39" s="139">
        <f t="shared" ca="1" si="8"/>
        <v>0</v>
      </c>
      <c r="E39" s="139">
        <f t="shared" ca="1" si="9"/>
        <v>0</v>
      </c>
      <c r="F39" s="70">
        <v>0</v>
      </c>
      <c r="G39" s="33">
        <v>0</v>
      </c>
      <c r="H39" s="32">
        <f t="shared" ca="1" si="0"/>
        <v>0</v>
      </c>
      <c r="I39" s="33">
        <f t="shared" ca="1" si="10"/>
        <v>0</v>
      </c>
      <c r="J39" s="71" t="str">
        <f t="shared" ca="1" si="15"/>
        <v/>
      </c>
      <c r="K39" s="70">
        <v>0</v>
      </c>
      <c r="L39" s="33">
        <v>0</v>
      </c>
      <c r="M39" s="32">
        <f t="shared" ca="1" si="1"/>
        <v>0</v>
      </c>
      <c r="N39" s="33">
        <f t="shared" ca="1" si="2"/>
        <v>0</v>
      </c>
      <c r="O39" s="115" t="str">
        <f t="shared" ca="1" si="12"/>
        <v/>
      </c>
      <c r="P39" s="70">
        <v>0</v>
      </c>
      <c r="Q39" s="33">
        <v>0</v>
      </c>
      <c r="R39" s="32">
        <f t="shared" ca="1" si="3"/>
        <v>0</v>
      </c>
      <c r="S39" s="33">
        <f t="shared" ca="1" si="13"/>
        <v>0</v>
      </c>
      <c r="T39" s="71" t="str">
        <f t="shared" ca="1" si="14"/>
        <v/>
      </c>
      <c r="U39" s="32">
        <v>5</v>
      </c>
      <c r="V39" s="33">
        <v>25000</v>
      </c>
      <c r="W39" s="33"/>
      <c r="X39" s="33"/>
      <c r="Y39" s="32">
        <v>10</v>
      </c>
      <c r="Z39" s="33">
        <v>50000</v>
      </c>
      <c r="AA39" s="33"/>
      <c r="AB39" s="33"/>
      <c r="AC39" s="32">
        <v>20</v>
      </c>
      <c r="AD39" s="33">
        <v>100000</v>
      </c>
      <c r="AE39" s="33"/>
      <c r="AF39" s="33"/>
      <c r="AG39" s="32">
        <v>20</v>
      </c>
      <c r="AH39" s="33">
        <v>100000</v>
      </c>
      <c r="AI39" s="33"/>
      <c r="AJ39" s="33"/>
      <c r="AK39" s="32">
        <v>20</v>
      </c>
      <c r="AL39" s="33">
        <v>100000</v>
      </c>
      <c r="AM39" s="33"/>
      <c r="AN39" s="33"/>
      <c r="AO39" s="32">
        <v>20</v>
      </c>
      <c r="AP39" s="33">
        <v>100000</v>
      </c>
      <c r="AQ39" s="33"/>
      <c r="AR39" s="33"/>
      <c r="AS39" s="32">
        <v>20</v>
      </c>
      <c r="AT39" s="33">
        <v>100000</v>
      </c>
      <c r="AU39" s="33"/>
      <c r="AV39" s="33"/>
      <c r="AW39" s="32">
        <v>20</v>
      </c>
      <c r="AX39" s="33">
        <v>100000</v>
      </c>
      <c r="AY39" s="33"/>
      <c r="AZ39" s="33"/>
      <c r="BA39" s="32">
        <v>20</v>
      </c>
      <c r="BB39" s="33">
        <v>100000</v>
      </c>
      <c r="BC39" s="33"/>
      <c r="BD39" s="33"/>
      <c r="BE39" s="38">
        <f t="shared" si="5"/>
        <v>155</v>
      </c>
      <c r="BF39" s="141">
        <f t="shared" si="6"/>
        <v>775000</v>
      </c>
      <c r="BG39" s="140">
        <f t="shared" ca="1" si="7"/>
        <v>0</v>
      </c>
    </row>
    <row r="40" spans="2:59" x14ac:dyDescent="0.2">
      <c r="B40" s="29">
        <f>факт_продажи!B40</f>
        <v>35</v>
      </c>
      <c r="C40" s="29" t="s">
        <v>2464</v>
      </c>
      <c r="D40" s="139" t="str">
        <f t="shared" ca="1" si="8"/>
        <v/>
      </c>
      <c r="E40" s="139" t="str">
        <f t="shared" ca="1" si="9"/>
        <v/>
      </c>
      <c r="F40" s="70">
        <v>0</v>
      </c>
      <c r="G40" s="33">
        <v>0</v>
      </c>
      <c r="H40" s="32">
        <f t="shared" ca="1" si="0"/>
        <v>0</v>
      </c>
      <c r="I40" s="33">
        <f t="shared" ca="1" si="10"/>
        <v>0</v>
      </c>
      <c r="J40" s="71" t="str">
        <f t="shared" ca="1" si="15"/>
        <v/>
      </c>
      <c r="K40" s="70">
        <v>0</v>
      </c>
      <c r="L40" s="33">
        <v>0</v>
      </c>
      <c r="M40" s="32">
        <f t="shared" ca="1" si="1"/>
        <v>0</v>
      </c>
      <c r="N40" s="33">
        <f t="shared" ca="1" si="2"/>
        <v>0</v>
      </c>
      <c r="O40" s="115" t="str">
        <f t="shared" ca="1" si="12"/>
        <v/>
      </c>
      <c r="P40" s="70">
        <v>0</v>
      </c>
      <c r="Q40" s="33">
        <v>0</v>
      </c>
      <c r="R40" s="32">
        <f t="shared" ca="1" si="3"/>
        <v>0</v>
      </c>
      <c r="S40" s="33">
        <f t="shared" ca="1" si="13"/>
        <v>0</v>
      </c>
      <c r="T40" s="71" t="str">
        <f t="shared" ca="1" si="14"/>
        <v/>
      </c>
      <c r="U40" s="32">
        <v>0</v>
      </c>
      <c r="V40" s="33">
        <v>0</v>
      </c>
      <c r="W40" s="33"/>
      <c r="X40" s="33"/>
      <c r="Y40" s="32">
        <v>0</v>
      </c>
      <c r="Z40" s="33">
        <v>0</v>
      </c>
      <c r="AA40" s="33"/>
      <c r="AB40" s="33"/>
      <c r="AC40" s="32">
        <v>0</v>
      </c>
      <c r="AD40" s="33">
        <v>0</v>
      </c>
      <c r="AE40" s="33"/>
      <c r="AF40" s="33"/>
      <c r="AG40" s="32">
        <v>0</v>
      </c>
      <c r="AH40" s="33">
        <v>0</v>
      </c>
      <c r="AI40" s="33"/>
      <c r="AJ40" s="33"/>
      <c r="AK40" s="32">
        <v>0</v>
      </c>
      <c r="AL40" s="33">
        <v>0</v>
      </c>
      <c r="AM40" s="33"/>
      <c r="AN40" s="33"/>
      <c r="AO40" s="32">
        <v>0</v>
      </c>
      <c r="AP40" s="33">
        <v>0</v>
      </c>
      <c r="AQ40" s="33"/>
      <c r="AR40" s="33"/>
      <c r="AS40" s="32">
        <v>0</v>
      </c>
      <c r="AT40" s="33">
        <v>0</v>
      </c>
      <c r="AU40" s="33"/>
      <c r="AV40" s="33"/>
      <c r="AW40" s="32">
        <v>0</v>
      </c>
      <c r="AX40" s="33">
        <v>0</v>
      </c>
      <c r="AY40" s="33"/>
      <c r="AZ40" s="33"/>
      <c r="BA40" s="32">
        <v>0</v>
      </c>
      <c r="BB40" s="33">
        <v>0</v>
      </c>
      <c r="BC40" s="33"/>
      <c r="BD40" s="33"/>
      <c r="BE40" s="38">
        <f t="shared" si="5"/>
        <v>0</v>
      </c>
      <c r="BF40" s="141">
        <f t="shared" si="6"/>
        <v>0</v>
      </c>
      <c r="BG40" s="140">
        <f t="shared" ca="1" si="7"/>
        <v>0</v>
      </c>
    </row>
    <row r="41" spans="2:59" x14ac:dyDescent="0.2">
      <c r="B41" s="29">
        <f>факт_продажи!B41</f>
        <v>36</v>
      </c>
      <c r="C41" s="29" t="s">
        <v>1069</v>
      </c>
      <c r="D41" s="139" t="str">
        <f t="shared" ca="1" si="8"/>
        <v/>
      </c>
      <c r="E41" s="139" t="str">
        <f t="shared" ca="1" si="9"/>
        <v/>
      </c>
      <c r="F41" s="70">
        <v>0</v>
      </c>
      <c r="G41" s="33">
        <v>0</v>
      </c>
      <c r="H41" s="32">
        <f t="shared" ca="1" si="0"/>
        <v>0</v>
      </c>
      <c r="I41" s="33">
        <f t="shared" ca="1" si="10"/>
        <v>0</v>
      </c>
      <c r="J41" s="71" t="str">
        <f t="shared" ca="1" si="15"/>
        <v/>
      </c>
      <c r="K41" s="70">
        <v>0</v>
      </c>
      <c r="L41" s="33">
        <v>0</v>
      </c>
      <c r="M41" s="32">
        <f t="shared" ca="1" si="1"/>
        <v>0</v>
      </c>
      <c r="N41" s="33">
        <f t="shared" ca="1" si="2"/>
        <v>0</v>
      </c>
      <c r="O41" s="115" t="str">
        <f t="shared" ca="1" si="12"/>
        <v/>
      </c>
      <c r="P41" s="70">
        <v>0</v>
      </c>
      <c r="Q41" s="33">
        <v>0</v>
      </c>
      <c r="R41" s="32">
        <f t="shared" ca="1" si="3"/>
        <v>0</v>
      </c>
      <c r="S41" s="33">
        <f t="shared" ca="1" si="13"/>
        <v>0</v>
      </c>
      <c r="T41" s="71" t="str">
        <f t="shared" ca="1" si="14"/>
        <v/>
      </c>
      <c r="U41" s="32">
        <v>0</v>
      </c>
      <c r="V41" s="33">
        <v>0</v>
      </c>
      <c r="W41" s="33"/>
      <c r="X41" s="33"/>
      <c r="Y41" s="32">
        <v>0</v>
      </c>
      <c r="Z41" s="33">
        <v>0</v>
      </c>
      <c r="AA41" s="33"/>
      <c r="AB41" s="33"/>
      <c r="AC41" s="32">
        <v>0</v>
      </c>
      <c r="AD41" s="33">
        <v>0</v>
      </c>
      <c r="AE41" s="33"/>
      <c r="AF41" s="33"/>
      <c r="AG41" s="32">
        <v>0</v>
      </c>
      <c r="AH41" s="33">
        <v>0</v>
      </c>
      <c r="AI41" s="33"/>
      <c r="AJ41" s="33"/>
      <c r="AK41" s="32">
        <v>0</v>
      </c>
      <c r="AL41" s="33">
        <v>0</v>
      </c>
      <c r="AM41" s="33"/>
      <c r="AN41" s="33"/>
      <c r="AO41" s="32">
        <v>0</v>
      </c>
      <c r="AP41" s="33">
        <v>0</v>
      </c>
      <c r="AQ41" s="33"/>
      <c r="AR41" s="33"/>
      <c r="AS41" s="32">
        <v>0</v>
      </c>
      <c r="AT41" s="33">
        <v>0</v>
      </c>
      <c r="AU41" s="33"/>
      <c r="AV41" s="33"/>
      <c r="AW41" s="32">
        <v>0</v>
      </c>
      <c r="AX41" s="33">
        <v>0</v>
      </c>
      <c r="AY41" s="33"/>
      <c r="AZ41" s="33"/>
      <c r="BA41" s="32">
        <v>0</v>
      </c>
      <c r="BB41" s="33">
        <v>0</v>
      </c>
      <c r="BC41" s="33"/>
      <c r="BD41" s="33"/>
      <c r="BE41" s="38">
        <f t="shared" si="5"/>
        <v>0</v>
      </c>
      <c r="BF41" s="141">
        <f t="shared" si="6"/>
        <v>0</v>
      </c>
      <c r="BG41" s="140">
        <f t="shared" ca="1" si="7"/>
        <v>0</v>
      </c>
    </row>
    <row r="42" spans="2:59" s="24" customFormat="1" x14ac:dyDescent="0.2">
      <c r="C42" s="24" t="str">
        <f>факт_продажи!C42</f>
        <v>итого газ</v>
      </c>
      <c r="D42" s="94">
        <f t="shared" ref="D42" ca="1" si="16">BG42/BF42</f>
        <v>7.4871844929787892E-2</v>
      </c>
      <c r="E42" s="94">
        <f t="shared" ca="1" si="9"/>
        <v>0.28766550946707981</v>
      </c>
      <c r="F42" s="72">
        <f t="shared" ref="F42:BF42" si="17">SUM(F6:F41)</f>
        <v>304</v>
      </c>
      <c r="G42" s="36">
        <f t="shared" si="17"/>
        <v>3680200</v>
      </c>
      <c r="H42" s="68">
        <f t="shared" ca="1" si="17"/>
        <v>233</v>
      </c>
      <c r="I42" s="36">
        <f t="shared" ca="1" si="17"/>
        <v>2211102.3600000003</v>
      </c>
      <c r="J42" s="71">
        <f t="shared" ref="J42" ca="1" si="18">IFERROR(I42/G42,"")</f>
        <v>0.60081037987065933</v>
      </c>
      <c r="K42" s="72">
        <f t="shared" si="17"/>
        <v>579</v>
      </c>
      <c r="L42" s="36">
        <f t="shared" si="17"/>
        <v>6343000</v>
      </c>
      <c r="M42" s="68">
        <f t="shared" ca="1" si="17"/>
        <v>501</v>
      </c>
      <c r="N42" s="36">
        <f t="shared" ca="1" si="17"/>
        <v>4313993.9000000004</v>
      </c>
      <c r="O42" s="115">
        <f t="shared" ca="1" si="12"/>
        <v>0.680118855431184</v>
      </c>
      <c r="P42" s="72">
        <f t="shared" si="17"/>
        <v>580</v>
      </c>
      <c r="Q42" s="36">
        <f t="shared" si="17"/>
        <v>6382000</v>
      </c>
      <c r="R42" s="68">
        <f t="shared" ca="1" si="17"/>
        <v>0</v>
      </c>
      <c r="S42" s="36">
        <f ca="1">SUM(S6:S41)-S40</f>
        <v>0</v>
      </c>
      <c r="T42" s="71">
        <f t="shared" ca="1" si="14"/>
        <v>0</v>
      </c>
      <c r="U42" s="24">
        <f t="shared" si="17"/>
        <v>578</v>
      </c>
      <c r="V42" s="36">
        <f t="shared" si="17"/>
        <v>6291000</v>
      </c>
      <c r="W42" s="36"/>
      <c r="X42" s="36"/>
      <c r="Y42" s="24">
        <f t="shared" si="17"/>
        <v>598</v>
      </c>
      <c r="Z42" s="36">
        <f t="shared" si="17"/>
        <v>6406000</v>
      </c>
      <c r="AA42" s="36"/>
      <c r="AB42" s="36"/>
      <c r="AC42" s="24">
        <f t="shared" si="17"/>
        <v>609</v>
      </c>
      <c r="AD42" s="36">
        <f t="shared" si="17"/>
        <v>6495000</v>
      </c>
      <c r="AE42" s="36"/>
      <c r="AF42" s="36"/>
      <c r="AG42" s="24">
        <f t="shared" si="17"/>
        <v>618</v>
      </c>
      <c r="AH42" s="36">
        <f t="shared" si="17"/>
        <v>7156000</v>
      </c>
      <c r="AI42" s="36"/>
      <c r="AJ42" s="36"/>
      <c r="AK42" s="24">
        <f t="shared" si="17"/>
        <v>638</v>
      </c>
      <c r="AL42" s="36">
        <f t="shared" si="17"/>
        <v>7936000</v>
      </c>
      <c r="AM42" s="36"/>
      <c r="AN42" s="36"/>
      <c r="AO42" s="32">
        <f ca="1">ROUND(1/12*'факт за вычетом'!$AB42*1.15+всего_добавки!T42,0)</f>
        <v>631</v>
      </c>
      <c r="AP42" s="36">
        <f t="shared" si="17"/>
        <v>8170000</v>
      </c>
      <c r="AQ42" s="36"/>
      <c r="AR42" s="36"/>
      <c r="AS42" s="24">
        <f t="shared" si="17"/>
        <v>674</v>
      </c>
      <c r="AT42" s="36">
        <f t="shared" si="17"/>
        <v>8486000</v>
      </c>
      <c r="AU42" s="36"/>
      <c r="AV42" s="36"/>
      <c r="AW42" s="24">
        <f t="shared" si="17"/>
        <v>674</v>
      </c>
      <c r="AX42" s="36">
        <f t="shared" si="17"/>
        <v>8486000</v>
      </c>
      <c r="AY42" s="36"/>
      <c r="AZ42" s="36"/>
      <c r="BA42" s="24">
        <f t="shared" si="17"/>
        <v>951</v>
      </c>
      <c r="BB42" s="36">
        <f t="shared" si="17"/>
        <v>11319000</v>
      </c>
      <c r="BC42" s="36"/>
      <c r="BD42" s="36"/>
      <c r="BE42" s="24">
        <f t="shared" si="17"/>
        <v>7457</v>
      </c>
      <c r="BF42" s="36">
        <f t="shared" si="17"/>
        <v>87150200</v>
      </c>
      <c r="BG42" s="36">
        <f ca="1">SUM(BG6:BG41)-BG40</f>
        <v>6525096.2600000007</v>
      </c>
    </row>
    <row r="43" spans="2:59" x14ac:dyDescent="0.2">
      <c r="D43" s="67"/>
      <c r="E43" s="67"/>
      <c r="F43" s="70"/>
      <c r="G43" s="33"/>
      <c r="H43" s="68"/>
      <c r="I43" s="33"/>
      <c r="J43" s="73"/>
      <c r="K43" s="70"/>
      <c r="L43" s="33"/>
      <c r="M43" s="68"/>
      <c r="N43" s="33"/>
      <c r="O43" s="33"/>
      <c r="P43" s="70"/>
      <c r="Q43" s="33"/>
      <c r="R43" s="33"/>
      <c r="S43" s="33"/>
      <c r="T43" s="73"/>
      <c r="U43" s="32"/>
      <c r="V43" s="33"/>
      <c r="W43" s="33"/>
      <c r="X43" s="33"/>
      <c r="Y43" s="32"/>
      <c r="Z43" s="33"/>
      <c r="AA43" s="33"/>
      <c r="AB43" s="33"/>
      <c r="AC43" s="32"/>
      <c r="AD43" s="33"/>
      <c r="AE43" s="33"/>
      <c r="AF43" s="33"/>
      <c r="AG43" s="32"/>
      <c r="AH43" s="33"/>
      <c r="AI43" s="33"/>
      <c r="AJ43" s="33"/>
      <c r="AK43" s="32"/>
      <c r="AL43" s="33"/>
      <c r="AM43" s="33"/>
      <c r="AN43" s="33"/>
      <c r="AO43" s="32"/>
      <c r="AP43" s="33"/>
      <c r="AQ43" s="33"/>
      <c r="AR43" s="33"/>
      <c r="AS43" s="32"/>
      <c r="AT43" s="33"/>
      <c r="AU43" s="33"/>
      <c r="AV43" s="33"/>
      <c r="AW43" s="32"/>
      <c r="AX43" s="33"/>
      <c r="AY43" s="33"/>
      <c r="AZ43" s="33"/>
      <c r="BA43" s="32"/>
      <c r="BB43" s="33"/>
      <c r="BC43" s="33"/>
      <c r="BD43" s="33"/>
      <c r="BF43" s="36"/>
    </row>
    <row r="44" spans="2:59" x14ac:dyDescent="0.2">
      <c r="D44" s="67"/>
      <c r="E44" s="67"/>
      <c r="F44" s="74"/>
      <c r="G44" s="33"/>
      <c r="H44" s="68"/>
      <c r="I44" s="33"/>
      <c r="J44" s="73"/>
      <c r="K44" s="74"/>
      <c r="L44" s="33"/>
      <c r="M44" s="68"/>
      <c r="N44" s="33"/>
      <c r="O44" s="33"/>
      <c r="P44" s="74"/>
      <c r="Q44" s="33"/>
      <c r="R44" s="33"/>
      <c r="S44" s="33"/>
      <c r="T44" s="7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K44" s="33"/>
      <c r="AL44" s="33"/>
      <c r="AM44" s="33"/>
      <c r="AN44" s="33"/>
    </row>
    <row r="45" spans="2:59" s="34" customFormat="1" x14ac:dyDescent="0.2">
      <c r="B45" s="34">
        <f>факт_продажи!B45</f>
        <v>1</v>
      </c>
      <c r="C45" s="29" t="s">
        <v>398</v>
      </c>
      <c r="D45" s="94">
        <f ca="1">IFERROR(BG45/BF45,"")</f>
        <v>7.4263136287068585E-2</v>
      </c>
      <c r="E45" s="94">
        <f ca="1">IFERROR(D45*365/(TODAY()-43831),"")</f>
        <v>0.28532678678715823</v>
      </c>
      <c r="F45" s="70">
        <v>8</v>
      </c>
      <c r="G45" s="33">
        <v>1011000</v>
      </c>
      <c r="H45" s="68">
        <f t="shared" ref="H45:H70" ca="1" si="19">SUMIFS(продажиколичество,
продажимодель,"="&amp;$C45,
продажидата,"&gt;="&amp;VLOOKUP(H$4,периоды,2,FALSE),продажидата,"&lt;="&amp;VLOOKUP(H$4,периоды,3,FALSE))</f>
        <v>8</v>
      </c>
      <c r="I45" s="33">
        <f t="shared" ref="I45:I70" ca="1" si="20">SUMIFS(продажисумма,
продажимодель,"="&amp;$C45,
продажидата,"&gt;="&amp;VLOOKUP(H$4,периоды,2,FALSE),продажидата,"&lt;="&amp;VLOOKUP(H$4,периоды,3,FALSE))</f>
        <v>1018866.84</v>
      </c>
      <c r="J45" s="91">
        <f t="shared" ref="J45:J70" ca="1" si="21">IFERROR(IF(I45/G45=0,"",I45/G45),"")</f>
        <v>1.0077812462908011</v>
      </c>
      <c r="K45" s="70">
        <v>11</v>
      </c>
      <c r="L45" s="33">
        <v>1390000</v>
      </c>
      <c r="M45" s="68">
        <f t="shared" ref="M45:M70" ca="1" si="22">SUMIFS(продажиколичество,
продажимодель,"="&amp;$C45,
продажидата,"&gt;="&amp;VLOOKUP(M$4,периоды,2,FALSE),продажидата,"&lt;="&amp;VLOOKUP(M$4,периоды,3,FALSE))</f>
        <v>6</v>
      </c>
      <c r="N45" s="33">
        <f t="shared" ref="N45:N70" ca="1" si="23">SUMIFS(продажисумма,
продажимодель,"="&amp;$C45,
продажидата,"&gt;="&amp;VLOOKUP(M$4,периоды,2,FALSE),продажидата,"&lt;="&amp;VLOOKUP(M$4,периоды,3,FALSE))</f>
        <v>876848.24</v>
      </c>
      <c r="O45" s="115">
        <f t="shared" ref="O45:O71" ca="1" si="24">IFERROR(N45/L45,"")</f>
        <v>0.630826071942446</v>
      </c>
      <c r="P45" s="70">
        <v>16</v>
      </c>
      <c r="Q45" s="33">
        <v>2022000</v>
      </c>
      <c r="R45" s="68">
        <f t="shared" ref="R45:R70" ca="1" si="25">SUMIFS(продажиколичество,
продажимодель,"="&amp;$C45,
продажидата,"&gt;="&amp;VLOOKUP(R$4,периоды,2,FALSE),продажидата,"&lt;="&amp;VLOOKUP(R$4,периоды,3,FALSE))</f>
        <v>0</v>
      </c>
      <c r="S45" s="33">
        <f t="shared" ref="S45" ca="1" si="26">SUMIFS(продажисумма,
продажимодель,"="&amp;$C45,
продажидата,"&gt;="&amp;VLOOKUP(R$4,периоды,2,FALSE),продажидата,"&lt;="&amp;VLOOKUP(R$4,периоды,3,FALSE))</f>
        <v>0</v>
      </c>
      <c r="T45" s="71">
        <f t="shared" ref="T45" ca="1" si="27">IFERROR(S45/Q45,"")</f>
        <v>0</v>
      </c>
      <c r="U45" s="32">
        <v>29</v>
      </c>
      <c r="V45" s="33">
        <v>3665000</v>
      </c>
      <c r="W45" s="33"/>
      <c r="X45" s="33"/>
      <c r="Y45" s="32">
        <v>29</v>
      </c>
      <c r="Z45" s="33">
        <v>3665000</v>
      </c>
      <c r="AA45" s="33"/>
      <c r="AB45" s="33"/>
      <c r="AC45" s="32">
        <v>41</v>
      </c>
      <c r="AD45" s="33">
        <v>5181000</v>
      </c>
      <c r="AE45" s="33"/>
      <c r="AF45" s="33"/>
      <c r="AG45" s="32">
        <v>11</v>
      </c>
      <c r="AH45" s="33">
        <v>1390000</v>
      </c>
      <c r="AI45" s="33"/>
      <c r="AJ45" s="33"/>
      <c r="AK45" s="32">
        <v>11</v>
      </c>
      <c r="AL45" s="33">
        <v>1390000</v>
      </c>
      <c r="AM45" s="33"/>
      <c r="AN45" s="33"/>
      <c r="AO45" s="32">
        <v>11</v>
      </c>
      <c r="AP45" s="33">
        <v>1390000</v>
      </c>
      <c r="AQ45" s="33"/>
      <c r="AR45" s="33"/>
      <c r="AS45" s="32">
        <v>11</v>
      </c>
      <c r="AT45" s="33">
        <v>1390000</v>
      </c>
      <c r="AU45" s="33"/>
      <c r="AV45" s="33"/>
      <c r="AW45" s="32">
        <v>11</v>
      </c>
      <c r="AX45" s="33">
        <v>1390000</v>
      </c>
      <c r="AY45" s="33"/>
      <c r="AZ45" s="33"/>
      <c r="BA45" s="32">
        <v>13</v>
      </c>
      <c r="BB45" s="33">
        <v>1643000</v>
      </c>
      <c r="BC45" s="33"/>
      <c r="BD45" s="33"/>
      <c r="BE45" s="24">
        <f t="shared" ref="BE45:BE70" si="28">F45+K45+P45+U45+Y45+AC45+AG45+AK45+AO45+AS45+AW45+BA45</f>
        <v>202</v>
      </c>
      <c r="BF45" s="36">
        <f t="shared" ref="BF45:BF70" si="29">G45+L45+Q45+V45+Z45+AD45+AH45+AL45+AP45+AT45+AX45+BB45</f>
        <v>25527000</v>
      </c>
      <c r="BG45" s="35">
        <f t="shared" ref="BG45:BG70" ca="1" si="30">SUMIFS(продажисумма,продажимодель,C45,продажидата,"&lt;="&amp;44196,продажидата,"&gt;="&amp;43831)</f>
        <v>1895715.0799999998</v>
      </c>
    </row>
    <row r="46" spans="2:59" x14ac:dyDescent="0.2">
      <c r="B46" s="29">
        <f>факт_продажи!B46</f>
        <v>2</v>
      </c>
      <c r="C46" s="29" t="s">
        <v>480</v>
      </c>
      <c r="D46" s="94">
        <f t="shared" ref="D46:D70" ca="1" si="31">IFERROR(BG46/BF46,"")</f>
        <v>0</v>
      </c>
      <c r="E46" s="94">
        <f t="shared" ref="E46:E71" ca="1" si="32">IFERROR(D46*365/(TODAY()-43831),"")</f>
        <v>0</v>
      </c>
      <c r="F46" s="70">
        <v>1</v>
      </c>
      <c r="G46" s="33">
        <v>119000</v>
      </c>
      <c r="H46" s="68">
        <f t="shared" ca="1" si="19"/>
        <v>0</v>
      </c>
      <c r="I46" s="33">
        <f t="shared" ca="1" si="20"/>
        <v>0</v>
      </c>
      <c r="J46" s="91" t="str">
        <f t="shared" ca="1" si="21"/>
        <v/>
      </c>
      <c r="K46" s="70">
        <v>2</v>
      </c>
      <c r="L46" s="33">
        <v>238000</v>
      </c>
      <c r="M46" s="68">
        <f t="shared" ca="1" si="22"/>
        <v>0</v>
      </c>
      <c r="N46" s="33">
        <f t="shared" ca="1" si="23"/>
        <v>0</v>
      </c>
      <c r="O46" s="115">
        <f t="shared" ca="1" si="24"/>
        <v>0</v>
      </c>
      <c r="P46" s="70">
        <v>2</v>
      </c>
      <c r="Q46" s="33">
        <v>238000</v>
      </c>
      <c r="R46" s="68">
        <f t="shared" ca="1" si="25"/>
        <v>0</v>
      </c>
      <c r="S46" s="33">
        <f t="shared" ref="S46:S70" ca="1" si="33">SUMIFS(продажисумма,
продажимодель,"="&amp;$C46,
продажидата,"&gt;="&amp;VLOOKUP(R$4,периоды,2,FALSE),продажидата,"&lt;="&amp;VLOOKUP(R$4,периоды,3,FALSE))</f>
        <v>0</v>
      </c>
      <c r="T46" s="71">
        <f t="shared" ref="T46:T71" ca="1" si="34">IFERROR(S46/Q46,"")</f>
        <v>0</v>
      </c>
      <c r="U46" s="32">
        <v>2</v>
      </c>
      <c r="V46" s="33">
        <v>238000</v>
      </c>
      <c r="W46" s="33"/>
      <c r="X46" s="33"/>
      <c r="Y46" s="32">
        <v>2</v>
      </c>
      <c r="Z46" s="33">
        <v>238000</v>
      </c>
      <c r="AA46" s="33"/>
      <c r="AB46" s="33"/>
      <c r="AC46" s="32">
        <v>2</v>
      </c>
      <c r="AD46" s="33">
        <v>238000</v>
      </c>
      <c r="AE46" s="33"/>
      <c r="AF46" s="33"/>
      <c r="AG46" s="32">
        <v>2</v>
      </c>
      <c r="AH46" s="33">
        <v>238000</v>
      </c>
      <c r="AI46" s="33"/>
      <c r="AJ46" s="33"/>
      <c r="AK46" s="32">
        <v>2</v>
      </c>
      <c r="AL46" s="33">
        <v>238000</v>
      </c>
      <c r="AM46" s="33"/>
      <c r="AN46" s="33"/>
      <c r="AO46" s="32">
        <v>2</v>
      </c>
      <c r="AP46" s="33">
        <v>238000</v>
      </c>
      <c r="AQ46" s="33"/>
      <c r="AR46" s="33"/>
      <c r="AS46" s="32">
        <v>2</v>
      </c>
      <c r="AT46" s="33">
        <v>238000</v>
      </c>
      <c r="AU46" s="33"/>
      <c r="AV46" s="33"/>
      <c r="AW46" s="32">
        <v>2</v>
      </c>
      <c r="AX46" s="33">
        <v>238000</v>
      </c>
      <c r="AY46" s="33"/>
      <c r="AZ46" s="33"/>
      <c r="BA46" s="32">
        <v>3</v>
      </c>
      <c r="BB46" s="33">
        <v>357000</v>
      </c>
      <c r="BC46" s="33"/>
      <c r="BD46" s="33"/>
      <c r="BE46" s="24">
        <f t="shared" si="28"/>
        <v>24</v>
      </c>
      <c r="BF46" s="36">
        <f t="shared" si="29"/>
        <v>2856000</v>
      </c>
      <c r="BG46" s="35">
        <f t="shared" ca="1" si="30"/>
        <v>0</v>
      </c>
    </row>
    <row r="47" spans="2:59" x14ac:dyDescent="0.2">
      <c r="B47" s="29">
        <f>факт_продажи!B47</f>
        <v>3</v>
      </c>
      <c r="C47" s="29" t="s">
        <v>400</v>
      </c>
      <c r="D47" s="94">
        <f t="shared" ca="1" si="31"/>
        <v>0</v>
      </c>
      <c r="E47" s="94">
        <f t="shared" ca="1" si="32"/>
        <v>0</v>
      </c>
      <c r="F47" s="70">
        <v>1</v>
      </c>
      <c r="G47" s="33">
        <v>267000</v>
      </c>
      <c r="H47" s="68">
        <f t="shared" ca="1" si="19"/>
        <v>0</v>
      </c>
      <c r="I47" s="33">
        <f t="shared" ca="1" si="20"/>
        <v>0</v>
      </c>
      <c r="J47" s="91" t="str">
        <f t="shared" ca="1" si="21"/>
        <v/>
      </c>
      <c r="K47" s="70">
        <v>8</v>
      </c>
      <c r="L47" s="33">
        <v>2136000</v>
      </c>
      <c r="M47" s="68">
        <f t="shared" ca="1" si="22"/>
        <v>0</v>
      </c>
      <c r="N47" s="33">
        <f t="shared" ca="1" si="23"/>
        <v>0</v>
      </c>
      <c r="O47" s="115">
        <f t="shared" ca="1" si="24"/>
        <v>0</v>
      </c>
      <c r="P47" s="70">
        <v>1</v>
      </c>
      <c r="Q47" s="33">
        <v>267000</v>
      </c>
      <c r="R47" s="68">
        <f t="shared" ca="1" si="25"/>
        <v>0</v>
      </c>
      <c r="S47" s="33">
        <f t="shared" ca="1" si="33"/>
        <v>0</v>
      </c>
      <c r="T47" s="71">
        <f t="shared" ca="1" si="34"/>
        <v>0</v>
      </c>
      <c r="U47" s="32">
        <v>1</v>
      </c>
      <c r="V47" s="33">
        <v>267000</v>
      </c>
      <c r="W47" s="33"/>
      <c r="X47" s="33"/>
      <c r="Y47" s="32">
        <v>1</v>
      </c>
      <c r="Z47" s="33">
        <v>267000</v>
      </c>
      <c r="AA47" s="33"/>
      <c r="AB47" s="33"/>
      <c r="AC47" s="32">
        <v>1</v>
      </c>
      <c r="AD47" s="33">
        <v>267000</v>
      </c>
      <c r="AE47" s="33"/>
      <c r="AF47" s="33"/>
      <c r="AG47" s="32">
        <v>1</v>
      </c>
      <c r="AH47" s="33">
        <v>267000</v>
      </c>
      <c r="AI47" s="33"/>
      <c r="AJ47" s="33"/>
      <c r="AK47" s="32">
        <v>1</v>
      </c>
      <c r="AL47" s="33">
        <v>267000</v>
      </c>
      <c r="AM47" s="33"/>
      <c r="AN47" s="33"/>
      <c r="AO47" s="32">
        <v>1</v>
      </c>
      <c r="AP47" s="33">
        <v>267000</v>
      </c>
      <c r="AQ47" s="33"/>
      <c r="AR47" s="33"/>
      <c r="AS47" s="32">
        <v>1</v>
      </c>
      <c r="AT47" s="33">
        <v>267000</v>
      </c>
      <c r="AU47" s="33"/>
      <c r="AV47" s="33"/>
      <c r="AW47" s="32">
        <v>1</v>
      </c>
      <c r="AX47" s="33">
        <v>267000</v>
      </c>
      <c r="AY47" s="33"/>
      <c r="AZ47" s="33"/>
      <c r="BA47" s="32">
        <v>2</v>
      </c>
      <c r="BB47" s="33">
        <v>534000</v>
      </c>
      <c r="BC47" s="33"/>
      <c r="BD47" s="33"/>
      <c r="BE47" s="24">
        <f t="shared" si="28"/>
        <v>20</v>
      </c>
      <c r="BF47" s="36">
        <f t="shared" si="29"/>
        <v>5340000</v>
      </c>
      <c r="BG47" s="35">
        <f t="shared" ca="1" si="30"/>
        <v>0</v>
      </c>
    </row>
    <row r="48" spans="2:59" x14ac:dyDescent="0.2">
      <c r="B48" s="29">
        <f>факт_продажи!B48</f>
        <v>4</v>
      </c>
      <c r="C48" s="29" t="s">
        <v>531</v>
      </c>
      <c r="D48" s="94">
        <f t="shared" ca="1" si="31"/>
        <v>0</v>
      </c>
      <c r="E48" s="94">
        <f t="shared" ca="1" si="32"/>
        <v>0</v>
      </c>
      <c r="F48" s="70">
        <v>0</v>
      </c>
      <c r="G48" s="33">
        <v>0</v>
      </c>
      <c r="H48" s="68">
        <f t="shared" ca="1" si="19"/>
        <v>0</v>
      </c>
      <c r="I48" s="33">
        <f t="shared" ca="1" si="20"/>
        <v>0</v>
      </c>
      <c r="J48" s="91" t="str">
        <f t="shared" ca="1" si="21"/>
        <v/>
      </c>
      <c r="K48" s="70">
        <v>1</v>
      </c>
      <c r="L48" s="33">
        <v>54000</v>
      </c>
      <c r="M48" s="68">
        <f t="shared" ca="1" si="22"/>
        <v>0</v>
      </c>
      <c r="N48" s="33">
        <f t="shared" ca="1" si="23"/>
        <v>0</v>
      </c>
      <c r="O48" s="115">
        <f t="shared" ca="1" si="24"/>
        <v>0</v>
      </c>
      <c r="P48" s="70">
        <v>1</v>
      </c>
      <c r="Q48" s="33">
        <v>54000</v>
      </c>
      <c r="R48" s="68">
        <f t="shared" ca="1" si="25"/>
        <v>0</v>
      </c>
      <c r="S48" s="33">
        <f t="shared" ca="1" si="33"/>
        <v>0</v>
      </c>
      <c r="T48" s="71">
        <f t="shared" ca="1" si="34"/>
        <v>0</v>
      </c>
      <c r="U48" s="32">
        <v>1</v>
      </c>
      <c r="V48" s="33">
        <v>54000</v>
      </c>
      <c r="W48" s="33"/>
      <c r="X48" s="33"/>
      <c r="Y48" s="32">
        <v>1</v>
      </c>
      <c r="Z48" s="33">
        <v>54000</v>
      </c>
      <c r="AA48" s="33"/>
      <c r="AB48" s="33"/>
      <c r="AC48" s="32">
        <v>1</v>
      </c>
      <c r="AD48" s="33">
        <v>54000</v>
      </c>
      <c r="AE48" s="33"/>
      <c r="AF48" s="33"/>
      <c r="AG48" s="32">
        <v>1</v>
      </c>
      <c r="AH48" s="33">
        <v>54000</v>
      </c>
      <c r="AI48" s="33"/>
      <c r="AJ48" s="33"/>
      <c r="AK48" s="32">
        <v>1</v>
      </c>
      <c r="AL48" s="33">
        <v>54000</v>
      </c>
      <c r="AM48" s="33"/>
      <c r="AN48" s="33"/>
      <c r="AO48" s="32">
        <v>1</v>
      </c>
      <c r="AP48" s="33">
        <v>54000</v>
      </c>
      <c r="AQ48" s="33"/>
      <c r="AR48" s="33"/>
      <c r="AS48" s="32">
        <v>1</v>
      </c>
      <c r="AT48" s="33">
        <v>54000</v>
      </c>
      <c r="AU48" s="33"/>
      <c r="AV48" s="33"/>
      <c r="AW48" s="32">
        <v>1</v>
      </c>
      <c r="AX48" s="33">
        <v>54000</v>
      </c>
      <c r="AY48" s="33"/>
      <c r="AZ48" s="33"/>
      <c r="BA48" s="32">
        <v>1</v>
      </c>
      <c r="BB48" s="33">
        <v>54000</v>
      </c>
      <c r="BC48" s="33"/>
      <c r="BD48" s="33"/>
      <c r="BE48" s="24">
        <f t="shared" si="28"/>
        <v>11</v>
      </c>
      <c r="BF48" s="36">
        <f t="shared" si="29"/>
        <v>594000</v>
      </c>
      <c r="BG48" s="35">
        <f t="shared" ca="1" si="30"/>
        <v>0</v>
      </c>
    </row>
    <row r="49" spans="2:59" x14ac:dyDescent="0.2">
      <c r="B49" s="29">
        <f>факт_продажи!B49</f>
        <v>5</v>
      </c>
      <c r="C49" s="29" t="s">
        <v>396</v>
      </c>
      <c r="D49" s="94">
        <f t="shared" ca="1" si="31"/>
        <v>0</v>
      </c>
      <c r="E49" s="94">
        <f t="shared" ca="1" si="32"/>
        <v>0</v>
      </c>
      <c r="F49" s="70">
        <v>1</v>
      </c>
      <c r="G49" s="33">
        <v>190000</v>
      </c>
      <c r="H49" s="68">
        <f t="shared" ca="1" si="19"/>
        <v>0</v>
      </c>
      <c r="I49" s="33">
        <f t="shared" ca="1" si="20"/>
        <v>0</v>
      </c>
      <c r="J49" s="91" t="str">
        <f t="shared" ca="1" si="21"/>
        <v/>
      </c>
      <c r="K49" s="70">
        <v>1</v>
      </c>
      <c r="L49" s="33">
        <v>190000</v>
      </c>
      <c r="M49" s="68">
        <f t="shared" ca="1" si="22"/>
        <v>0</v>
      </c>
      <c r="N49" s="33">
        <f t="shared" ca="1" si="23"/>
        <v>0</v>
      </c>
      <c r="O49" s="115">
        <f t="shared" ca="1" si="24"/>
        <v>0</v>
      </c>
      <c r="P49" s="70">
        <v>1</v>
      </c>
      <c r="Q49" s="33">
        <v>190000</v>
      </c>
      <c r="R49" s="68">
        <f t="shared" ca="1" si="25"/>
        <v>0</v>
      </c>
      <c r="S49" s="33">
        <f t="shared" ca="1" si="33"/>
        <v>0</v>
      </c>
      <c r="T49" s="71">
        <f t="shared" ca="1" si="34"/>
        <v>0</v>
      </c>
      <c r="U49" s="32">
        <v>1</v>
      </c>
      <c r="V49" s="33">
        <v>190000</v>
      </c>
      <c r="W49" s="33"/>
      <c r="X49" s="33"/>
      <c r="Y49" s="32">
        <v>1</v>
      </c>
      <c r="Z49" s="33">
        <v>190000</v>
      </c>
      <c r="AA49" s="33"/>
      <c r="AB49" s="33"/>
      <c r="AC49" s="32">
        <v>1</v>
      </c>
      <c r="AD49" s="33">
        <v>190000</v>
      </c>
      <c r="AE49" s="33"/>
      <c r="AF49" s="33"/>
      <c r="AG49" s="32">
        <v>1</v>
      </c>
      <c r="AH49" s="33">
        <v>190000</v>
      </c>
      <c r="AI49" s="33"/>
      <c r="AJ49" s="33"/>
      <c r="AK49" s="32">
        <v>1</v>
      </c>
      <c r="AL49" s="33">
        <v>190000</v>
      </c>
      <c r="AM49" s="33"/>
      <c r="AN49" s="33"/>
      <c r="AO49" s="32">
        <v>1</v>
      </c>
      <c r="AP49" s="33">
        <v>190000</v>
      </c>
      <c r="AQ49" s="33"/>
      <c r="AR49" s="33"/>
      <c r="AS49" s="32">
        <v>1</v>
      </c>
      <c r="AT49" s="33">
        <v>190000</v>
      </c>
      <c r="AU49" s="33"/>
      <c r="AV49" s="33"/>
      <c r="AW49" s="32">
        <v>1</v>
      </c>
      <c r="AX49" s="33">
        <v>190000</v>
      </c>
      <c r="AY49" s="33"/>
      <c r="AZ49" s="33"/>
      <c r="BA49" s="32">
        <v>1</v>
      </c>
      <c r="BB49" s="33">
        <v>190000</v>
      </c>
      <c r="BC49" s="33"/>
      <c r="BD49" s="33"/>
      <c r="BE49" s="24">
        <f t="shared" si="28"/>
        <v>12</v>
      </c>
      <c r="BF49" s="36">
        <f t="shared" si="29"/>
        <v>2280000</v>
      </c>
      <c r="BG49" s="35">
        <f t="shared" ca="1" si="30"/>
        <v>0</v>
      </c>
    </row>
    <row r="50" spans="2:59" x14ac:dyDescent="0.2">
      <c r="B50" s="29">
        <f>факт_продажи!B50</f>
        <v>6</v>
      </c>
      <c r="C50" s="29" t="s">
        <v>472</v>
      </c>
      <c r="D50" s="94">
        <f t="shared" ca="1" si="31"/>
        <v>0</v>
      </c>
      <c r="E50" s="94">
        <f t="shared" ca="1" si="32"/>
        <v>0</v>
      </c>
      <c r="F50" s="70">
        <v>3</v>
      </c>
      <c r="G50" s="33">
        <v>543000</v>
      </c>
      <c r="H50" s="68">
        <f t="shared" ca="1" si="19"/>
        <v>0</v>
      </c>
      <c r="I50" s="33">
        <f t="shared" ca="1" si="20"/>
        <v>0</v>
      </c>
      <c r="J50" s="91" t="str">
        <f t="shared" ca="1" si="21"/>
        <v/>
      </c>
      <c r="K50" s="70">
        <v>3</v>
      </c>
      <c r="L50" s="33">
        <v>543000</v>
      </c>
      <c r="M50" s="68">
        <f t="shared" ca="1" si="22"/>
        <v>0</v>
      </c>
      <c r="N50" s="33">
        <f t="shared" ca="1" si="23"/>
        <v>0</v>
      </c>
      <c r="O50" s="115">
        <f t="shared" ca="1" si="24"/>
        <v>0</v>
      </c>
      <c r="P50" s="70">
        <v>3</v>
      </c>
      <c r="Q50" s="33">
        <v>543000</v>
      </c>
      <c r="R50" s="68">
        <f t="shared" ca="1" si="25"/>
        <v>0</v>
      </c>
      <c r="S50" s="33">
        <f t="shared" ca="1" si="33"/>
        <v>0</v>
      </c>
      <c r="T50" s="71">
        <f t="shared" ca="1" si="34"/>
        <v>0</v>
      </c>
      <c r="U50" s="32">
        <v>3</v>
      </c>
      <c r="V50" s="33">
        <v>543000</v>
      </c>
      <c r="W50" s="33"/>
      <c r="X50" s="33"/>
      <c r="Y50" s="32">
        <v>3</v>
      </c>
      <c r="Z50" s="33">
        <v>543000</v>
      </c>
      <c r="AA50" s="33"/>
      <c r="AB50" s="33"/>
      <c r="AC50" s="32">
        <v>3</v>
      </c>
      <c r="AD50" s="33">
        <v>543000</v>
      </c>
      <c r="AE50" s="33"/>
      <c r="AF50" s="33"/>
      <c r="AG50" s="32">
        <v>3</v>
      </c>
      <c r="AH50" s="33">
        <v>543000</v>
      </c>
      <c r="AI50" s="33"/>
      <c r="AJ50" s="33"/>
      <c r="AK50" s="32">
        <v>3</v>
      </c>
      <c r="AL50" s="33">
        <v>543000</v>
      </c>
      <c r="AM50" s="33"/>
      <c r="AN50" s="33"/>
      <c r="AO50" s="32">
        <v>3</v>
      </c>
      <c r="AP50" s="33">
        <v>543000</v>
      </c>
      <c r="AQ50" s="33"/>
      <c r="AR50" s="33"/>
      <c r="AS50" s="32">
        <v>3</v>
      </c>
      <c r="AT50" s="33">
        <v>543000</v>
      </c>
      <c r="AU50" s="33"/>
      <c r="AV50" s="33"/>
      <c r="AW50" s="32">
        <v>3</v>
      </c>
      <c r="AX50" s="33">
        <v>543000</v>
      </c>
      <c r="AY50" s="33"/>
      <c r="AZ50" s="33"/>
      <c r="BA50" s="32">
        <v>3</v>
      </c>
      <c r="BB50" s="33">
        <v>543000</v>
      </c>
      <c r="BC50" s="33"/>
      <c r="BD50" s="33"/>
      <c r="BE50" s="24">
        <f t="shared" si="28"/>
        <v>36</v>
      </c>
      <c r="BF50" s="36">
        <f t="shared" si="29"/>
        <v>6516000</v>
      </c>
      <c r="BG50" s="35">
        <f t="shared" ca="1" si="30"/>
        <v>0</v>
      </c>
    </row>
    <row r="51" spans="2:59" x14ac:dyDescent="0.2">
      <c r="B51" s="29">
        <f>факт_продажи!B51</f>
        <v>7</v>
      </c>
      <c r="C51" s="29" t="s">
        <v>533</v>
      </c>
      <c r="D51" s="94" t="str">
        <f t="shared" ca="1" si="31"/>
        <v/>
      </c>
      <c r="E51" s="94" t="str">
        <f t="shared" ca="1" si="32"/>
        <v/>
      </c>
      <c r="F51" s="70">
        <v>0</v>
      </c>
      <c r="G51" s="33">
        <v>0</v>
      </c>
      <c r="H51" s="68">
        <f t="shared" ca="1" si="19"/>
        <v>0</v>
      </c>
      <c r="I51" s="33">
        <f t="shared" ca="1" si="20"/>
        <v>0</v>
      </c>
      <c r="J51" s="91" t="str">
        <f t="shared" ca="1" si="21"/>
        <v/>
      </c>
      <c r="K51" s="70">
        <v>0</v>
      </c>
      <c r="L51" s="33">
        <v>0</v>
      </c>
      <c r="M51" s="68">
        <f t="shared" ca="1" si="22"/>
        <v>0</v>
      </c>
      <c r="N51" s="33">
        <f t="shared" ca="1" si="23"/>
        <v>0</v>
      </c>
      <c r="O51" s="115" t="str">
        <f t="shared" ca="1" si="24"/>
        <v/>
      </c>
      <c r="P51" s="70">
        <v>0</v>
      </c>
      <c r="Q51" s="33">
        <v>0</v>
      </c>
      <c r="R51" s="68">
        <f t="shared" ca="1" si="25"/>
        <v>0</v>
      </c>
      <c r="S51" s="33">
        <f t="shared" ca="1" si="33"/>
        <v>0</v>
      </c>
      <c r="T51" s="71" t="str">
        <f t="shared" ca="1" si="34"/>
        <v/>
      </c>
      <c r="U51" s="32">
        <v>0</v>
      </c>
      <c r="V51" s="33">
        <v>0</v>
      </c>
      <c r="W51" s="33"/>
      <c r="X51" s="33"/>
      <c r="Y51" s="32">
        <v>0</v>
      </c>
      <c r="Z51" s="33">
        <v>0</v>
      </c>
      <c r="AA51" s="33"/>
      <c r="AB51" s="33"/>
      <c r="AC51" s="32">
        <v>0</v>
      </c>
      <c r="AD51" s="33">
        <v>0</v>
      </c>
      <c r="AE51" s="33"/>
      <c r="AF51" s="33"/>
      <c r="AG51" s="32">
        <v>0</v>
      </c>
      <c r="AH51" s="33">
        <v>0</v>
      </c>
      <c r="AI51" s="33"/>
      <c r="AJ51" s="33"/>
      <c r="AK51" s="32">
        <v>0</v>
      </c>
      <c r="AL51" s="33">
        <v>0</v>
      </c>
      <c r="AM51" s="33"/>
      <c r="AN51" s="33"/>
      <c r="AO51" s="32">
        <v>0</v>
      </c>
      <c r="AP51" s="33">
        <v>0</v>
      </c>
      <c r="AQ51" s="33"/>
      <c r="AR51" s="33"/>
      <c r="AS51" s="32">
        <v>0</v>
      </c>
      <c r="AT51" s="33">
        <v>0</v>
      </c>
      <c r="AU51" s="33"/>
      <c r="AV51" s="33"/>
      <c r="AW51" s="32">
        <v>0</v>
      </c>
      <c r="AX51" s="33">
        <v>0</v>
      </c>
      <c r="AY51" s="33"/>
      <c r="AZ51" s="33"/>
      <c r="BA51" s="32">
        <v>0</v>
      </c>
      <c r="BB51" s="33">
        <v>0</v>
      </c>
      <c r="BC51" s="33"/>
      <c r="BD51" s="33"/>
      <c r="BE51" s="24">
        <f t="shared" si="28"/>
        <v>0</v>
      </c>
      <c r="BF51" s="36">
        <f t="shared" si="29"/>
        <v>0</v>
      </c>
      <c r="BG51" s="35">
        <f t="shared" ca="1" si="30"/>
        <v>0</v>
      </c>
    </row>
    <row r="52" spans="2:59" x14ac:dyDescent="0.2">
      <c r="B52" s="29">
        <f>факт_продажи!B52</f>
        <v>8</v>
      </c>
      <c r="C52" s="29" t="s">
        <v>534</v>
      </c>
      <c r="D52" s="94">
        <f t="shared" ca="1" si="31"/>
        <v>8.9549090909090912E-2</v>
      </c>
      <c r="E52" s="94">
        <f t="shared" ca="1" si="32"/>
        <v>0.34405703349282302</v>
      </c>
      <c r="F52" s="70">
        <v>0</v>
      </c>
      <c r="G52" s="33">
        <v>0</v>
      </c>
      <c r="H52" s="68">
        <f t="shared" ca="1" si="19"/>
        <v>0</v>
      </c>
      <c r="I52" s="33">
        <f t="shared" ca="1" si="20"/>
        <v>0</v>
      </c>
      <c r="J52" s="91" t="str">
        <f t="shared" ca="1" si="21"/>
        <v/>
      </c>
      <c r="K52" s="70">
        <v>1</v>
      </c>
      <c r="L52" s="33">
        <v>84000</v>
      </c>
      <c r="M52" s="68">
        <f t="shared" ca="1" si="22"/>
        <v>1</v>
      </c>
      <c r="N52" s="33">
        <f t="shared" ca="1" si="23"/>
        <v>82743.360000000001</v>
      </c>
      <c r="O52" s="115">
        <f t="shared" ca="1" si="24"/>
        <v>0.98504000000000003</v>
      </c>
      <c r="P52" s="70">
        <v>1</v>
      </c>
      <c r="Q52" s="33">
        <v>84000</v>
      </c>
      <c r="R52" s="68">
        <f t="shared" ca="1" si="25"/>
        <v>0</v>
      </c>
      <c r="S52" s="33">
        <f t="shared" ca="1" si="33"/>
        <v>0</v>
      </c>
      <c r="T52" s="71">
        <f t="shared" ca="1" si="34"/>
        <v>0</v>
      </c>
      <c r="U52" s="32">
        <v>1</v>
      </c>
      <c r="V52" s="33">
        <v>84000</v>
      </c>
      <c r="W52" s="33"/>
      <c r="X52" s="33"/>
      <c r="Y52" s="32">
        <v>1</v>
      </c>
      <c r="Z52" s="33">
        <v>84000</v>
      </c>
      <c r="AA52" s="33"/>
      <c r="AB52" s="33"/>
      <c r="AC52" s="32">
        <v>1</v>
      </c>
      <c r="AD52" s="33">
        <v>84000</v>
      </c>
      <c r="AE52" s="33"/>
      <c r="AF52" s="33"/>
      <c r="AG52" s="32">
        <v>1</v>
      </c>
      <c r="AH52" s="33">
        <v>84000</v>
      </c>
      <c r="AI52" s="33"/>
      <c r="AJ52" s="33"/>
      <c r="AK52" s="32">
        <v>1</v>
      </c>
      <c r="AL52" s="33">
        <v>84000</v>
      </c>
      <c r="AM52" s="33"/>
      <c r="AN52" s="33"/>
      <c r="AO52" s="32">
        <v>1</v>
      </c>
      <c r="AP52" s="33">
        <v>84000</v>
      </c>
      <c r="AQ52" s="33"/>
      <c r="AR52" s="33"/>
      <c r="AS52" s="32">
        <v>1</v>
      </c>
      <c r="AT52" s="33">
        <v>84000</v>
      </c>
      <c r="AU52" s="33"/>
      <c r="AV52" s="33"/>
      <c r="AW52" s="32">
        <v>1</v>
      </c>
      <c r="AX52" s="33">
        <v>84000</v>
      </c>
      <c r="AY52" s="33"/>
      <c r="AZ52" s="33"/>
      <c r="BA52" s="32">
        <v>1</v>
      </c>
      <c r="BB52" s="33">
        <v>84000</v>
      </c>
      <c r="BC52" s="33"/>
      <c r="BD52" s="33"/>
      <c r="BE52" s="24">
        <f t="shared" si="28"/>
        <v>11</v>
      </c>
      <c r="BF52" s="36">
        <f t="shared" si="29"/>
        <v>924000</v>
      </c>
      <c r="BG52" s="35">
        <f t="shared" ca="1" si="30"/>
        <v>82743.360000000001</v>
      </c>
    </row>
    <row r="53" spans="2:59" x14ac:dyDescent="0.2">
      <c r="B53" s="29">
        <f>факт_продажи!B53</f>
        <v>9</v>
      </c>
      <c r="C53" s="29" t="s">
        <v>481</v>
      </c>
      <c r="D53" s="94">
        <f t="shared" ca="1" si="31"/>
        <v>0.21428477330113074</v>
      </c>
      <c r="E53" s="94">
        <f t="shared" ca="1" si="32"/>
        <v>0.82330465531487074</v>
      </c>
      <c r="F53" s="70">
        <v>300</v>
      </c>
      <c r="G53" s="33">
        <v>3904000</v>
      </c>
      <c r="H53" s="68">
        <f t="shared" ca="1" si="19"/>
        <v>300</v>
      </c>
      <c r="I53" s="33">
        <f t="shared" ca="1" si="20"/>
        <v>3903840</v>
      </c>
      <c r="J53" s="91">
        <f t="shared" ca="1" si="21"/>
        <v>0.99995901639344265</v>
      </c>
      <c r="K53" s="70"/>
      <c r="L53" s="33"/>
      <c r="M53" s="68">
        <f t="shared" ca="1" si="22"/>
        <v>0</v>
      </c>
      <c r="N53" s="33">
        <f t="shared" ca="1" si="23"/>
        <v>0</v>
      </c>
      <c r="O53" s="115" t="str">
        <f t="shared" ca="1" si="24"/>
        <v/>
      </c>
      <c r="P53" s="70">
        <v>0</v>
      </c>
      <c r="Q53" s="33">
        <v>0</v>
      </c>
      <c r="R53" s="68">
        <f t="shared" ca="1" si="25"/>
        <v>0</v>
      </c>
      <c r="S53" s="33">
        <f t="shared" ca="1" si="33"/>
        <v>0</v>
      </c>
      <c r="T53" s="71" t="str">
        <f t="shared" ca="1" si="34"/>
        <v/>
      </c>
      <c r="U53" s="32">
        <v>0</v>
      </c>
      <c r="V53" s="33">
        <v>0</v>
      </c>
      <c r="W53" s="33"/>
      <c r="X53" s="33"/>
      <c r="Y53" s="32">
        <v>400</v>
      </c>
      <c r="Z53" s="33">
        <v>5205000</v>
      </c>
      <c r="AA53" s="33"/>
      <c r="AB53" s="33"/>
      <c r="AC53" s="32">
        <v>0</v>
      </c>
      <c r="AD53" s="33">
        <v>0</v>
      </c>
      <c r="AE53" s="33"/>
      <c r="AF53" s="33"/>
      <c r="AG53" s="32">
        <v>400</v>
      </c>
      <c r="AH53" s="33">
        <v>5205000</v>
      </c>
      <c r="AI53" s="33"/>
      <c r="AJ53" s="33"/>
      <c r="AK53" s="32">
        <v>0</v>
      </c>
      <c r="AL53" s="33">
        <v>0</v>
      </c>
      <c r="AM53" s="33"/>
      <c r="AN53" s="33"/>
      <c r="AO53" s="32">
        <v>0</v>
      </c>
      <c r="AP53" s="33">
        <v>0</v>
      </c>
      <c r="AQ53" s="33"/>
      <c r="AR53" s="33"/>
      <c r="AS53" s="32">
        <v>300</v>
      </c>
      <c r="AT53" s="33">
        <v>3904000</v>
      </c>
      <c r="AU53" s="33"/>
      <c r="AV53" s="33"/>
      <c r="AW53" s="32">
        <v>0</v>
      </c>
      <c r="AX53" s="33">
        <v>0</v>
      </c>
      <c r="AY53" s="33"/>
      <c r="AZ53" s="33"/>
      <c r="BA53" s="32">
        <v>0</v>
      </c>
      <c r="BB53" s="33">
        <v>0</v>
      </c>
      <c r="BC53" s="33"/>
      <c r="BD53" s="33"/>
      <c r="BE53" s="39">
        <f t="shared" si="28"/>
        <v>1400</v>
      </c>
      <c r="BF53" s="40">
        <f t="shared" si="29"/>
        <v>18218000</v>
      </c>
      <c r="BG53" s="35">
        <f t="shared" ca="1" si="30"/>
        <v>3903840</v>
      </c>
    </row>
    <row r="54" spans="2:59" x14ac:dyDescent="0.2">
      <c r="B54" s="29">
        <f>факт_продажи!B54</f>
        <v>10</v>
      </c>
      <c r="C54" s="29" t="s">
        <v>495</v>
      </c>
      <c r="D54" s="94">
        <f t="shared" ca="1" si="31"/>
        <v>0.4</v>
      </c>
      <c r="E54" s="94">
        <f t="shared" ca="1" si="32"/>
        <v>1.5368421052631578</v>
      </c>
      <c r="F54" s="70">
        <v>0</v>
      </c>
      <c r="G54" s="33">
        <v>0</v>
      </c>
      <c r="H54" s="68">
        <f t="shared" ca="1" si="19"/>
        <v>0</v>
      </c>
      <c r="I54" s="33">
        <f t="shared" ca="1" si="20"/>
        <v>0</v>
      </c>
      <c r="J54" s="91" t="str">
        <f t="shared" ca="1" si="21"/>
        <v/>
      </c>
      <c r="K54" s="70">
        <v>200</v>
      </c>
      <c r="L54" s="33">
        <v>2477000</v>
      </c>
      <c r="M54" s="68">
        <f t="shared" ca="1" si="22"/>
        <v>200</v>
      </c>
      <c r="N54" s="33">
        <f t="shared" ca="1" si="23"/>
        <v>2476800</v>
      </c>
      <c r="O54" s="115">
        <f t="shared" ca="1" si="24"/>
        <v>0.99991925716592656</v>
      </c>
      <c r="P54" s="70">
        <v>0</v>
      </c>
      <c r="Q54" s="33">
        <v>0</v>
      </c>
      <c r="R54" s="68">
        <f t="shared" ca="1" si="25"/>
        <v>0</v>
      </c>
      <c r="S54" s="33">
        <f t="shared" ca="1" si="33"/>
        <v>0</v>
      </c>
      <c r="T54" s="71" t="str">
        <f t="shared" ca="1" si="34"/>
        <v/>
      </c>
      <c r="U54" s="32">
        <v>0</v>
      </c>
      <c r="V54" s="33">
        <v>0</v>
      </c>
      <c r="W54" s="33"/>
      <c r="X54" s="33"/>
      <c r="Y54" s="32">
        <v>200</v>
      </c>
      <c r="Z54" s="33">
        <v>2477000</v>
      </c>
      <c r="AA54" s="33"/>
      <c r="AB54" s="33"/>
      <c r="AC54" s="32">
        <v>0</v>
      </c>
      <c r="AD54" s="33">
        <v>0</v>
      </c>
      <c r="AE54" s="33"/>
      <c r="AF54" s="33"/>
      <c r="AG54" s="32">
        <v>100</v>
      </c>
      <c r="AH54" s="33">
        <v>1238000</v>
      </c>
      <c r="AI54" s="33"/>
      <c r="AJ54" s="33"/>
      <c r="AK54" s="32">
        <v>0</v>
      </c>
      <c r="AL54" s="33">
        <v>0</v>
      </c>
      <c r="AM54" s="33"/>
      <c r="AN54" s="33"/>
      <c r="AO54" s="32">
        <v>0</v>
      </c>
      <c r="AP54" s="33">
        <v>0</v>
      </c>
      <c r="AQ54" s="33"/>
      <c r="AR54" s="33"/>
      <c r="AS54" s="32">
        <v>0</v>
      </c>
      <c r="AT54" s="33">
        <v>0</v>
      </c>
      <c r="AU54" s="33"/>
      <c r="AV54" s="33"/>
      <c r="AW54" s="32">
        <v>0</v>
      </c>
      <c r="AX54" s="33">
        <v>0</v>
      </c>
      <c r="AY54" s="33"/>
      <c r="AZ54" s="33"/>
      <c r="BA54" s="32">
        <v>0</v>
      </c>
      <c r="BB54" s="33">
        <v>0</v>
      </c>
      <c r="BC54" s="33"/>
      <c r="BD54" s="33"/>
      <c r="BE54" s="39">
        <f t="shared" si="28"/>
        <v>500</v>
      </c>
      <c r="BF54" s="40">
        <f t="shared" si="29"/>
        <v>6192000</v>
      </c>
      <c r="BG54" s="35">
        <f t="shared" ca="1" si="30"/>
        <v>2476800</v>
      </c>
    </row>
    <row r="55" spans="2:59" x14ac:dyDescent="0.2">
      <c r="B55" s="29">
        <f>факт_продажи!B55</f>
        <v>11</v>
      </c>
      <c r="C55" s="29" t="s">
        <v>475</v>
      </c>
      <c r="D55" s="94">
        <f t="shared" ca="1" si="31"/>
        <v>0</v>
      </c>
      <c r="E55" s="94">
        <f t="shared" ca="1" si="32"/>
        <v>0</v>
      </c>
      <c r="F55" s="70">
        <v>0</v>
      </c>
      <c r="G55" s="33">
        <v>0</v>
      </c>
      <c r="H55" s="68">
        <f t="shared" ca="1" si="19"/>
        <v>0</v>
      </c>
      <c r="I55" s="33">
        <f t="shared" ca="1" si="20"/>
        <v>0</v>
      </c>
      <c r="J55" s="91" t="str">
        <f t="shared" ca="1" si="21"/>
        <v/>
      </c>
      <c r="K55" s="70">
        <v>0</v>
      </c>
      <c r="L55" s="33">
        <v>0</v>
      </c>
      <c r="M55" s="68">
        <f t="shared" ca="1" si="22"/>
        <v>0</v>
      </c>
      <c r="N55" s="33">
        <f t="shared" ca="1" si="23"/>
        <v>0</v>
      </c>
      <c r="O55" s="115" t="str">
        <f t="shared" ca="1" si="24"/>
        <v/>
      </c>
      <c r="P55" s="70">
        <v>0</v>
      </c>
      <c r="Q55" s="33">
        <v>0</v>
      </c>
      <c r="R55" s="68">
        <f t="shared" ca="1" si="25"/>
        <v>0</v>
      </c>
      <c r="S55" s="33">
        <f t="shared" ca="1" si="33"/>
        <v>0</v>
      </c>
      <c r="T55" s="71" t="str">
        <f t="shared" ca="1" si="34"/>
        <v/>
      </c>
      <c r="U55" s="32">
        <v>0</v>
      </c>
      <c r="V55" s="33">
        <v>0</v>
      </c>
      <c r="W55" s="33"/>
      <c r="X55" s="33"/>
      <c r="Y55" s="32">
        <v>100</v>
      </c>
      <c r="Z55" s="33">
        <v>1238000</v>
      </c>
      <c r="AA55" s="33"/>
      <c r="AB55" s="33"/>
      <c r="AC55" s="32">
        <v>0</v>
      </c>
      <c r="AD55" s="33">
        <v>0</v>
      </c>
      <c r="AE55" s="33"/>
      <c r="AF55" s="33"/>
      <c r="AG55" s="32">
        <v>0</v>
      </c>
      <c r="AH55" s="33">
        <v>0</v>
      </c>
      <c r="AI55" s="33"/>
      <c r="AJ55" s="33"/>
      <c r="AK55" s="32">
        <v>250</v>
      </c>
      <c r="AL55" s="33">
        <v>3096000</v>
      </c>
      <c r="AM55" s="33"/>
      <c r="AN55" s="33"/>
      <c r="AO55" s="32">
        <v>0</v>
      </c>
      <c r="AP55" s="33">
        <v>0</v>
      </c>
      <c r="AQ55" s="33"/>
      <c r="AR55" s="33"/>
      <c r="AS55" s="32">
        <v>0</v>
      </c>
      <c r="AT55" s="33">
        <v>0</v>
      </c>
      <c r="AU55" s="33"/>
      <c r="AV55" s="33"/>
      <c r="AW55" s="32">
        <v>0</v>
      </c>
      <c r="AX55" s="33">
        <v>0</v>
      </c>
      <c r="AY55" s="33"/>
      <c r="AZ55" s="33"/>
      <c r="BA55" s="32">
        <v>0</v>
      </c>
      <c r="BB55" s="33">
        <v>0</v>
      </c>
      <c r="BC55" s="33"/>
      <c r="BD55" s="33"/>
      <c r="BE55" s="39">
        <f t="shared" si="28"/>
        <v>350</v>
      </c>
      <c r="BF55" s="40">
        <f t="shared" si="29"/>
        <v>4334000</v>
      </c>
      <c r="BG55" s="35">
        <f t="shared" ca="1" si="30"/>
        <v>0</v>
      </c>
    </row>
    <row r="56" spans="2:59" ht="10.5" customHeight="1" x14ac:dyDescent="0.2">
      <c r="B56" s="29">
        <f>факт_продажи!B56</f>
        <v>12</v>
      </c>
      <c r="C56" s="29" t="s">
        <v>473</v>
      </c>
      <c r="D56" s="94" t="str">
        <f t="shared" ca="1" si="31"/>
        <v/>
      </c>
      <c r="E56" s="94" t="str">
        <f t="shared" ca="1" si="32"/>
        <v/>
      </c>
      <c r="F56" s="70">
        <v>0</v>
      </c>
      <c r="G56" s="33">
        <v>0</v>
      </c>
      <c r="H56" s="68">
        <f t="shared" ca="1" si="19"/>
        <v>0</v>
      </c>
      <c r="I56" s="33">
        <f t="shared" ca="1" si="20"/>
        <v>0</v>
      </c>
      <c r="J56" s="91" t="str">
        <f t="shared" ca="1" si="21"/>
        <v/>
      </c>
      <c r="K56" s="70">
        <v>0</v>
      </c>
      <c r="L56" s="33">
        <v>0</v>
      </c>
      <c r="M56" s="68">
        <f t="shared" ca="1" si="22"/>
        <v>0</v>
      </c>
      <c r="N56" s="33">
        <f t="shared" ca="1" si="23"/>
        <v>0</v>
      </c>
      <c r="O56" s="115" t="str">
        <f t="shared" ca="1" si="24"/>
        <v/>
      </c>
      <c r="P56" s="70">
        <v>0</v>
      </c>
      <c r="Q56" s="33">
        <v>0</v>
      </c>
      <c r="R56" s="68">
        <f t="shared" ca="1" si="25"/>
        <v>0</v>
      </c>
      <c r="S56" s="33">
        <f t="shared" ca="1" si="33"/>
        <v>0</v>
      </c>
      <c r="T56" s="71" t="str">
        <f t="shared" ca="1" si="34"/>
        <v/>
      </c>
      <c r="U56" s="32">
        <v>0</v>
      </c>
      <c r="V56" s="33">
        <v>0</v>
      </c>
      <c r="W56" s="33"/>
      <c r="X56" s="33"/>
      <c r="Y56" s="32">
        <v>0</v>
      </c>
      <c r="Z56" s="33">
        <v>0</v>
      </c>
      <c r="AA56" s="33"/>
      <c r="AB56" s="33"/>
      <c r="AC56" s="32">
        <v>0</v>
      </c>
      <c r="AD56" s="33">
        <v>0</v>
      </c>
      <c r="AE56" s="33"/>
      <c r="AF56" s="33"/>
      <c r="AG56" s="32">
        <v>0</v>
      </c>
      <c r="AH56" s="33">
        <v>0</v>
      </c>
      <c r="AI56" s="33"/>
      <c r="AJ56" s="33"/>
      <c r="AK56" s="32">
        <v>0</v>
      </c>
      <c r="AL56" s="33">
        <v>0</v>
      </c>
      <c r="AM56" s="33"/>
      <c r="AN56" s="33"/>
      <c r="AO56" s="32">
        <v>0</v>
      </c>
      <c r="AP56" s="33">
        <v>0</v>
      </c>
      <c r="AQ56" s="33"/>
      <c r="AR56" s="33"/>
      <c r="AS56" s="32">
        <v>0</v>
      </c>
      <c r="AT56" s="33">
        <v>0</v>
      </c>
      <c r="AU56" s="33"/>
      <c r="AV56" s="33"/>
      <c r="AW56" s="32">
        <v>0</v>
      </c>
      <c r="AX56" s="33">
        <v>0</v>
      </c>
      <c r="AY56" s="33"/>
      <c r="AZ56" s="33"/>
      <c r="BA56" s="32">
        <v>0</v>
      </c>
      <c r="BB56" s="33">
        <v>0</v>
      </c>
      <c r="BC56" s="33"/>
      <c r="BD56" s="33"/>
      <c r="BE56" s="39">
        <f t="shared" si="28"/>
        <v>0</v>
      </c>
      <c r="BF56" s="40">
        <f t="shared" si="29"/>
        <v>0</v>
      </c>
      <c r="BG56" s="35">
        <f t="shared" ca="1" si="30"/>
        <v>0</v>
      </c>
    </row>
    <row r="57" spans="2:59" x14ac:dyDescent="0.2">
      <c r="B57" s="29">
        <f>факт_продажи!B57</f>
        <v>13</v>
      </c>
      <c r="C57" s="29" t="s">
        <v>399</v>
      </c>
      <c r="D57" s="94">
        <f t="shared" ca="1" si="31"/>
        <v>0</v>
      </c>
      <c r="E57" s="94">
        <f t="shared" ca="1" si="32"/>
        <v>0</v>
      </c>
      <c r="F57" s="70">
        <v>6</v>
      </c>
      <c r="G57" s="33">
        <v>1022000</v>
      </c>
      <c r="H57" s="68">
        <f t="shared" ca="1" si="19"/>
        <v>0</v>
      </c>
      <c r="I57" s="33">
        <f t="shared" ca="1" si="20"/>
        <v>0</v>
      </c>
      <c r="J57" s="91" t="str">
        <f t="shared" ca="1" si="21"/>
        <v/>
      </c>
      <c r="K57" s="70">
        <v>0</v>
      </c>
      <c r="L57" s="33">
        <v>0</v>
      </c>
      <c r="M57" s="68">
        <f t="shared" ca="1" si="22"/>
        <v>0</v>
      </c>
      <c r="N57" s="33">
        <f t="shared" ca="1" si="23"/>
        <v>0</v>
      </c>
      <c r="O57" s="115" t="str">
        <f t="shared" ca="1" si="24"/>
        <v/>
      </c>
      <c r="P57" s="70">
        <v>48</v>
      </c>
      <c r="Q57" s="33">
        <v>8174000</v>
      </c>
      <c r="R57" s="68">
        <f t="shared" ca="1" si="25"/>
        <v>0</v>
      </c>
      <c r="S57" s="33">
        <f t="shared" ca="1" si="33"/>
        <v>0</v>
      </c>
      <c r="T57" s="71">
        <f t="shared" ca="1" si="34"/>
        <v>0</v>
      </c>
      <c r="U57" s="32">
        <v>0</v>
      </c>
      <c r="V57" s="33">
        <v>0</v>
      </c>
      <c r="W57" s="33"/>
      <c r="X57" s="33"/>
      <c r="Y57" s="32">
        <v>0</v>
      </c>
      <c r="Z57" s="33">
        <v>0</v>
      </c>
      <c r="AA57" s="33"/>
      <c r="AB57" s="33"/>
      <c r="AC57" s="32">
        <v>103</v>
      </c>
      <c r="AD57" s="33">
        <v>17539000</v>
      </c>
      <c r="AE57" s="33"/>
      <c r="AF57" s="33"/>
      <c r="AG57" s="32">
        <v>0</v>
      </c>
      <c r="AH57" s="33">
        <v>0</v>
      </c>
      <c r="AI57" s="33"/>
      <c r="AJ57" s="33"/>
      <c r="AK57" s="32">
        <v>0</v>
      </c>
      <c r="AL57" s="33">
        <v>0</v>
      </c>
      <c r="AM57" s="33"/>
      <c r="AN57" s="33"/>
      <c r="AO57" s="32">
        <v>0</v>
      </c>
      <c r="AP57" s="33">
        <v>0</v>
      </c>
      <c r="AQ57" s="33"/>
      <c r="AR57" s="33"/>
      <c r="AS57" s="32">
        <v>401</v>
      </c>
      <c r="AT57" s="33">
        <v>68283000</v>
      </c>
      <c r="AU57" s="33"/>
      <c r="AV57" s="33"/>
      <c r="AW57" s="32">
        <v>0</v>
      </c>
      <c r="AX57" s="33">
        <v>0</v>
      </c>
      <c r="AY57" s="33"/>
      <c r="AZ57" s="33"/>
      <c r="BA57" s="32">
        <v>1</v>
      </c>
      <c r="BB57" s="33">
        <v>170000</v>
      </c>
      <c r="BC57" s="33"/>
      <c r="BD57" s="33"/>
      <c r="BE57" s="39">
        <f t="shared" si="28"/>
        <v>559</v>
      </c>
      <c r="BF57" s="40">
        <f t="shared" si="29"/>
        <v>95188000</v>
      </c>
      <c r="BG57" s="35">
        <f t="shared" ca="1" si="30"/>
        <v>0</v>
      </c>
    </row>
    <row r="58" spans="2:59" x14ac:dyDescent="0.2">
      <c r="B58" s="29">
        <f>факт_продажи!B58</f>
        <v>14</v>
      </c>
      <c r="C58" s="29" t="s">
        <v>474</v>
      </c>
      <c r="D58" s="94">
        <f t="shared" ca="1" si="31"/>
        <v>0</v>
      </c>
      <c r="E58" s="94">
        <f t="shared" ca="1" si="32"/>
        <v>0</v>
      </c>
      <c r="F58" s="70">
        <v>1</v>
      </c>
      <c r="G58" s="33">
        <v>41000</v>
      </c>
      <c r="H58" s="68">
        <f t="shared" ca="1" si="19"/>
        <v>0</v>
      </c>
      <c r="I58" s="33">
        <f t="shared" ca="1" si="20"/>
        <v>0</v>
      </c>
      <c r="J58" s="91" t="str">
        <f t="shared" ca="1" si="21"/>
        <v/>
      </c>
      <c r="K58" s="70">
        <v>15</v>
      </c>
      <c r="L58" s="33">
        <v>618000</v>
      </c>
      <c r="M58" s="68">
        <f t="shared" ca="1" si="22"/>
        <v>0</v>
      </c>
      <c r="N58" s="33">
        <f t="shared" ca="1" si="23"/>
        <v>0</v>
      </c>
      <c r="O58" s="115">
        <f t="shared" ca="1" si="24"/>
        <v>0</v>
      </c>
      <c r="P58" s="70">
        <v>2</v>
      </c>
      <c r="Q58" s="33">
        <v>82000</v>
      </c>
      <c r="R58" s="68">
        <f t="shared" ca="1" si="25"/>
        <v>0</v>
      </c>
      <c r="S58" s="33">
        <f t="shared" ca="1" si="33"/>
        <v>0</v>
      </c>
      <c r="T58" s="71">
        <f t="shared" ca="1" si="34"/>
        <v>0</v>
      </c>
      <c r="U58" s="32">
        <v>2</v>
      </c>
      <c r="V58" s="33">
        <v>82000</v>
      </c>
      <c r="W58" s="33"/>
      <c r="X58" s="33"/>
      <c r="Y58" s="32">
        <v>2</v>
      </c>
      <c r="Z58" s="33">
        <v>82000</v>
      </c>
      <c r="AA58" s="33"/>
      <c r="AB58" s="33"/>
      <c r="AC58" s="32">
        <v>2</v>
      </c>
      <c r="AD58" s="33">
        <v>82000</v>
      </c>
      <c r="AE58" s="33"/>
      <c r="AF58" s="33"/>
      <c r="AG58" s="32">
        <v>2</v>
      </c>
      <c r="AH58" s="33">
        <v>82000</v>
      </c>
      <c r="AI58" s="33"/>
      <c r="AJ58" s="33"/>
      <c r="AK58" s="32">
        <v>2</v>
      </c>
      <c r="AL58" s="33">
        <v>82000</v>
      </c>
      <c r="AM58" s="33"/>
      <c r="AN58" s="33"/>
      <c r="AO58" s="32">
        <v>2</v>
      </c>
      <c r="AP58" s="33">
        <v>82000</v>
      </c>
      <c r="AQ58" s="33"/>
      <c r="AR58" s="33"/>
      <c r="AS58" s="32">
        <v>2</v>
      </c>
      <c r="AT58" s="33">
        <v>82000</v>
      </c>
      <c r="AU58" s="33"/>
      <c r="AV58" s="33"/>
      <c r="AW58" s="32">
        <v>2</v>
      </c>
      <c r="AX58" s="33">
        <v>82000</v>
      </c>
      <c r="AY58" s="33"/>
      <c r="AZ58" s="33"/>
      <c r="BA58" s="32">
        <v>3</v>
      </c>
      <c r="BB58" s="33">
        <v>124000</v>
      </c>
      <c r="BC58" s="33"/>
      <c r="BD58" s="33"/>
      <c r="BE58" s="24">
        <f t="shared" si="28"/>
        <v>37</v>
      </c>
      <c r="BF58" s="36">
        <f t="shared" si="29"/>
        <v>1521000</v>
      </c>
      <c r="BG58" s="35">
        <f t="shared" ca="1" si="30"/>
        <v>0</v>
      </c>
    </row>
    <row r="59" spans="2:59" x14ac:dyDescent="0.2">
      <c r="B59" s="29">
        <f>факт_продажи!B59</f>
        <v>15</v>
      </c>
      <c r="C59" s="29" t="s">
        <v>395</v>
      </c>
      <c r="D59" s="94">
        <f t="shared" ca="1" si="31"/>
        <v>0</v>
      </c>
      <c r="E59" s="94">
        <f t="shared" ca="1" si="32"/>
        <v>0</v>
      </c>
      <c r="F59" s="70">
        <v>0</v>
      </c>
      <c r="G59" s="33">
        <v>0</v>
      </c>
      <c r="H59" s="68">
        <f t="shared" ca="1" si="19"/>
        <v>0</v>
      </c>
      <c r="I59" s="33">
        <f t="shared" ca="1" si="20"/>
        <v>0</v>
      </c>
      <c r="J59" s="91" t="str">
        <f t="shared" ca="1" si="21"/>
        <v/>
      </c>
      <c r="K59" s="70">
        <v>0</v>
      </c>
      <c r="L59" s="33">
        <v>0</v>
      </c>
      <c r="M59" s="68">
        <f t="shared" ca="1" si="22"/>
        <v>0</v>
      </c>
      <c r="N59" s="33">
        <f t="shared" ca="1" si="23"/>
        <v>0</v>
      </c>
      <c r="O59" s="115" t="str">
        <f t="shared" ca="1" si="24"/>
        <v/>
      </c>
      <c r="P59" s="70">
        <v>0</v>
      </c>
      <c r="Q59" s="33">
        <v>0</v>
      </c>
      <c r="R59" s="68">
        <f t="shared" ca="1" si="25"/>
        <v>0</v>
      </c>
      <c r="S59" s="33">
        <f t="shared" ca="1" si="33"/>
        <v>0</v>
      </c>
      <c r="T59" s="71" t="str">
        <f t="shared" ca="1" si="34"/>
        <v/>
      </c>
      <c r="U59" s="32">
        <v>0</v>
      </c>
      <c r="V59" s="33">
        <v>0</v>
      </c>
      <c r="W59" s="33"/>
      <c r="X59" s="33"/>
      <c r="Y59" s="32">
        <v>0</v>
      </c>
      <c r="Z59" s="33">
        <v>0</v>
      </c>
      <c r="AA59" s="33"/>
      <c r="AB59" s="33"/>
      <c r="AC59" s="32">
        <v>0</v>
      </c>
      <c r="AD59" s="33">
        <v>0</v>
      </c>
      <c r="AE59" s="33"/>
      <c r="AF59" s="33"/>
      <c r="AG59" s="32">
        <v>160</v>
      </c>
      <c r="AH59" s="33">
        <v>34762000</v>
      </c>
      <c r="AI59" s="33"/>
      <c r="AJ59" s="33"/>
      <c r="AK59" s="32">
        <v>0</v>
      </c>
      <c r="AL59" s="33">
        <v>0</v>
      </c>
      <c r="AM59" s="33"/>
      <c r="AN59" s="33"/>
      <c r="AO59" s="32">
        <v>0</v>
      </c>
      <c r="AP59" s="33">
        <v>0</v>
      </c>
      <c r="AQ59" s="33"/>
      <c r="AR59" s="33"/>
      <c r="AS59" s="32">
        <v>0</v>
      </c>
      <c r="AT59" s="33">
        <v>0</v>
      </c>
      <c r="AU59" s="33"/>
      <c r="AV59" s="33"/>
      <c r="AW59" s="32">
        <v>0</v>
      </c>
      <c r="AX59" s="33">
        <v>0</v>
      </c>
      <c r="AY59" s="33"/>
      <c r="AZ59" s="33"/>
      <c r="BA59" s="32">
        <v>0</v>
      </c>
      <c r="BB59" s="33">
        <v>0</v>
      </c>
      <c r="BC59" s="33"/>
      <c r="BD59" s="33"/>
      <c r="BE59" s="39">
        <f t="shared" si="28"/>
        <v>160</v>
      </c>
      <c r="BF59" s="40">
        <f t="shared" si="29"/>
        <v>34762000</v>
      </c>
      <c r="BG59" s="35">
        <f t="shared" ca="1" si="30"/>
        <v>0</v>
      </c>
    </row>
    <row r="60" spans="2:59" s="24" customFormat="1" x14ac:dyDescent="0.2">
      <c r="B60" s="29">
        <f>факт_продажи!B60</f>
        <v>16</v>
      </c>
      <c r="C60" s="29" t="s">
        <v>479</v>
      </c>
      <c r="D60" s="94">
        <f t="shared" ca="1" si="31"/>
        <v>0</v>
      </c>
      <c r="E60" s="94">
        <f t="shared" ca="1" si="32"/>
        <v>0</v>
      </c>
      <c r="F60" s="70">
        <v>1</v>
      </c>
      <c r="G60" s="33">
        <v>141000</v>
      </c>
      <c r="H60" s="68">
        <f t="shared" ca="1" si="19"/>
        <v>0</v>
      </c>
      <c r="I60" s="33">
        <f t="shared" ca="1" si="20"/>
        <v>0</v>
      </c>
      <c r="J60" s="91" t="str">
        <f t="shared" ca="1" si="21"/>
        <v/>
      </c>
      <c r="K60" s="70">
        <v>1</v>
      </c>
      <c r="L60" s="33">
        <v>141000</v>
      </c>
      <c r="M60" s="68">
        <f t="shared" ca="1" si="22"/>
        <v>0</v>
      </c>
      <c r="N60" s="33">
        <f t="shared" ca="1" si="23"/>
        <v>0</v>
      </c>
      <c r="O60" s="115">
        <f t="shared" ca="1" si="24"/>
        <v>0</v>
      </c>
      <c r="P60" s="70">
        <v>1</v>
      </c>
      <c r="Q60" s="33">
        <v>141000</v>
      </c>
      <c r="R60" s="68">
        <f t="shared" ca="1" si="25"/>
        <v>0</v>
      </c>
      <c r="S60" s="33">
        <f t="shared" ca="1" si="33"/>
        <v>0</v>
      </c>
      <c r="T60" s="71">
        <f t="shared" ca="1" si="34"/>
        <v>0</v>
      </c>
      <c r="U60" s="32">
        <v>1</v>
      </c>
      <c r="V60" s="33">
        <v>141000</v>
      </c>
      <c r="W60" s="33"/>
      <c r="X60" s="33"/>
      <c r="Y60" s="32">
        <v>1</v>
      </c>
      <c r="Z60" s="33">
        <v>141000</v>
      </c>
      <c r="AA60" s="33"/>
      <c r="AB60" s="33"/>
      <c r="AC60" s="32">
        <v>1</v>
      </c>
      <c r="AD60" s="33">
        <v>141000</v>
      </c>
      <c r="AE60" s="33"/>
      <c r="AF60" s="33"/>
      <c r="AG60" s="32">
        <v>1</v>
      </c>
      <c r="AH60" s="33">
        <v>141000</v>
      </c>
      <c r="AI60" s="33"/>
      <c r="AJ60" s="33"/>
      <c r="AK60" s="32">
        <v>2</v>
      </c>
      <c r="AL60" s="33">
        <v>283000</v>
      </c>
      <c r="AM60" s="33"/>
      <c r="AN60" s="33"/>
      <c r="AO60" s="32">
        <v>2</v>
      </c>
      <c r="AP60" s="33">
        <v>283000</v>
      </c>
      <c r="AQ60" s="33"/>
      <c r="AR60" s="33"/>
      <c r="AS60" s="32">
        <v>2</v>
      </c>
      <c r="AT60" s="33">
        <v>283000</v>
      </c>
      <c r="AU60" s="33"/>
      <c r="AV60" s="33"/>
      <c r="AW60" s="32">
        <v>2</v>
      </c>
      <c r="AX60" s="33">
        <v>283000</v>
      </c>
      <c r="AY60" s="33"/>
      <c r="AZ60" s="33"/>
      <c r="BA60" s="32">
        <v>2</v>
      </c>
      <c r="BB60" s="33">
        <v>283000</v>
      </c>
      <c r="BC60" s="33"/>
      <c r="BD60" s="33"/>
      <c r="BE60" s="39">
        <f t="shared" si="28"/>
        <v>17</v>
      </c>
      <c r="BF60" s="40">
        <f t="shared" si="29"/>
        <v>2402000</v>
      </c>
      <c r="BG60" s="35">
        <f t="shared" ca="1" si="30"/>
        <v>0</v>
      </c>
    </row>
    <row r="61" spans="2:59" x14ac:dyDescent="0.2">
      <c r="B61" s="29">
        <f>факт_продажи!B61</f>
        <v>17</v>
      </c>
      <c r="C61" s="29" t="s">
        <v>397</v>
      </c>
      <c r="D61" s="94">
        <f t="shared" ca="1" si="31"/>
        <v>1.0918080465341736E-2</v>
      </c>
      <c r="E61" s="94">
        <f t="shared" ca="1" si="32"/>
        <v>4.1948414419470878E-2</v>
      </c>
      <c r="F61" s="70">
        <v>63</v>
      </c>
      <c r="G61" s="33">
        <v>86000</v>
      </c>
      <c r="H61" s="68">
        <f t="shared" ca="1" si="19"/>
        <v>1</v>
      </c>
      <c r="I61" s="33">
        <f t="shared" ca="1" si="20"/>
        <v>528</v>
      </c>
      <c r="J61" s="91">
        <f t="shared" ca="1" si="21"/>
        <v>6.1395348837209301E-3</v>
      </c>
      <c r="K61" s="70">
        <v>126</v>
      </c>
      <c r="L61" s="33">
        <v>172000</v>
      </c>
      <c r="M61" s="68">
        <f t="shared" ca="1" si="22"/>
        <v>113</v>
      </c>
      <c r="N61" s="33">
        <f t="shared" ca="1" si="23"/>
        <v>21996</v>
      </c>
      <c r="O61" s="115">
        <f t="shared" ca="1" si="24"/>
        <v>0.12788372093023256</v>
      </c>
      <c r="P61" s="70">
        <v>126</v>
      </c>
      <c r="Q61" s="33">
        <v>172000</v>
      </c>
      <c r="R61" s="68">
        <f t="shared" ca="1" si="25"/>
        <v>0</v>
      </c>
      <c r="S61" s="33">
        <f t="shared" ca="1" si="33"/>
        <v>0</v>
      </c>
      <c r="T61" s="71">
        <f t="shared" ca="1" si="34"/>
        <v>0</v>
      </c>
      <c r="U61" s="32">
        <v>126</v>
      </c>
      <c r="V61" s="33">
        <v>172000</v>
      </c>
      <c r="W61" s="33"/>
      <c r="X61" s="33"/>
      <c r="Y61" s="32">
        <v>126</v>
      </c>
      <c r="Z61" s="33">
        <v>172000</v>
      </c>
      <c r="AA61" s="33"/>
      <c r="AB61" s="33"/>
      <c r="AC61" s="32">
        <v>126</v>
      </c>
      <c r="AD61" s="33">
        <v>172000</v>
      </c>
      <c r="AE61" s="33"/>
      <c r="AF61" s="33"/>
      <c r="AG61" s="32">
        <v>126</v>
      </c>
      <c r="AH61" s="33">
        <v>172000</v>
      </c>
      <c r="AI61" s="33"/>
      <c r="AJ61" s="33"/>
      <c r="AK61" s="32">
        <v>126</v>
      </c>
      <c r="AL61" s="33">
        <v>172000</v>
      </c>
      <c r="AM61" s="33"/>
      <c r="AN61" s="33"/>
      <c r="AO61" s="32">
        <v>126</v>
      </c>
      <c r="AP61" s="33">
        <v>172000</v>
      </c>
      <c r="AQ61" s="33"/>
      <c r="AR61" s="33"/>
      <c r="AS61" s="32">
        <v>126</v>
      </c>
      <c r="AT61" s="33">
        <v>172000</v>
      </c>
      <c r="AU61" s="33"/>
      <c r="AV61" s="33"/>
      <c r="AW61" s="32">
        <v>126</v>
      </c>
      <c r="AX61" s="33">
        <v>172000</v>
      </c>
      <c r="AY61" s="33"/>
      <c r="AZ61" s="33"/>
      <c r="BA61" s="32">
        <v>189</v>
      </c>
      <c r="BB61" s="33">
        <v>257000</v>
      </c>
      <c r="BC61" s="33"/>
      <c r="BD61" s="33"/>
      <c r="BE61" s="24">
        <f t="shared" si="28"/>
        <v>1512</v>
      </c>
      <c r="BF61" s="36">
        <f t="shared" si="29"/>
        <v>2063000</v>
      </c>
      <c r="BG61" s="35">
        <f t="shared" ca="1" si="30"/>
        <v>22524</v>
      </c>
    </row>
    <row r="62" spans="2:59" x14ac:dyDescent="0.2">
      <c r="B62" s="29">
        <f>факт_продажи!B62</f>
        <v>18</v>
      </c>
      <c r="C62" s="29" t="s">
        <v>494</v>
      </c>
      <c r="D62" s="94">
        <f t="shared" ca="1" si="31"/>
        <v>0.59560000000000002</v>
      </c>
      <c r="E62" s="94">
        <f t="shared" ca="1" si="32"/>
        <v>2.2883578947368424</v>
      </c>
      <c r="F62" s="70">
        <v>1</v>
      </c>
      <c r="G62" s="33">
        <v>23000</v>
      </c>
      <c r="H62" s="68">
        <f t="shared" ca="1" si="19"/>
        <v>0</v>
      </c>
      <c r="I62" s="33">
        <f t="shared" ca="1" si="20"/>
        <v>0</v>
      </c>
      <c r="J62" s="91" t="str">
        <f t="shared" ca="1" si="21"/>
        <v/>
      </c>
      <c r="K62" s="70">
        <v>1</v>
      </c>
      <c r="L62" s="33">
        <v>23000</v>
      </c>
      <c r="M62" s="68">
        <f t="shared" ca="1" si="22"/>
        <v>6</v>
      </c>
      <c r="N62" s="33">
        <f t="shared" ca="1" si="23"/>
        <v>178680</v>
      </c>
      <c r="O62" s="115">
        <f t="shared" ca="1" si="24"/>
        <v>7.7686956521739132</v>
      </c>
      <c r="P62" s="70">
        <v>1</v>
      </c>
      <c r="Q62" s="33">
        <v>23000</v>
      </c>
      <c r="R62" s="68">
        <f t="shared" ca="1" si="25"/>
        <v>0</v>
      </c>
      <c r="S62" s="33">
        <f t="shared" ca="1" si="33"/>
        <v>0</v>
      </c>
      <c r="T62" s="71">
        <f t="shared" ca="1" si="34"/>
        <v>0</v>
      </c>
      <c r="U62" s="32">
        <v>1</v>
      </c>
      <c r="V62" s="33">
        <v>23000</v>
      </c>
      <c r="W62" s="33"/>
      <c r="X62" s="33"/>
      <c r="Y62" s="32">
        <v>1</v>
      </c>
      <c r="Z62" s="33">
        <v>23000</v>
      </c>
      <c r="AA62" s="33"/>
      <c r="AB62" s="33"/>
      <c r="AC62" s="32">
        <v>1</v>
      </c>
      <c r="AD62" s="33">
        <v>23000</v>
      </c>
      <c r="AE62" s="33"/>
      <c r="AF62" s="33"/>
      <c r="AG62" s="32">
        <v>1</v>
      </c>
      <c r="AH62" s="33">
        <v>23000</v>
      </c>
      <c r="AI62" s="33"/>
      <c r="AJ62" s="33"/>
      <c r="AK62" s="32">
        <v>1</v>
      </c>
      <c r="AL62" s="33">
        <v>23000</v>
      </c>
      <c r="AM62" s="33"/>
      <c r="AN62" s="33"/>
      <c r="AO62" s="32">
        <v>1</v>
      </c>
      <c r="AP62" s="33">
        <v>23000</v>
      </c>
      <c r="AQ62" s="33"/>
      <c r="AR62" s="33"/>
      <c r="AS62" s="32">
        <v>1</v>
      </c>
      <c r="AT62" s="33">
        <v>23000</v>
      </c>
      <c r="AU62" s="33"/>
      <c r="AV62" s="33"/>
      <c r="AW62" s="32">
        <v>1</v>
      </c>
      <c r="AX62" s="33">
        <v>23000</v>
      </c>
      <c r="AY62" s="33"/>
      <c r="AZ62" s="33"/>
      <c r="BA62" s="32">
        <v>2</v>
      </c>
      <c r="BB62" s="33">
        <v>47000</v>
      </c>
      <c r="BC62" s="33"/>
      <c r="BD62" s="33"/>
      <c r="BE62" s="24">
        <f t="shared" si="28"/>
        <v>13</v>
      </c>
      <c r="BF62" s="36">
        <f t="shared" si="29"/>
        <v>300000</v>
      </c>
      <c r="BG62" s="35">
        <f t="shared" ca="1" si="30"/>
        <v>178680</v>
      </c>
    </row>
    <row r="63" spans="2:59" x14ac:dyDescent="0.2">
      <c r="B63" s="29">
        <f>факт_продажи!B63</f>
        <v>19</v>
      </c>
      <c r="C63" s="29" t="s">
        <v>478</v>
      </c>
      <c r="D63" s="94">
        <f t="shared" ca="1" si="31"/>
        <v>0</v>
      </c>
      <c r="E63" s="94">
        <f t="shared" ca="1" si="32"/>
        <v>0</v>
      </c>
      <c r="F63" s="70">
        <v>0</v>
      </c>
      <c r="G63" s="33">
        <v>0</v>
      </c>
      <c r="H63" s="68">
        <f t="shared" ca="1" si="19"/>
        <v>0</v>
      </c>
      <c r="I63" s="33">
        <f t="shared" ca="1" si="20"/>
        <v>0</v>
      </c>
      <c r="J63" s="91" t="str">
        <f t="shared" ca="1" si="21"/>
        <v/>
      </c>
      <c r="K63" s="70">
        <v>0</v>
      </c>
      <c r="L63" s="33">
        <v>0</v>
      </c>
      <c r="M63" s="68">
        <f t="shared" ca="1" si="22"/>
        <v>0</v>
      </c>
      <c r="N63" s="33">
        <f t="shared" ca="1" si="23"/>
        <v>0</v>
      </c>
      <c r="O63" s="115" t="str">
        <f t="shared" ca="1" si="24"/>
        <v/>
      </c>
      <c r="P63" s="70">
        <v>0</v>
      </c>
      <c r="Q63" s="33">
        <v>0</v>
      </c>
      <c r="R63" s="68">
        <f t="shared" ca="1" si="25"/>
        <v>0</v>
      </c>
      <c r="S63" s="33">
        <f t="shared" ca="1" si="33"/>
        <v>0</v>
      </c>
      <c r="T63" s="71" t="str">
        <f t="shared" ca="1" si="34"/>
        <v/>
      </c>
      <c r="U63" s="32">
        <v>2</v>
      </c>
      <c r="V63" s="33">
        <v>190000</v>
      </c>
      <c r="W63" s="33"/>
      <c r="X63" s="33"/>
      <c r="Y63" s="32">
        <v>5</v>
      </c>
      <c r="Z63" s="33">
        <v>475000</v>
      </c>
      <c r="AA63" s="33"/>
      <c r="AB63" s="33"/>
      <c r="AC63" s="32">
        <v>10</v>
      </c>
      <c r="AD63" s="33">
        <v>950000</v>
      </c>
      <c r="AE63" s="33"/>
      <c r="AF63" s="33"/>
      <c r="AG63" s="32">
        <v>2</v>
      </c>
      <c r="AH63" s="33">
        <v>190000</v>
      </c>
      <c r="AI63" s="33"/>
      <c r="AJ63" s="33"/>
      <c r="AK63" s="32">
        <v>10</v>
      </c>
      <c r="AL63" s="33">
        <v>950000</v>
      </c>
      <c r="AM63" s="33"/>
      <c r="AN63" s="33"/>
      <c r="AO63" s="32">
        <v>10</v>
      </c>
      <c r="AP63" s="33">
        <v>950000</v>
      </c>
      <c r="AQ63" s="33"/>
      <c r="AR63" s="33"/>
      <c r="AS63" s="32">
        <v>10</v>
      </c>
      <c r="AT63" s="33">
        <v>950000</v>
      </c>
      <c r="AU63" s="33"/>
      <c r="AV63" s="33"/>
      <c r="AW63" s="32">
        <v>10</v>
      </c>
      <c r="AX63" s="33">
        <v>950000</v>
      </c>
      <c r="AY63" s="33"/>
      <c r="AZ63" s="33"/>
      <c r="BA63" s="32">
        <v>10</v>
      </c>
      <c r="BB63" s="33">
        <v>950000</v>
      </c>
      <c r="BC63" s="33"/>
      <c r="BD63" s="33"/>
      <c r="BE63" s="24">
        <f t="shared" si="28"/>
        <v>69</v>
      </c>
      <c r="BF63" s="36">
        <f t="shared" si="29"/>
        <v>6555000</v>
      </c>
      <c r="BG63" s="35">
        <f t="shared" ca="1" si="30"/>
        <v>0</v>
      </c>
    </row>
    <row r="64" spans="2:59" x14ac:dyDescent="0.2">
      <c r="B64" s="29">
        <f>факт_продажи!B64</f>
        <v>20</v>
      </c>
      <c r="C64" s="29" t="s">
        <v>476</v>
      </c>
      <c r="D64" s="94">
        <f t="shared" ca="1" si="31"/>
        <v>0</v>
      </c>
      <c r="E64" s="94">
        <f t="shared" ca="1" si="32"/>
        <v>0</v>
      </c>
      <c r="F64" s="70">
        <v>0</v>
      </c>
      <c r="G64" s="33">
        <v>0</v>
      </c>
      <c r="H64" s="68">
        <f t="shared" ca="1" si="19"/>
        <v>0</v>
      </c>
      <c r="I64" s="33">
        <f t="shared" ca="1" si="20"/>
        <v>0</v>
      </c>
      <c r="J64" s="91" t="str">
        <f t="shared" ca="1" si="21"/>
        <v/>
      </c>
      <c r="K64" s="70">
        <v>0</v>
      </c>
      <c r="L64" s="33">
        <v>0</v>
      </c>
      <c r="M64" s="68">
        <f t="shared" ca="1" si="22"/>
        <v>0</v>
      </c>
      <c r="N64" s="33">
        <f t="shared" ca="1" si="23"/>
        <v>0</v>
      </c>
      <c r="O64" s="115" t="str">
        <f t="shared" ca="1" si="24"/>
        <v/>
      </c>
      <c r="P64" s="70">
        <v>0</v>
      </c>
      <c r="Q64" s="33">
        <v>0</v>
      </c>
      <c r="R64" s="68">
        <f t="shared" ca="1" si="25"/>
        <v>0</v>
      </c>
      <c r="S64" s="33">
        <f t="shared" ca="1" si="33"/>
        <v>0</v>
      </c>
      <c r="T64" s="71" t="str">
        <f t="shared" ca="1" si="34"/>
        <v/>
      </c>
      <c r="U64" s="32">
        <v>5</v>
      </c>
      <c r="V64" s="33">
        <v>199000</v>
      </c>
      <c r="W64" s="33"/>
      <c r="X64" s="33"/>
      <c r="Y64" s="32">
        <v>10</v>
      </c>
      <c r="Z64" s="33">
        <v>398000</v>
      </c>
      <c r="AA64" s="33"/>
      <c r="AB64" s="33"/>
      <c r="AC64" s="32">
        <v>15</v>
      </c>
      <c r="AD64" s="33">
        <v>597000</v>
      </c>
      <c r="AE64" s="33"/>
      <c r="AF64" s="33"/>
      <c r="AG64" s="32">
        <v>5</v>
      </c>
      <c r="AH64" s="33">
        <v>199000</v>
      </c>
      <c r="AI64" s="33"/>
      <c r="AJ64" s="33"/>
      <c r="AK64" s="32">
        <v>15</v>
      </c>
      <c r="AL64" s="33">
        <v>597000</v>
      </c>
      <c r="AM64" s="33"/>
      <c r="AN64" s="33"/>
      <c r="AO64" s="32">
        <v>15</v>
      </c>
      <c r="AP64" s="33">
        <v>597000</v>
      </c>
      <c r="AQ64" s="33"/>
      <c r="AR64" s="33"/>
      <c r="AS64" s="32">
        <v>20</v>
      </c>
      <c r="AT64" s="33">
        <v>796000</v>
      </c>
      <c r="AU64" s="33"/>
      <c r="AV64" s="33"/>
      <c r="AW64" s="32">
        <v>20</v>
      </c>
      <c r="AX64" s="33">
        <v>796000</v>
      </c>
      <c r="AY64" s="33"/>
      <c r="AZ64" s="33"/>
      <c r="BA64" s="32">
        <v>20</v>
      </c>
      <c r="BB64" s="33">
        <v>796000</v>
      </c>
      <c r="BC64" s="33"/>
      <c r="BD64" s="33"/>
      <c r="BE64" s="24">
        <f t="shared" si="28"/>
        <v>125</v>
      </c>
      <c r="BF64" s="36">
        <f t="shared" si="29"/>
        <v>4975000</v>
      </c>
      <c r="BG64" s="35">
        <f t="shared" ca="1" si="30"/>
        <v>0</v>
      </c>
    </row>
    <row r="65" spans="2:59" x14ac:dyDescent="0.2">
      <c r="B65" s="29">
        <f>факт_продажи!B65</f>
        <v>21</v>
      </c>
      <c r="C65" s="29" t="s">
        <v>1070</v>
      </c>
      <c r="D65" s="94">
        <f t="shared" ca="1" si="31"/>
        <v>0</v>
      </c>
      <c r="E65" s="94">
        <f t="shared" ca="1" si="32"/>
        <v>0</v>
      </c>
      <c r="F65" s="70">
        <v>0</v>
      </c>
      <c r="G65" s="33">
        <v>0</v>
      </c>
      <c r="H65" s="68">
        <f t="shared" ca="1" si="19"/>
        <v>0</v>
      </c>
      <c r="I65" s="33">
        <f t="shared" ca="1" si="20"/>
        <v>0</v>
      </c>
      <c r="J65" s="91" t="str">
        <f t="shared" ca="1" si="21"/>
        <v/>
      </c>
      <c r="K65" s="70">
        <v>0</v>
      </c>
      <c r="L65" s="33">
        <v>0</v>
      </c>
      <c r="M65" s="68">
        <f t="shared" ca="1" si="22"/>
        <v>0</v>
      </c>
      <c r="N65" s="33">
        <f t="shared" ca="1" si="23"/>
        <v>0</v>
      </c>
      <c r="O65" s="115" t="str">
        <f t="shared" ca="1" si="24"/>
        <v/>
      </c>
      <c r="P65" s="70">
        <v>0</v>
      </c>
      <c r="Q65" s="33">
        <v>0</v>
      </c>
      <c r="R65" s="68">
        <f t="shared" ca="1" si="25"/>
        <v>0</v>
      </c>
      <c r="S65" s="33">
        <f t="shared" ca="1" si="33"/>
        <v>0</v>
      </c>
      <c r="T65" s="71" t="str">
        <f t="shared" ca="1" si="34"/>
        <v/>
      </c>
      <c r="U65" s="32">
        <v>0</v>
      </c>
      <c r="V65" s="33">
        <v>0</v>
      </c>
      <c r="W65" s="33"/>
      <c r="X65" s="33"/>
      <c r="Y65" s="32">
        <v>0</v>
      </c>
      <c r="Z65" s="33">
        <v>0</v>
      </c>
      <c r="AA65" s="33"/>
      <c r="AB65" s="33"/>
      <c r="AC65" s="32">
        <v>0</v>
      </c>
      <c r="AD65" s="33">
        <v>0</v>
      </c>
      <c r="AE65" s="33"/>
      <c r="AF65" s="33"/>
      <c r="AG65" s="32">
        <v>0</v>
      </c>
      <c r="AH65" s="33">
        <v>0</v>
      </c>
      <c r="AI65" s="33"/>
      <c r="AJ65" s="33"/>
      <c r="AK65" s="32">
        <v>0</v>
      </c>
      <c r="AL65" s="33">
        <v>0</v>
      </c>
      <c r="AM65" s="33"/>
      <c r="AN65" s="33"/>
      <c r="AO65" s="32">
        <v>0</v>
      </c>
      <c r="AP65" s="33">
        <v>0</v>
      </c>
      <c r="AQ65" s="33"/>
      <c r="AR65" s="33"/>
      <c r="AS65" s="32">
        <v>1</v>
      </c>
      <c r="AT65" s="33">
        <v>65000</v>
      </c>
      <c r="AU65" s="33"/>
      <c r="AV65" s="33"/>
      <c r="AW65" s="32">
        <v>2</v>
      </c>
      <c r="AX65" s="33">
        <v>130000</v>
      </c>
      <c r="AY65" s="33"/>
      <c r="AZ65" s="33"/>
      <c r="BA65" s="32">
        <v>2</v>
      </c>
      <c r="BB65" s="33">
        <v>130000</v>
      </c>
      <c r="BC65" s="33"/>
      <c r="BD65" s="33"/>
      <c r="BE65" s="24">
        <f t="shared" si="28"/>
        <v>5</v>
      </c>
      <c r="BF65" s="36">
        <f t="shared" si="29"/>
        <v>325000</v>
      </c>
      <c r="BG65" s="35">
        <f t="shared" ca="1" si="30"/>
        <v>0</v>
      </c>
    </row>
    <row r="66" spans="2:59" x14ac:dyDescent="0.2">
      <c r="B66" s="29">
        <f>факт_продажи!B66</f>
        <v>22</v>
      </c>
      <c r="C66" s="29" t="s">
        <v>1072</v>
      </c>
      <c r="D66" s="94">
        <f t="shared" ca="1" si="31"/>
        <v>0</v>
      </c>
      <c r="E66" s="94">
        <f t="shared" ca="1" si="32"/>
        <v>0</v>
      </c>
      <c r="F66" s="70">
        <v>0</v>
      </c>
      <c r="G66" s="33">
        <v>0</v>
      </c>
      <c r="H66" s="68">
        <f t="shared" ca="1" si="19"/>
        <v>0</v>
      </c>
      <c r="I66" s="33">
        <f t="shared" ca="1" si="20"/>
        <v>0</v>
      </c>
      <c r="J66" s="91" t="str">
        <f t="shared" ca="1" si="21"/>
        <v/>
      </c>
      <c r="K66" s="70">
        <v>0</v>
      </c>
      <c r="L66" s="33">
        <v>0</v>
      </c>
      <c r="M66" s="68">
        <f t="shared" ca="1" si="22"/>
        <v>0</v>
      </c>
      <c r="N66" s="33">
        <f t="shared" ca="1" si="23"/>
        <v>0</v>
      </c>
      <c r="O66" s="115" t="str">
        <f t="shared" ca="1" si="24"/>
        <v/>
      </c>
      <c r="P66" s="70">
        <v>0</v>
      </c>
      <c r="Q66" s="33">
        <v>0</v>
      </c>
      <c r="R66" s="68">
        <f t="shared" ca="1" si="25"/>
        <v>0</v>
      </c>
      <c r="S66" s="33">
        <f t="shared" ca="1" si="33"/>
        <v>0</v>
      </c>
      <c r="T66" s="71" t="str">
        <f t="shared" ca="1" si="34"/>
        <v/>
      </c>
      <c r="U66" s="32">
        <v>0</v>
      </c>
      <c r="V66" s="33">
        <v>0</v>
      </c>
      <c r="W66" s="33"/>
      <c r="X66" s="33"/>
      <c r="Y66" s="32">
        <v>0</v>
      </c>
      <c r="Z66" s="33">
        <v>0</v>
      </c>
      <c r="AA66" s="33"/>
      <c r="AB66" s="33"/>
      <c r="AC66" s="32">
        <v>0</v>
      </c>
      <c r="AD66" s="33">
        <v>0</v>
      </c>
      <c r="AE66" s="33"/>
      <c r="AF66" s="33"/>
      <c r="AG66" s="32">
        <v>0</v>
      </c>
      <c r="AH66" s="33">
        <v>0</v>
      </c>
      <c r="AI66" s="33"/>
      <c r="AJ66" s="33"/>
      <c r="AK66" s="32">
        <v>0</v>
      </c>
      <c r="AL66" s="33">
        <v>0</v>
      </c>
      <c r="AM66" s="33"/>
      <c r="AN66" s="33"/>
      <c r="AO66" s="32">
        <v>0</v>
      </c>
      <c r="AP66" s="33">
        <v>0</v>
      </c>
      <c r="AQ66" s="33"/>
      <c r="AR66" s="33"/>
      <c r="AS66" s="32">
        <v>1</v>
      </c>
      <c r="AT66" s="33">
        <v>495000</v>
      </c>
      <c r="AU66" s="33"/>
      <c r="AV66" s="33"/>
      <c r="AW66" s="32">
        <v>1</v>
      </c>
      <c r="AX66" s="33">
        <v>495000</v>
      </c>
      <c r="AY66" s="33"/>
      <c r="AZ66" s="33"/>
      <c r="BA66" s="32">
        <v>1</v>
      </c>
      <c r="BB66" s="33">
        <v>495000</v>
      </c>
      <c r="BC66" s="33"/>
      <c r="BD66" s="33"/>
      <c r="BE66" s="24">
        <f t="shared" si="28"/>
        <v>3</v>
      </c>
      <c r="BF66" s="36">
        <f t="shared" si="29"/>
        <v>1485000</v>
      </c>
      <c r="BG66" s="35">
        <f t="shared" ca="1" si="30"/>
        <v>0</v>
      </c>
    </row>
    <row r="67" spans="2:59" x14ac:dyDescent="0.2">
      <c r="B67" s="29">
        <f>факт_продажи!B67</f>
        <v>23</v>
      </c>
      <c r="C67" s="29" t="s">
        <v>477</v>
      </c>
      <c r="D67" s="94">
        <f t="shared" ca="1" si="31"/>
        <v>0</v>
      </c>
      <c r="E67" s="94">
        <f t="shared" ca="1" si="32"/>
        <v>0</v>
      </c>
      <c r="F67" s="70">
        <v>0</v>
      </c>
      <c r="G67" s="33">
        <v>0</v>
      </c>
      <c r="H67" s="68">
        <f t="shared" ca="1" si="19"/>
        <v>0</v>
      </c>
      <c r="I67" s="33">
        <f t="shared" ca="1" si="20"/>
        <v>0</v>
      </c>
      <c r="J67" s="91" t="str">
        <f t="shared" ca="1" si="21"/>
        <v/>
      </c>
      <c r="K67" s="70">
        <v>0</v>
      </c>
      <c r="L67" s="33">
        <v>0</v>
      </c>
      <c r="M67" s="68">
        <f t="shared" ca="1" si="22"/>
        <v>0</v>
      </c>
      <c r="N67" s="33">
        <f t="shared" ca="1" si="23"/>
        <v>0</v>
      </c>
      <c r="O67" s="115" t="str">
        <f t="shared" ca="1" si="24"/>
        <v/>
      </c>
      <c r="P67" s="70">
        <v>0</v>
      </c>
      <c r="Q67" s="33">
        <v>0</v>
      </c>
      <c r="R67" s="68">
        <f t="shared" ca="1" si="25"/>
        <v>0</v>
      </c>
      <c r="S67" s="33">
        <f t="shared" ca="1" si="33"/>
        <v>0</v>
      </c>
      <c r="T67" s="71" t="str">
        <f t="shared" ca="1" si="34"/>
        <v/>
      </c>
      <c r="U67" s="32">
        <v>0</v>
      </c>
      <c r="V67" s="33">
        <v>0</v>
      </c>
      <c r="W67" s="33"/>
      <c r="X67" s="33"/>
      <c r="Y67" s="32">
        <v>0</v>
      </c>
      <c r="Z67" s="33">
        <v>0</v>
      </c>
      <c r="AA67" s="33"/>
      <c r="AB67" s="33"/>
      <c r="AC67" s="32">
        <v>0</v>
      </c>
      <c r="AD67" s="33">
        <v>0</v>
      </c>
      <c r="AE67" s="33"/>
      <c r="AF67" s="33"/>
      <c r="AG67" s="32">
        <v>0</v>
      </c>
      <c r="AH67" s="33">
        <v>0</v>
      </c>
      <c r="AI67" s="33"/>
      <c r="AJ67" s="33"/>
      <c r="AK67" s="32">
        <v>0</v>
      </c>
      <c r="AL67" s="33">
        <v>0</v>
      </c>
      <c r="AM67" s="33"/>
      <c r="AN67" s="33"/>
      <c r="AO67" s="32">
        <v>0</v>
      </c>
      <c r="AP67" s="33">
        <v>0</v>
      </c>
      <c r="AQ67" s="33"/>
      <c r="AR67" s="33"/>
      <c r="AS67" s="32">
        <v>1</v>
      </c>
      <c r="AT67" s="33">
        <v>950000</v>
      </c>
      <c r="AU67" s="33"/>
      <c r="AV67" s="33"/>
      <c r="AW67" s="32">
        <v>1</v>
      </c>
      <c r="AX67" s="33">
        <v>950000</v>
      </c>
      <c r="AY67" s="33"/>
      <c r="AZ67" s="33"/>
      <c r="BA67" s="32">
        <v>1</v>
      </c>
      <c r="BB67" s="33">
        <v>950000</v>
      </c>
      <c r="BC67" s="33"/>
      <c r="BD67" s="33"/>
      <c r="BE67" s="24">
        <f t="shared" si="28"/>
        <v>3</v>
      </c>
      <c r="BF67" s="36">
        <f t="shared" si="29"/>
        <v>2850000</v>
      </c>
      <c r="BG67" s="35">
        <f t="shared" ca="1" si="30"/>
        <v>0</v>
      </c>
    </row>
    <row r="68" spans="2:59" x14ac:dyDescent="0.2">
      <c r="B68" s="29">
        <f>факт_продажи!B68</f>
        <v>24</v>
      </c>
      <c r="C68" s="29" t="s">
        <v>532</v>
      </c>
      <c r="D68" s="94">
        <f t="shared" ca="1" si="31"/>
        <v>0</v>
      </c>
      <c r="E68" s="94">
        <f t="shared" ca="1" si="32"/>
        <v>0</v>
      </c>
      <c r="F68" s="70">
        <v>0</v>
      </c>
      <c r="G68" s="33">
        <v>0</v>
      </c>
      <c r="H68" s="68">
        <f t="shared" ca="1" si="19"/>
        <v>0</v>
      </c>
      <c r="I68" s="33">
        <f t="shared" ca="1" si="20"/>
        <v>0</v>
      </c>
      <c r="J68" s="91" t="str">
        <f t="shared" ca="1" si="21"/>
        <v/>
      </c>
      <c r="K68" s="70">
        <v>0</v>
      </c>
      <c r="L68" s="33">
        <v>0</v>
      </c>
      <c r="M68" s="68">
        <f t="shared" ca="1" si="22"/>
        <v>0</v>
      </c>
      <c r="N68" s="33">
        <f t="shared" ca="1" si="23"/>
        <v>0</v>
      </c>
      <c r="O68" s="115" t="str">
        <f t="shared" ca="1" si="24"/>
        <v/>
      </c>
      <c r="P68" s="70">
        <v>0</v>
      </c>
      <c r="Q68" s="33">
        <v>0</v>
      </c>
      <c r="R68" s="68">
        <f t="shared" ca="1" si="25"/>
        <v>0</v>
      </c>
      <c r="S68" s="33">
        <f t="shared" ca="1" si="33"/>
        <v>0</v>
      </c>
      <c r="T68" s="71" t="str">
        <f t="shared" ca="1" si="34"/>
        <v/>
      </c>
      <c r="U68" s="32">
        <v>0</v>
      </c>
      <c r="V68" s="33">
        <v>0</v>
      </c>
      <c r="W68" s="33"/>
      <c r="X68" s="33"/>
      <c r="Y68" s="32">
        <v>0</v>
      </c>
      <c r="Z68" s="33">
        <v>0</v>
      </c>
      <c r="AA68" s="33"/>
      <c r="AB68" s="33"/>
      <c r="AC68" s="32">
        <v>0</v>
      </c>
      <c r="AD68" s="33">
        <v>0</v>
      </c>
      <c r="AE68" s="33"/>
      <c r="AF68" s="33"/>
      <c r="AG68" s="32">
        <v>0</v>
      </c>
      <c r="AH68" s="33">
        <v>0</v>
      </c>
      <c r="AI68" s="33"/>
      <c r="AJ68" s="33"/>
      <c r="AK68" s="32">
        <v>0</v>
      </c>
      <c r="AL68" s="33">
        <v>0</v>
      </c>
      <c r="AM68" s="33"/>
      <c r="AN68" s="33"/>
      <c r="AO68" s="32">
        <v>1</v>
      </c>
      <c r="AP68" s="33">
        <v>165000</v>
      </c>
      <c r="AQ68" s="33"/>
      <c r="AR68" s="33"/>
      <c r="AS68" s="32">
        <v>10</v>
      </c>
      <c r="AT68" s="33">
        <v>1650000</v>
      </c>
      <c r="AU68" s="33"/>
      <c r="AV68" s="33"/>
      <c r="AW68" s="32">
        <v>10</v>
      </c>
      <c r="AX68" s="33">
        <v>1650000</v>
      </c>
      <c r="AY68" s="33"/>
      <c r="AZ68" s="33"/>
      <c r="BA68" s="32">
        <v>10</v>
      </c>
      <c r="BB68" s="33">
        <v>1650000</v>
      </c>
      <c r="BC68" s="33"/>
      <c r="BD68" s="33"/>
      <c r="BE68" s="24">
        <f t="shared" si="28"/>
        <v>31</v>
      </c>
      <c r="BF68" s="36">
        <f t="shared" si="29"/>
        <v>5115000</v>
      </c>
      <c r="BG68" s="35">
        <f t="shared" ca="1" si="30"/>
        <v>0</v>
      </c>
    </row>
    <row r="69" spans="2:59" x14ac:dyDescent="0.2">
      <c r="B69" s="29">
        <f>факт_продажи!B69</f>
        <v>25</v>
      </c>
      <c r="C69" s="29" t="s">
        <v>1071</v>
      </c>
      <c r="D69" s="94">
        <f t="shared" ca="1" si="31"/>
        <v>0</v>
      </c>
      <c r="E69" s="94">
        <f t="shared" ca="1" si="32"/>
        <v>0</v>
      </c>
      <c r="F69" s="70">
        <v>0</v>
      </c>
      <c r="G69" s="33">
        <v>0</v>
      </c>
      <c r="H69" s="68">
        <f t="shared" ca="1" si="19"/>
        <v>0</v>
      </c>
      <c r="I69" s="33">
        <f t="shared" ca="1" si="20"/>
        <v>0</v>
      </c>
      <c r="J69" s="91" t="str">
        <f t="shared" ca="1" si="21"/>
        <v/>
      </c>
      <c r="K69" s="70">
        <v>0</v>
      </c>
      <c r="L69" s="33">
        <v>0</v>
      </c>
      <c r="M69" s="68">
        <f t="shared" ca="1" si="22"/>
        <v>0</v>
      </c>
      <c r="N69" s="33">
        <f t="shared" ca="1" si="23"/>
        <v>0</v>
      </c>
      <c r="O69" s="115" t="str">
        <f t="shared" ca="1" si="24"/>
        <v/>
      </c>
      <c r="P69" s="70">
        <v>0</v>
      </c>
      <c r="Q69" s="33">
        <v>0</v>
      </c>
      <c r="R69" s="68">
        <f t="shared" ca="1" si="25"/>
        <v>0</v>
      </c>
      <c r="S69" s="33">
        <f t="shared" ca="1" si="33"/>
        <v>0</v>
      </c>
      <c r="T69" s="71" t="str">
        <f t="shared" ca="1" si="34"/>
        <v/>
      </c>
      <c r="U69" s="32">
        <v>0</v>
      </c>
      <c r="V69" s="33">
        <v>0</v>
      </c>
      <c r="W69" s="33"/>
      <c r="X69" s="33"/>
      <c r="Y69" s="32">
        <v>0</v>
      </c>
      <c r="Z69" s="33">
        <v>0</v>
      </c>
      <c r="AA69" s="33"/>
      <c r="AB69" s="33"/>
      <c r="AC69" s="32">
        <v>1</v>
      </c>
      <c r="AD69" s="33">
        <v>29000</v>
      </c>
      <c r="AE69" s="33"/>
      <c r="AF69" s="33"/>
      <c r="AG69" s="32">
        <v>15</v>
      </c>
      <c r="AH69" s="33">
        <v>435000</v>
      </c>
      <c r="AI69" s="33"/>
      <c r="AJ69" s="33"/>
      <c r="AK69" s="32">
        <v>30</v>
      </c>
      <c r="AL69" s="33">
        <v>870000</v>
      </c>
      <c r="AM69" s="33"/>
      <c r="AN69" s="33"/>
      <c r="AO69" s="32">
        <v>30</v>
      </c>
      <c r="AP69" s="33">
        <v>870000</v>
      </c>
      <c r="AQ69" s="33"/>
      <c r="AR69" s="33"/>
      <c r="AS69" s="32">
        <v>30</v>
      </c>
      <c r="AT69" s="33">
        <v>870000</v>
      </c>
      <c r="AU69" s="33"/>
      <c r="AV69" s="33"/>
      <c r="AW69" s="32">
        <v>30</v>
      </c>
      <c r="AX69" s="33">
        <v>870000</v>
      </c>
      <c r="AY69" s="33"/>
      <c r="AZ69" s="33"/>
      <c r="BA69" s="32">
        <v>30</v>
      </c>
      <c r="BB69" s="33">
        <v>870000</v>
      </c>
      <c r="BC69" s="33"/>
      <c r="BD69" s="33"/>
      <c r="BE69" s="24">
        <f t="shared" si="28"/>
        <v>166</v>
      </c>
      <c r="BF69" s="36">
        <f t="shared" si="29"/>
        <v>4814000</v>
      </c>
      <c r="BG69" s="35">
        <f t="shared" ca="1" si="30"/>
        <v>0</v>
      </c>
    </row>
    <row r="70" spans="2:59" x14ac:dyDescent="0.2">
      <c r="B70" s="29">
        <f>факт_продажи!B70</f>
        <v>26</v>
      </c>
      <c r="C70" s="29" t="s">
        <v>497</v>
      </c>
      <c r="D70" s="94" t="str">
        <f t="shared" ca="1" si="31"/>
        <v/>
      </c>
      <c r="E70" s="94" t="str">
        <f t="shared" ca="1" si="32"/>
        <v/>
      </c>
      <c r="F70" s="70">
        <v>0</v>
      </c>
      <c r="G70" s="33">
        <v>0</v>
      </c>
      <c r="H70" s="68">
        <f t="shared" ca="1" si="19"/>
        <v>0</v>
      </c>
      <c r="I70" s="33">
        <f t="shared" ca="1" si="20"/>
        <v>0</v>
      </c>
      <c r="J70" s="91" t="str">
        <f t="shared" ca="1" si="21"/>
        <v/>
      </c>
      <c r="K70" s="70">
        <v>0</v>
      </c>
      <c r="L70" s="33">
        <v>0</v>
      </c>
      <c r="M70" s="68">
        <f t="shared" ca="1" si="22"/>
        <v>0</v>
      </c>
      <c r="N70" s="33">
        <f t="shared" ca="1" si="23"/>
        <v>0</v>
      </c>
      <c r="O70" s="115" t="str">
        <f t="shared" ca="1" si="24"/>
        <v/>
      </c>
      <c r="P70" s="70">
        <v>0</v>
      </c>
      <c r="Q70" s="33">
        <v>0</v>
      </c>
      <c r="R70" s="68">
        <f t="shared" ca="1" si="25"/>
        <v>0</v>
      </c>
      <c r="S70" s="33">
        <f t="shared" ca="1" si="33"/>
        <v>0</v>
      </c>
      <c r="T70" s="71" t="str">
        <f t="shared" ca="1" si="34"/>
        <v/>
      </c>
      <c r="U70" s="32">
        <v>0</v>
      </c>
      <c r="V70" s="33">
        <v>0</v>
      </c>
      <c r="W70" s="33"/>
      <c r="X70" s="33"/>
      <c r="Y70" s="32">
        <v>0</v>
      </c>
      <c r="Z70" s="33">
        <v>0</v>
      </c>
      <c r="AA70" s="33"/>
      <c r="AB70" s="33"/>
      <c r="AC70" s="32">
        <v>0</v>
      </c>
      <c r="AD70" s="33">
        <v>0</v>
      </c>
      <c r="AE70" s="33"/>
      <c r="AF70" s="33"/>
      <c r="AG70" s="32">
        <v>0</v>
      </c>
      <c r="AH70" s="33">
        <v>0</v>
      </c>
      <c r="AI70" s="33"/>
      <c r="AJ70" s="33"/>
      <c r="AK70" s="32">
        <v>0</v>
      </c>
      <c r="AL70" s="33">
        <v>0</v>
      </c>
      <c r="AM70" s="33"/>
      <c r="AN70" s="33"/>
      <c r="AO70" s="32">
        <v>0</v>
      </c>
      <c r="AP70" s="33">
        <v>0</v>
      </c>
      <c r="AQ70" s="33"/>
      <c r="AR70" s="33"/>
      <c r="AS70" s="32">
        <v>0</v>
      </c>
      <c r="AT70" s="33">
        <v>0</v>
      </c>
      <c r="AU70" s="33"/>
      <c r="AV70" s="33"/>
      <c r="AW70" s="32">
        <v>0</v>
      </c>
      <c r="AX70" s="33">
        <v>0</v>
      </c>
      <c r="AY70" s="33"/>
      <c r="AZ70" s="33"/>
      <c r="BA70" s="32">
        <v>0</v>
      </c>
      <c r="BB70" s="33">
        <v>0</v>
      </c>
      <c r="BC70" s="33"/>
      <c r="BD70" s="33"/>
      <c r="BE70" s="24">
        <f t="shared" si="28"/>
        <v>0</v>
      </c>
      <c r="BF70" s="36">
        <f t="shared" si="29"/>
        <v>0</v>
      </c>
      <c r="BG70" s="35">
        <f t="shared" ca="1" si="30"/>
        <v>0</v>
      </c>
    </row>
    <row r="71" spans="2:59" s="24" customFormat="1" ht="12" thickBot="1" x14ac:dyDescent="0.25">
      <c r="C71" s="24" t="s">
        <v>1047</v>
      </c>
      <c r="D71" s="95">
        <f t="shared" ref="D71" ca="1" si="35">BG71/BF71</f>
        <v>3.6405750034022862E-2</v>
      </c>
      <c r="E71" s="95">
        <f t="shared" ca="1" si="32"/>
        <v>0.13987472381492994</v>
      </c>
      <c r="F71" s="75">
        <f>SUM(F45:F70)</f>
        <v>386</v>
      </c>
      <c r="G71" s="76">
        <f t="shared" ref="G71:BE71" si="36">SUM(G45:G70)</f>
        <v>7347000</v>
      </c>
      <c r="H71" s="77">
        <f ca="1">SUM(H45:H70)</f>
        <v>309</v>
      </c>
      <c r="I71" s="76">
        <f ca="1">SUM(I45:I70)-I58</f>
        <v>4923234.84</v>
      </c>
      <c r="J71" s="78">
        <f t="shared" ref="J71" ca="1" si="37">IFERROR(I71/G71,"")</f>
        <v>0.6701013801551654</v>
      </c>
      <c r="K71" s="75">
        <f t="shared" si="36"/>
        <v>370</v>
      </c>
      <c r="L71" s="76">
        <f t="shared" si="36"/>
        <v>8066000</v>
      </c>
      <c r="M71" s="77">
        <f ca="1">SUM(M45:M70)</f>
        <v>326</v>
      </c>
      <c r="N71" s="76">
        <f ca="1">SUM(N45:N70)-N58</f>
        <v>3637067.6</v>
      </c>
      <c r="O71" s="116">
        <f t="shared" ca="1" si="24"/>
        <v>0.45091341433176296</v>
      </c>
      <c r="P71" s="75">
        <f t="shared" si="36"/>
        <v>203</v>
      </c>
      <c r="Q71" s="76">
        <f t="shared" si="36"/>
        <v>11990000</v>
      </c>
      <c r="R71" s="77">
        <f ca="1">SUM(R45:R70)</f>
        <v>0</v>
      </c>
      <c r="S71" s="76">
        <f ca="1">SUM(S45:S70)-S58</f>
        <v>0</v>
      </c>
      <c r="T71" s="78">
        <f t="shared" ca="1" si="34"/>
        <v>0</v>
      </c>
      <c r="U71" s="24">
        <f t="shared" si="36"/>
        <v>175</v>
      </c>
      <c r="V71" s="36">
        <f t="shared" si="36"/>
        <v>5848000</v>
      </c>
      <c r="W71" s="36"/>
      <c r="X71" s="36"/>
      <c r="Y71" s="24">
        <f t="shared" si="36"/>
        <v>883</v>
      </c>
      <c r="Z71" s="36">
        <f t="shared" si="36"/>
        <v>15252000</v>
      </c>
      <c r="AA71" s="36"/>
      <c r="AB71" s="36"/>
      <c r="AC71" s="24">
        <f t="shared" si="36"/>
        <v>309</v>
      </c>
      <c r="AD71" s="36">
        <f t="shared" si="36"/>
        <v>26090000</v>
      </c>
      <c r="AE71" s="36"/>
      <c r="AF71" s="36"/>
      <c r="AG71" s="24">
        <f t="shared" si="36"/>
        <v>832</v>
      </c>
      <c r="AH71" s="36">
        <f t="shared" si="36"/>
        <v>45213000</v>
      </c>
      <c r="AI71" s="36"/>
      <c r="AJ71" s="36"/>
      <c r="AK71" s="24">
        <f t="shared" si="36"/>
        <v>456</v>
      </c>
      <c r="AL71" s="36">
        <f t="shared" si="36"/>
        <v>8839000</v>
      </c>
      <c r="AM71" s="36"/>
      <c r="AN71" s="36"/>
      <c r="AO71" s="24">
        <f t="shared" si="36"/>
        <v>207</v>
      </c>
      <c r="AP71" s="36">
        <f t="shared" si="36"/>
        <v>5908000</v>
      </c>
      <c r="AQ71" s="36"/>
      <c r="AR71" s="36"/>
      <c r="AS71" s="24">
        <f t="shared" si="36"/>
        <v>925</v>
      </c>
      <c r="AT71" s="36">
        <f t="shared" si="36"/>
        <v>81289000</v>
      </c>
      <c r="AU71" s="36"/>
      <c r="AV71" s="36"/>
      <c r="AW71" s="24">
        <f t="shared" si="36"/>
        <v>225</v>
      </c>
      <c r="AX71" s="36">
        <f t="shared" si="36"/>
        <v>9167000</v>
      </c>
      <c r="AY71" s="36"/>
      <c r="AZ71" s="36"/>
      <c r="BA71" s="24">
        <f t="shared" si="36"/>
        <v>295</v>
      </c>
      <c r="BB71" s="36">
        <f t="shared" si="36"/>
        <v>10127000</v>
      </c>
      <c r="BC71" s="36"/>
      <c r="BD71" s="36"/>
      <c r="BE71" s="24">
        <f t="shared" si="36"/>
        <v>5266</v>
      </c>
      <c r="BF71" s="36">
        <f>SUM(BF45:BF70)</f>
        <v>235136000</v>
      </c>
      <c r="BG71" s="36">
        <f ca="1">SUM(BG45:BG70)</f>
        <v>8560302.4399999995</v>
      </c>
    </row>
    <row r="72" spans="2:59" x14ac:dyDescent="0.2">
      <c r="F72" s="33"/>
      <c r="G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  <c r="AF72" s="33"/>
      <c r="AG72" s="33"/>
      <c r="AH72" s="33"/>
      <c r="AI72" s="33"/>
      <c r="AJ72" s="33"/>
      <c r="AK72" s="33"/>
      <c r="AL72" s="33"/>
      <c r="AM72" s="33"/>
      <c r="AN72" s="33"/>
    </row>
    <row r="73" spans="2:59" x14ac:dyDescent="0.2">
      <c r="F73" s="33"/>
      <c r="G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  <c r="AF73" s="33"/>
      <c r="AG73" s="33"/>
      <c r="AH73" s="33"/>
      <c r="AI73" s="33"/>
      <c r="AJ73" s="33"/>
      <c r="AK73" s="33"/>
      <c r="AL73" s="33"/>
      <c r="AM73" s="33"/>
      <c r="AN73" s="33"/>
    </row>
    <row r="74" spans="2:59" x14ac:dyDescent="0.2">
      <c r="F74" s="33"/>
      <c r="G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  <c r="AF74" s="33"/>
      <c r="AG74" s="33"/>
      <c r="AH74" s="33"/>
      <c r="AI74" s="33"/>
      <c r="AJ74" s="33"/>
      <c r="AK74" s="33"/>
      <c r="AL74" s="33"/>
      <c r="AM74" s="33"/>
      <c r="AN74" s="33"/>
    </row>
    <row r="75" spans="2:59" x14ac:dyDescent="0.2">
      <c r="F75" s="33"/>
      <c r="G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33"/>
      <c r="AI75" s="33"/>
      <c r="AJ75" s="33"/>
      <c r="AK75" s="33"/>
      <c r="AL75" s="33"/>
      <c r="AM75" s="33"/>
      <c r="AN75" s="33"/>
    </row>
    <row r="76" spans="2:59" x14ac:dyDescent="0.2">
      <c r="F76" s="33"/>
      <c r="G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</row>
    <row r="77" spans="2:59" x14ac:dyDescent="0.2">
      <c r="F77" s="33"/>
      <c r="G77" s="63"/>
      <c r="I77" s="63"/>
      <c r="J77" s="63"/>
      <c r="K77" s="64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  <c r="AF77" s="33"/>
      <c r="AG77" s="33"/>
      <c r="AH77" s="33"/>
      <c r="AI77" s="33"/>
      <c r="AJ77" s="33"/>
      <c r="AK77" s="33"/>
      <c r="AL77" s="33"/>
      <c r="AM77" s="33"/>
      <c r="AN77" s="33"/>
    </row>
    <row r="78" spans="2:59" x14ac:dyDescent="0.2">
      <c r="F78" s="33"/>
      <c r="G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  <c r="AF78" s="33"/>
      <c r="AG78" s="33"/>
      <c r="AH78" s="33"/>
      <c r="AI78" s="33"/>
      <c r="AJ78" s="33"/>
      <c r="AK78" s="33"/>
      <c r="AL78" s="33"/>
      <c r="AM78" s="33"/>
      <c r="AN78" s="33"/>
    </row>
    <row r="79" spans="2:59" x14ac:dyDescent="0.2">
      <c r="F79" s="33"/>
      <c r="G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  <c r="AF79" s="33"/>
      <c r="AG79" s="33"/>
      <c r="AH79" s="33"/>
      <c r="AI79" s="33"/>
      <c r="AJ79" s="33"/>
      <c r="AK79" s="33"/>
      <c r="AL79" s="33"/>
      <c r="AM79" s="33"/>
      <c r="AN79" s="33"/>
    </row>
    <row r="80" spans="2:59" x14ac:dyDescent="0.2">
      <c r="F80" s="33"/>
      <c r="G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  <c r="AF80" s="33"/>
      <c r="AG80" s="33"/>
      <c r="AH80" s="33"/>
      <c r="AI80" s="33"/>
      <c r="AJ80" s="33"/>
      <c r="AK80" s="33"/>
      <c r="AL80" s="33"/>
      <c r="AM80" s="33"/>
      <c r="AN80" s="33"/>
    </row>
    <row r="81" spans="6:40" x14ac:dyDescent="0.2">
      <c r="F81" s="33"/>
      <c r="G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  <c r="AF81" s="33"/>
      <c r="AG81" s="33"/>
      <c r="AH81" s="33"/>
      <c r="AI81" s="33"/>
      <c r="AJ81" s="33"/>
      <c r="AK81" s="33"/>
      <c r="AL81" s="33"/>
      <c r="AM81" s="33"/>
      <c r="AN81" s="33"/>
    </row>
    <row r="82" spans="6:40" x14ac:dyDescent="0.2">
      <c r="F82" s="33"/>
      <c r="G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</row>
    <row r="83" spans="6:40" x14ac:dyDescent="0.2">
      <c r="F83" s="33"/>
      <c r="G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</row>
    <row r="84" spans="6:40" x14ac:dyDescent="0.2">
      <c r="F84" s="33"/>
      <c r="G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  <c r="AK84" s="33"/>
      <c r="AL84" s="33"/>
      <c r="AM84" s="33"/>
      <c r="AN84" s="33"/>
    </row>
    <row r="85" spans="6:40" x14ac:dyDescent="0.2">
      <c r="F85" s="33"/>
      <c r="G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  <c r="AF85" s="33"/>
      <c r="AG85" s="33"/>
      <c r="AH85" s="33"/>
      <c r="AI85" s="33"/>
      <c r="AJ85" s="33"/>
      <c r="AK85" s="33"/>
      <c r="AL85" s="33"/>
      <c r="AM85" s="33"/>
      <c r="AN85" s="33"/>
    </row>
    <row r="86" spans="6:40" x14ac:dyDescent="0.2">
      <c r="F86" s="33"/>
      <c r="G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</row>
    <row r="87" spans="6:40" x14ac:dyDescent="0.2">
      <c r="F87" s="33"/>
      <c r="G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33"/>
      <c r="AJ87" s="33"/>
      <c r="AK87" s="33"/>
      <c r="AL87" s="33"/>
      <c r="AM87" s="33"/>
      <c r="AN87" s="33"/>
    </row>
    <row r="88" spans="6:40" x14ac:dyDescent="0.2">
      <c r="F88" s="33"/>
      <c r="G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</row>
  </sheetData>
  <mergeCells count="6">
    <mergeCell ref="R3:S3"/>
    <mergeCell ref="F3:G3"/>
    <mergeCell ref="H3:I3"/>
    <mergeCell ref="M3:N3"/>
    <mergeCell ref="K3:L3"/>
    <mergeCell ref="P3:Q3"/>
  </mergeCells>
  <conditionalFormatting sqref="I6:I25">
    <cfRule type="colorScale" priority="2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6:I41">
    <cfRule type="colorScale" priority="2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6:J41 J45:J70">
    <cfRule type="colorScale" priority="2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45:I70">
    <cfRule type="colorScale" priority="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6:O41 T6:T41">
    <cfRule type="colorScale" priority="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45:O70"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6:D41"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45:D70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6:N41 S6:S41">
    <cfRule type="dataBar" priority="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{28219164-7F1A-4551-B566-E97AF475661F}</x14:id>
        </ext>
      </extLst>
    </cfRule>
  </conditionalFormatting>
  <conditionalFormatting sqref="L6:L41">
    <cfRule type="dataBar" priority="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{4CEE2EC7-2D79-4A3B-A4C8-B4282C47F48C}</x14:id>
        </ext>
      </extLst>
    </cfRule>
  </conditionalFormatting>
  <conditionalFormatting sqref="N45:N70">
    <cfRule type="dataBar" priority="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{843337ED-B59E-438F-87F8-585084D84656}</x14:id>
        </ext>
      </extLst>
    </cfRule>
  </conditionalFormatting>
  <conditionalFormatting sqref="L45:L70">
    <cfRule type="dataBar" priority="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{4AA0A051-6857-4B57-A9D8-F11930EC5240}</x14:id>
        </ext>
      </extLst>
    </cfRule>
  </conditionalFormatting>
  <conditionalFormatting sqref="E6:E41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5:E70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T45:T70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S45:S70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{629450AB-2C5B-462A-9A65-9B7FDEB40CB1}</x14:id>
        </ext>
      </extLst>
    </cfRule>
  </conditionalFormatting>
  <dataValidations count="2">
    <dataValidation type="list" allowBlank="1" showInputMessage="1" showErrorMessage="1" sqref="C2:E2">
      <formula1>"периоды"</formula1>
    </dataValidation>
    <dataValidation type="list" allowBlank="1" showInputMessage="1" showErrorMessage="1" sqref="AK4 AO4 F2 AW4 BA4 AG4 AS4 F4:AC4">
      <formula1>период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8219164-7F1A-4551-B566-E97AF475661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N6:N41 S6:S41</xm:sqref>
        </x14:conditionalFormatting>
        <x14:conditionalFormatting xmlns:xm="http://schemas.microsoft.com/office/excel/2006/main">
          <x14:cfRule type="dataBar" id="{4CEE2EC7-2D79-4A3B-A4C8-B4282C47F48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L6:L41</xm:sqref>
        </x14:conditionalFormatting>
        <x14:conditionalFormatting xmlns:xm="http://schemas.microsoft.com/office/excel/2006/main">
          <x14:cfRule type="dataBar" id="{843337ED-B59E-438F-87F8-585084D8465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N45:N70</xm:sqref>
        </x14:conditionalFormatting>
        <x14:conditionalFormatting xmlns:xm="http://schemas.microsoft.com/office/excel/2006/main">
          <x14:cfRule type="dataBar" id="{4AA0A051-6857-4B57-A9D8-F11930EC524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L45:L70</xm:sqref>
        </x14:conditionalFormatting>
        <x14:conditionalFormatting xmlns:xm="http://schemas.microsoft.com/office/excel/2006/main">
          <x14:cfRule type="dataBar" id="{629450AB-2C5B-462A-9A65-9B7FDEB40CB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S45:S70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9"/>
  <sheetViews>
    <sheetView workbookViewId="0">
      <selection activeCell="E9" sqref="E9"/>
    </sheetView>
  </sheetViews>
  <sheetFormatPr defaultRowHeight="11.25" x14ac:dyDescent="0.2"/>
  <cols>
    <col min="3" max="3" width="22.5" bestFit="1" customWidth="1"/>
    <col min="4" max="7" width="14.33203125" bestFit="1" customWidth="1"/>
    <col min="8" max="8" width="20.1640625" bestFit="1" customWidth="1"/>
    <col min="9" max="10" width="10.1640625" bestFit="1" customWidth="1"/>
  </cols>
  <sheetData>
    <row r="2" spans="2:10" x14ac:dyDescent="0.2">
      <c r="I2" t="s">
        <v>1344</v>
      </c>
      <c r="J2" s="79">
        <f ca="1">TODAY()</f>
        <v>43926</v>
      </c>
    </row>
    <row r="3" spans="2:10" x14ac:dyDescent="0.2">
      <c r="I3" t="s">
        <v>1345</v>
      </c>
      <c r="J3" s="80">
        <f ca="1">TODAY()-EOMONTH(TODAY(),0)+DAY(EOMONTH(TODAY(),0))</f>
        <v>5</v>
      </c>
    </row>
    <row r="4" spans="2:10" x14ac:dyDescent="0.2">
      <c r="F4" s="79"/>
      <c r="I4" t="s">
        <v>1346</v>
      </c>
      <c r="J4" s="80">
        <f ca="1">EOMONTH(TODAY(),0)-TODAY()</f>
        <v>25</v>
      </c>
    </row>
    <row r="5" spans="2:10" x14ac:dyDescent="0.2">
      <c r="J5" s="80"/>
    </row>
    <row r="6" spans="2:10" x14ac:dyDescent="0.2">
      <c r="B6" s="81"/>
      <c r="C6" s="81"/>
      <c r="D6" s="81" t="s">
        <v>2494</v>
      </c>
      <c r="E6" s="81" t="s">
        <v>1347</v>
      </c>
      <c r="F6" s="81" t="s">
        <v>1355</v>
      </c>
      <c r="G6" s="81" t="s">
        <v>1348</v>
      </c>
      <c r="H6" s="81" t="s">
        <v>2492</v>
      </c>
      <c r="I6" s="81" t="s">
        <v>1349</v>
      </c>
      <c r="J6" s="81" t="s">
        <v>1350</v>
      </c>
    </row>
    <row r="7" spans="2:10" ht="15" customHeight="1" x14ac:dyDescent="0.25">
      <c r="B7" s="156" t="s">
        <v>1351</v>
      </c>
      <c r="C7" s="81" t="s">
        <v>2495</v>
      </c>
      <c r="D7" s="82">
        <v>1.21</v>
      </c>
      <c r="E7" s="82">
        <v>2.89</v>
      </c>
      <c r="F7" s="82">
        <f>E7</f>
        <v>2.89</v>
      </c>
      <c r="G7" s="88">
        <f>F7*0.3</f>
        <v>0.86699999999999999</v>
      </c>
      <c r="H7" s="88">
        <f>G7</f>
        <v>0.86699999999999999</v>
      </c>
      <c r="I7" s="92">
        <f>SUM(D7:H7)</f>
        <v>8.7240000000000002</v>
      </c>
      <c r="J7" s="82">
        <v>10.199999999999999</v>
      </c>
    </row>
    <row r="8" spans="2:10" ht="15" x14ac:dyDescent="0.25">
      <c r="B8" s="156"/>
      <c r="C8" s="81" t="s">
        <v>2496</v>
      </c>
      <c r="D8" s="88">
        <f ca="1">SUMIFS(продажисумма,продажидата,"&gt;"&amp;EOMONTH($J$2,-1),продажидата,"&lt;="&amp;EOMONTH($J$2,0),продажиответственный,"=*"&amp;D6&amp;"*",продажимодель,"&lt;&gt;"&amp;"нет модели")/1000000-SUMIFS(к_вычетусумма,к_вычетудата,"&gt;"&amp;EOMONTH($J$2,-1),к_вычетудата,"&lt;="&amp;EOMONTH($J$2,0),к_вычетуответственный,"=*"&amp;D6&amp;"*",к_вычетумодель,"&lt;&gt;"&amp;"нет модели")/1000000</f>
        <v>0</v>
      </c>
      <c r="E8" s="88">
        <f ca="1">SUMIFS(продажисумма,продажидата,"&gt;"&amp;EOMONTH($J$2,-1),продажидата,"&lt;="&amp;EOMONTH($J$2,0),продажиответственный,"=*"&amp;E6&amp;"*",продажимодель,"&lt;&gt;"&amp;"нет модели")/1000000-SUMIFS(к_вычетусумма,к_вычетудата,"&gt;"&amp;EOMONTH($J$2,-1),к_вычетудата,"&lt;="&amp;EOMONTH($J$2,0),к_вычетуответственный,"=*"&amp;E6&amp;"*",к_вычетумодель,"&lt;&gt;"&amp;"нет модели")/1000000</f>
        <v>0</v>
      </c>
      <c r="F8" s="88">
        <f ca="1">SUMIFS(продажисумма,продажидата,"&gt;"&amp;EOMONTH($J$2,-1),продажидата,"&lt;="&amp;EOMONTH($J$2,0),продажиответственный,"=*"&amp;F6&amp;"*",продажимодель,"&lt;&gt;"&amp;"нет модели")/1000000-SUMIFS(к_вычетусумма,к_вычетудата,"&gt;"&amp;EOMONTH($J$2,-1),к_вычетудата,"&lt;="&amp;EOMONTH($J$2,0),к_вычетуответственный,"=*"&amp;F6&amp;"*",к_вычетумодель,"&lt;&gt;"&amp;"нет модели")/1000000</f>
        <v>0</v>
      </c>
      <c r="G8" s="88">
        <f ca="1">SUMIFS(продажисумма,продажидата,"&gt;"&amp;EOMONTH($J$2,-1),продажидата,"&lt;="&amp;EOMONTH($J$2,0),продажиответственный,"=*"&amp;G6&amp;"*",продажимодель,"&lt;&gt;"&amp;"нет модели")/1000000-SUMIFS(к_вычетусумма,к_вычетудата,"&gt;"&amp;EOMONTH($J$2,-1),к_вычетудата,"&lt;="&amp;EOMONTH($J$2,0),к_вычетуответственный,"=*"&amp;G6&amp;"*",к_вычетумодель,"&lt;&gt;"&amp;"нет модели")/1000000</f>
        <v>0</v>
      </c>
      <c r="H8" s="88">
        <f ca="1">SUMIFS(продажисумма,продажидата,"&gt;"&amp;EOMONTH($J$2,-1),продажидата,"&lt;="&amp;EOMONTH($J$2,0),продажиответственный,"=*"&amp;H6&amp;"*",продажимодель,"&lt;&gt;"&amp;"нет модели")/1000000-SUMIFS(к_вычетусумма,к_вычетудата,"&gt;"&amp;EOMONTH($J$2,-1),к_вычетудата,"&lt;="&amp;EOMONTH($J$2,0),к_вычетуответственный,"=*"&amp;H6&amp;"*",к_вычетумодель,"&lt;&gt;"&amp;"нет модели")/1000000</f>
        <v>0</v>
      </c>
      <c r="I8" s="87">
        <f ca="1">SUM(E8:H8)</f>
        <v>0</v>
      </c>
      <c r="J8" s="86">
        <f ca="1">SUMIFS(продажисумма,продажидата,"&gt;"&amp;EOMONTH(J2,-1),продажидата,"&lt;="&amp;EOMONTH(J2,0),продажимодель,"&lt;&gt;"&amp;"сторонние_производители",продажимодель,"&lt;&gt;"&amp;"сторонние_приборы",продажи_контрагент,"&lt;&gt;"&amp;"ЗОМЗ АО (Новый)")/1000000</f>
        <v>0</v>
      </c>
    </row>
    <row r="9" spans="2:10" ht="15" x14ac:dyDescent="0.25">
      <c r="B9" s="156"/>
      <c r="C9" s="81" t="s">
        <v>1352</v>
      </c>
      <c r="D9" s="83">
        <f ca="1">D8/D7</f>
        <v>0</v>
      </c>
      <c r="E9" s="83">
        <f ca="1">E8/E7</f>
        <v>0</v>
      </c>
      <c r="F9" s="83">
        <f t="shared" ref="F9:J9" ca="1" si="0">F8/F7</f>
        <v>0</v>
      </c>
      <c r="G9" s="83">
        <f t="shared" ca="1" si="0"/>
        <v>0</v>
      </c>
      <c r="H9" s="83"/>
      <c r="I9" s="83">
        <f t="shared" ca="1" si="0"/>
        <v>0</v>
      </c>
      <c r="J9" s="84">
        <f t="shared" ca="1" si="0"/>
        <v>0</v>
      </c>
    </row>
    <row r="10" spans="2:10" ht="15" x14ac:dyDescent="0.25">
      <c r="B10" s="156"/>
      <c r="C10" s="81" t="s">
        <v>1353</v>
      </c>
      <c r="D10" s="83">
        <f ca="1">D9/$J$3*($J$3+$J$4)</f>
        <v>0</v>
      </c>
      <c r="E10" s="83">
        <f ca="1">E9/$J$3*($J$3+$J$4)</f>
        <v>0</v>
      </c>
      <c r="F10" s="83">
        <f t="shared" ref="F10:J10" ca="1" si="1">F9/$J$3*($J$3+$J$4)</f>
        <v>0</v>
      </c>
      <c r="G10" s="83">
        <f t="shared" ca="1" si="1"/>
        <v>0</v>
      </c>
      <c r="H10" s="83"/>
      <c r="I10" s="83">
        <f t="shared" ca="1" si="1"/>
        <v>0</v>
      </c>
      <c r="J10" s="84">
        <f t="shared" ca="1" si="1"/>
        <v>0</v>
      </c>
    </row>
    <row r="11" spans="2:10" ht="15" x14ac:dyDescent="0.25">
      <c r="B11" s="156"/>
      <c r="C11" s="81" t="s">
        <v>1354</v>
      </c>
      <c r="D11" s="92">
        <f ca="1">ROUND(D9/$J$3*($J$3+$J$4)*D7,1)</f>
        <v>0</v>
      </c>
      <c r="E11" s="92">
        <f ca="1">ROUND(E9/$J$3*($J$3+$J$4)*E7,1)</f>
        <v>0</v>
      </c>
      <c r="F11" s="92">
        <f t="shared" ref="F11:G11" ca="1" si="2">ROUND(F9/$J$3*($J$3+$J$4)*F7,1)</f>
        <v>0</v>
      </c>
      <c r="G11" s="92">
        <f t="shared" ca="1" si="2"/>
        <v>0</v>
      </c>
      <c r="H11" s="81"/>
      <c r="I11" s="81">
        <f ca="1">SUM(E11:G11)</f>
        <v>0</v>
      </c>
      <c r="J11" s="85">
        <f ca="1">J7*J10</f>
        <v>0</v>
      </c>
    </row>
    <row r="18" spans="4:4" x14ac:dyDescent="0.2">
      <c r="D18" s="79"/>
    </row>
    <row r="19" spans="4:4" x14ac:dyDescent="0.2">
      <c r="D19" s="79"/>
    </row>
  </sheetData>
  <mergeCells count="1">
    <mergeCell ref="B7:B11"/>
  </mergeCells>
  <conditionalFormatting sqref="E7:H7">
    <cfRule type="dataBar" priority="1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{413C7CC9-2BB8-4761-BEE0-797DD3D52AC7}</x14:id>
        </ext>
      </extLst>
    </cfRule>
  </conditionalFormatting>
  <conditionalFormatting sqref="E8:H8">
    <cfRule type="dataBar" priority="1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{C5F10EF2-C26A-403F-BD43-0972D324F215}</x14:id>
        </ext>
      </extLst>
    </cfRule>
  </conditionalFormatting>
  <conditionalFormatting sqref="E9:J9">
    <cfRule type="colorScale" priority="1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10:J10"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1:H11"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9:H9"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7">
    <cfRule type="dataBar" priority="1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{7246CC3D-E342-49B0-9AB5-E8A2CDBF91A8}</x14:id>
        </ext>
      </extLst>
    </cfRule>
  </conditionalFormatting>
  <conditionalFormatting sqref="D8">
    <cfRule type="dataBar" priority="1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{BCFFCC6A-D9CB-46C5-A0FB-8BCE957C16EC}</x14:id>
        </ext>
      </extLst>
    </cfRule>
  </conditionalFormatting>
  <conditionalFormatting sqref="D9">
    <cfRule type="colorScale" priority="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10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11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9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9:G9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10:G10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11:G11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9:J9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10:J10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13C7CC9-2BB8-4761-BEE0-797DD3D52AC7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E7:H7</xm:sqref>
        </x14:conditionalFormatting>
        <x14:conditionalFormatting xmlns:xm="http://schemas.microsoft.com/office/excel/2006/main">
          <x14:cfRule type="dataBar" id="{C5F10EF2-C26A-403F-BD43-0972D324F215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E8:H8</xm:sqref>
        </x14:conditionalFormatting>
        <x14:conditionalFormatting xmlns:xm="http://schemas.microsoft.com/office/excel/2006/main">
          <x14:cfRule type="dataBar" id="{7246CC3D-E342-49B0-9AB5-E8A2CDBF91A8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D7</xm:sqref>
        </x14:conditionalFormatting>
        <x14:conditionalFormatting xmlns:xm="http://schemas.microsoft.com/office/excel/2006/main">
          <x14:cfRule type="dataBar" id="{BCFFCC6A-D9CB-46C5-A0FB-8BCE957C16EC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D8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14</vt:i4>
      </vt:variant>
      <vt:variant>
        <vt:lpstr>Именованные диапазоны</vt:lpstr>
      </vt:variant>
      <vt:variant>
        <vt:i4>97</vt:i4>
      </vt:variant>
    </vt:vector>
  </HeadingPairs>
  <TitlesOfParts>
    <vt:vector size="111" baseType="lpstr">
      <vt:lpstr>периоды</vt:lpstr>
      <vt:lpstr>модели_дозиметрия</vt:lpstr>
      <vt:lpstr>модели_газ</vt:lpstr>
      <vt:lpstr>продажи</vt:lpstr>
      <vt:lpstr>факт_продажи</vt:lpstr>
      <vt:lpstr>к_вычету</vt:lpstr>
      <vt:lpstr>факт_к_вычету</vt:lpstr>
      <vt:lpstr>факт за вычетом</vt:lpstr>
      <vt:lpstr>заказы1С</vt:lpstr>
      <vt:lpstr>ручные_по_новым</vt:lpstr>
      <vt:lpstr>всего_добавки</vt:lpstr>
      <vt:lpstr>прогноз продаж</vt:lpstr>
      <vt:lpstr>факт-план</vt:lpstr>
      <vt:lpstr>факт-план менеджеры</vt:lpstr>
      <vt:lpstr>GasOn_1</vt:lpstr>
      <vt:lpstr>GasOn_4</vt:lpstr>
      <vt:lpstr>БДМГ</vt:lpstr>
      <vt:lpstr>Валдай</vt:lpstr>
      <vt:lpstr>Внешние_блоки_для_МКС_07Н_и_ДКГ_07БС_и_ИМД_07</vt:lpstr>
      <vt:lpstr>Газтест_датчики</vt:lpstr>
      <vt:lpstr>Газтест_пульт</vt:lpstr>
      <vt:lpstr>ДДК</vt:lpstr>
      <vt:lpstr>ДКГ_07БС</vt:lpstr>
      <vt:lpstr>ДКС_101_камеры</vt:lpstr>
      <vt:lpstr>ДКС_101_пульты</vt:lpstr>
      <vt:lpstr>ДМГ_3</vt:lpstr>
      <vt:lpstr>добавкимодель</vt:lpstr>
      <vt:lpstr>добавкицена</vt:lpstr>
      <vt:lpstr>домашние_детекторы</vt:lpstr>
      <vt:lpstr>ДРБП_03</vt:lpstr>
      <vt:lpstr>ДРБП_03М</vt:lpstr>
      <vt:lpstr>заказы1Сдата</vt:lpstr>
      <vt:lpstr>заказы1Сколичество</vt:lpstr>
      <vt:lpstr>заказы1Смодель</vt:lpstr>
      <vt:lpstr>ИМД_7</vt:lpstr>
      <vt:lpstr>к_вычетубезскидок</vt:lpstr>
      <vt:lpstr>к_вычетудата</vt:lpstr>
      <vt:lpstr>к_вычетуколичество</vt:lpstr>
      <vt:lpstr>к_вычетумодель</vt:lpstr>
      <vt:lpstr>К_вычетуноменклатура</vt:lpstr>
      <vt:lpstr>к_вычетуответственный</vt:lpstr>
      <vt:lpstr>к_вычетусумма</vt:lpstr>
      <vt:lpstr>месяц_к_месяцу</vt:lpstr>
      <vt:lpstr>мини_дозиметр</vt:lpstr>
      <vt:lpstr>МКС_07Н</vt:lpstr>
      <vt:lpstr>моделиперечень</vt:lpstr>
      <vt:lpstr>моделиперечень_газ</vt:lpstr>
      <vt:lpstr>Моноблок_Гамма</vt:lpstr>
      <vt:lpstr>Моноблок_Гамма_1_1</vt:lpstr>
      <vt:lpstr>Моноблок_Гамма_2_1</vt:lpstr>
      <vt:lpstr>ПВУ_80</vt:lpstr>
      <vt:lpstr>период</vt:lpstr>
      <vt:lpstr>периодконец</vt:lpstr>
      <vt:lpstr>периодначало</vt:lpstr>
      <vt:lpstr>периодсезонность</vt:lpstr>
      <vt:lpstr>периоды</vt:lpstr>
      <vt:lpstr>поверка_и_ремонт_газ</vt:lpstr>
      <vt:lpstr>поверка_лаборатория</vt:lpstr>
      <vt:lpstr>продажи_контрагент</vt:lpstr>
      <vt:lpstr>продажибезскидок</vt:lpstr>
      <vt:lpstr>продажидата</vt:lpstr>
      <vt:lpstr>продажиколичество</vt:lpstr>
      <vt:lpstr>продажимодель</vt:lpstr>
      <vt:lpstr>продажиноменклатура</vt:lpstr>
      <vt:lpstr>продажиответственный</vt:lpstr>
      <vt:lpstr>продажисумма</vt:lpstr>
      <vt:lpstr>простотак</vt:lpstr>
      <vt:lpstr>Прочее</vt:lpstr>
      <vt:lpstr>прочее_газ</vt:lpstr>
      <vt:lpstr>ПТФМ_102_БКУ</vt:lpstr>
      <vt:lpstr>ПТФМ_102_датчики</vt:lpstr>
      <vt:lpstr>ПТФМ_104_БКУ</vt:lpstr>
      <vt:lpstr>ПТФМ_104_датчики</vt:lpstr>
      <vt:lpstr>ПТФМ_112</vt:lpstr>
      <vt:lpstr>резерв1</vt:lpstr>
      <vt:lpstr>резерв2</vt:lpstr>
      <vt:lpstr>ремонт_прочие_услуги</vt:lpstr>
      <vt:lpstr>РЗА</vt:lpstr>
      <vt:lpstr>РЗБ</vt:lpstr>
      <vt:lpstr>РЗБ5ДМ</vt:lpstr>
      <vt:lpstr>РЗБ6</vt:lpstr>
      <vt:lpstr>ручныедата</vt:lpstr>
      <vt:lpstr>ручныеклиент</vt:lpstr>
      <vt:lpstr>ручныеколичество</vt:lpstr>
      <vt:lpstr>ручныемодель</vt:lpstr>
      <vt:lpstr>ручныецена</vt:lpstr>
      <vt:lpstr>Светофор</vt:lpstr>
      <vt:lpstr>сигма_оптический_датчик</vt:lpstr>
      <vt:lpstr>сигма_оптический_датчик_фланец</vt:lpstr>
      <vt:lpstr>сигма_ПП_датчики_фланец</vt:lpstr>
      <vt:lpstr>сигма_пульт</vt:lpstr>
      <vt:lpstr>сигма_ТКС_датчики</vt:lpstr>
      <vt:lpstr>сигнал_02</vt:lpstr>
      <vt:lpstr>сигнал_022_датчики</vt:lpstr>
      <vt:lpstr>сигнал_022_пульт</vt:lpstr>
      <vt:lpstr>сигнал_03_оптика</vt:lpstr>
      <vt:lpstr>сигнал_03_оптика_фланец</vt:lpstr>
      <vt:lpstr>сигнал_03_ПП_фланец</vt:lpstr>
      <vt:lpstr>сигнал_03_пульт</vt:lpstr>
      <vt:lpstr>сигнал_03_ТКС</vt:lpstr>
      <vt:lpstr>сигнал_03_электрохимия</vt:lpstr>
      <vt:lpstr>Сигнал_03К_датчики</vt:lpstr>
      <vt:lpstr>Сигнал_03К_пульт</vt:lpstr>
      <vt:lpstr>Сигнал_33</vt:lpstr>
      <vt:lpstr>Сигнал_35</vt:lpstr>
      <vt:lpstr>СОРТ</vt:lpstr>
      <vt:lpstr>Сторонние_приборы</vt:lpstr>
      <vt:lpstr>Сторонние_производители</vt:lpstr>
      <vt:lpstr>Торопа</vt:lpstr>
      <vt:lpstr>ЧК_10</vt:lpstr>
      <vt:lpstr>ЭП_14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Нуштаев Игнат Игоревич</dc:creator>
  <cp:keywords/>
  <dc:description/>
  <cp:lastModifiedBy>Домнин Алексей Сергеевич</cp:lastModifiedBy>
  <cp:revision>1</cp:revision>
  <cp:lastPrinted>2019-03-19T06:19:13Z</cp:lastPrinted>
  <dcterms:created xsi:type="dcterms:W3CDTF">2019-03-19T06:19:13Z</dcterms:created>
  <dcterms:modified xsi:type="dcterms:W3CDTF">2020-04-05T11:07:42Z</dcterms:modified>
</cp:coreProperties>
</file>