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Работа 2\наработки\"/>
    </mc:Choice>
  </mc:AlternateContent>
  <xr:revisionPtr revIDLastSave="0" documentId="13_ncr:1_{0368F1E2-C43A-40E5-8274-84AC4F986C48}" xr6:coauthVersionLast="45" xr6:coauthVersionMax="45" xr10:uidLastSave="{00000000-0000-0000-0000-000000000000}"/>
  <bookViews>
    <workbookView xWindow="-120" yWindow="-120" windowWidth="29040" windowHeight="15840" tabRatio="835" xr2:uid="{00000000-000D-0000-FFFF-FFFF00000000}"/>
  </bookViews>
  <sheets>
    <sheet name="Деревянные" sheetId="1" r:id="rId1"/>
  </sheets>
  <definedNames>
    <definedName name="Коробки">OFFSET(#REF!,MATCH(#REF!,#REF!,0)-1,1,COUNTIF(#REF!,#REF!),1)</definedName>
    <definedName name="Полотн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D21" i="1" l="1"/>
  <c r="N15" i="1" l="1"/>
  <c r="N14" i="1"/>
  <c r="N13" i="1"/>
  <c r="N20" i="1" s="1"/>
  <c r="N21" i="1" l="1"/>
  <c r="R21" i="1" l="1"/>
  <c r="K20" i="1"/>
  <c r="I11" i="1"/>
  <c r="M17" i="1"/>
  <c r="N17" i="1" s="1"/>
  <c r="C21" i="1"/>
  <c r="B12" i="1" s="1"/>
  <c r="K21" i="1"/>
  <c r="R19" i="1"/>
  <c r="E21" i="1" l="1"/>
  <c r="L20" i="1" s="1"/>
  <c r="R15" i="1"/>
  <c r="R12" i="1" l="1"/>
  <c r="R11" i="1"/>
  <c r="F20" i="1" l="1"/>
  <c r="R3" i="1" s="1"/>
  <c r="R8" i="1"/>
</calcChain>
</file>

<file path=xl/sharedStrings.xml><?xml version="1.0" encoding="utf-8"?>
<sst xmlns="http://schemas.openxmlformats.org/spreadsheetml/2006/main" count="64" uniqueCount="53">
  <si>
    <t>Сотовое заполнение</t>
  </si>
  <si>
    <t>Трубчатое заполнение</t>
  </si>
  <si>
    <t>Сотовое 64мм</t>
  </si>
  <si>
    <t>Шпон эконом класс</t>
  </si>
  <si>
    <t>Шпон натуральный</t>
  </si>
  <si>
    <t>Пластик стандартный</t>
  </si>
  <si>
    <t>Пластик под дерево</t>
  </si>
  <si>
    <t>Эмаль</t>
  </si>
  <si>
    <t>Площадь, м2</t>
  </si>
  <si>
    <t>Стоимость пластика Egger</t>
  </si>
  <si>
    <t>Полотно с фрамугой, %</t>
  </si>
  <si>
    <t>Тонировка шпона, м.п</t>
  </si>
  <si>
    <t>Длина коробки, м.</t>
  </si>
  <si>
    <t>Тонировка шпона:</t>
  </si>
  <si>
    <t>Да</t>
  </si>
  <si>
    <t>Нет</t>
  </si>
  <si>
    <t>Четверть:</t>
  </si>
  <si>
    <t>Ширина основной створки, если дверь двустворчатая,мм:</t>
  </si>
  <si>
    <t>СКД:</t>
  </si>
  <si>
    <t>Порожек:</t>
  </si>
  <si>
    <t>Доводчик:</t>
  </si>
  <si>
    <t>Деревянная стандартная (90х37мм)</t>
  </si>
  <si>
    <t>С 2х сторон</t>
  </si>
  <si>
    <t>С 1й стороны</t>
  </si>
  <si>
    <t>Тип наличника:</t>
  </si>
  <si>
    <t>50х25мм</t>
  </si>
  <si>
    <t>50х10мм</t>
  </si>
  <si>
    <t>Стоимость м2 полотна</t>
  </si>
  <si>
    <t>Стоимость полотна</t>
  </si>
  <si>
    <t>Полотно:</t>
  </si>
  <si>
    <t>Коробка:</t>
  </si>
  <si>
    <t>Заполнение:</t>
  </si>
  <si>
    <t>Отделка:</t>
  </si>
  <si>
    <t>Наличник:</t>
  </si>
  <si>
    <t>Добор:</t>
  </si>
  <si>
    <t>Размещение:</t>
  </si>
  <si>
    <t>Тип:</t>
  </si>
  <si>
    <t>Цвет:</t>
  </si>
  <si>
    <t>Высота Фрамуги, если есть, мм:</t>
  </si>
  <si>
    <t>Толщина стен, мм:</t>
  </si>
  <si>
    <t>IE 60 57мм</t>
  </si>
  <si>
    <t>IE 30 40мм</t>
  </si>
  <si>
    <t>IE 60 64мм</t>
  </si>
  <si>
    <t>Сотовое зап  57мм</t>
  </si>
  <si>
    <t>RAL (глян)</t>
  </si>
  <si>
    <t>Высота пр., мм.:</t>
  </si>
  <si>
    <t>Ширина пр., мм.:</t>
  </si>
  <si>
    <t>Вес</t>
  </si>
  <si>
    <t>Высота</t>
  </si>
  <si>
    <t>Шир ос</t>
  </si>
  <si>
    <t>Шир па</t>
  </si>
  <si>
    <t>Трубчатое заполнение 57мм</t>
  </si>
  <si>
    <t>трубчатое 64мм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</si>
</sst>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#,##0.00\ [$₽-419]"/>
  </numFmts>
  <fonts count="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0" fillId="6" borderId="0" xfId="0" applyFill="1"/>
    <xf numFmtId="0" fontId="0" fillId="5" borderId="0" xfId="0" applyFill="1" applyAlignment="1">
      <alignment wrapText="1"/>
    </xf>
    <xf numFmtId="0" fontId="0" fillId="5" borderId="0" xfId="0" applyFill="1" applyAlignment="1">
      <alignment horizontal="right" vertical="center"/>
    </xf>
    <xf numFmtId="0" fontId="3" fillId="0" borderId="0" xfId="0" applyFont="1"/>
    <xf numFmtId="0" fontId="0" fillId="0" borderId="0" xfId="0" applyFont="1"/>
    <xf numFmtId="0" fontId="3" fillId="2" borderId="2" xfId="0" applyFont="1" applyFill="1" applyBorder="1" applyAlignment="1">
      <alignment horizontal="center" vertical="center"/>
    </xf>
    <xf numFmtId="0" fontId="5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11" borderId="0" xfId="0" applyFill="1" applyBorder="1"/>
    <xf numFmtId="0" fontId="3" fillId="11" borderId="0" xfId="0" applyFont="1" applyFill="1" applyBorder="1" applyAlignment="1">
      <alignment horizontal="center" wrapText="1"/>
    </xf>
    <xf numFmtId="0" fontId="3" fillId="11" borderId="0" xfId="0" applyFont="1" applyFill="1" applyBorder="1" applyAlignment="1">
      <alignment horizontal="left"/>
    </xf>
    <xf numFmtId="0" fontId="3" fillId="11" borderId="0" xfId="0" applyFont="1" applyFill="1" applyBorder="1" applyAlignment="1">
      <alignment horizontal="left" wrapText="1"/>
    </xf>
    <xf numFmtId="0" fontId="3" fillId="9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right" vertical="center"/>
    </xf>
    <xf numFmtId="0" fontId="5" fillId="4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/>
    <xf numFmtId="0" fontId="5" fillId="3" borderId="0" xfId="0" applyFont="1" applyFill="1" applyAlignment="1">
      <alignment horizontal="right" vertical="center"/>
    </xf>
    <xf numFmtId="165" fontId="3" fillId="8" borderId="0" xfId="0" applyNumberFormat="1" applyFont="1" applyFill="1" applyBorder="1" applyAlignment="1">
      <alignment horizontal="center" vertical="center"/>
    </xf>
    <xf numFmtId="0" fontId="5" fillId="7" borderId="0" xfId="0" applyFont="1" applyFill="1" applyAlignment="1">
      <alignment horizontal="right" vertical="center" wrapText="1"/>
    </xf>
    <xf numFmtId="0" fontId="5" fillId="7" borderId="0" xfId="0" applyFont="1" applyFill="1" applyAlignment="1">
      <alignment horizontal="right" vertical="center"/>
    </xf>
    <xf numFmtId="0" fontId="5" fillId="10" borderId="0" xfId="0" applyFont="1" applyFill="1" applyAlignment="1">
      <alignment horizontal="right" vertical="center"/>
    </xf>
    <xf numFmtId="0" fontId="5" fillId="12" borderId="0" xfId="0" applyFont="1" applyFill="1"/>
    <xf numFmtId="165" fontId="0" fillId="0" borderId="0" xfId="0" applyNumberFormat="1"/>
    <xf numFmtId="0" fontId="0" fillId="0" borderId="1" xfId="0" applyBorder="1"/>
    <xf numFmtId="0" fontId="0" fillId="0" borderId="0" xfId="0" applyFill="1"/>
    <xf numFmtId="0" fontId="0" fillId="0" borderId="1" xfId="0" applyFill="1" applyBorder="1"/>
    <xf numFmtId="0" fontId="0" fillId="0" borderId="4" xfId="0" applyFill="1" applyBorder="1"/>
    <xf numFmtId="0" fontId="0" fillId="0" borderId="3" xfId="0" applyFill="1" applyBorder="1"/>
    <xf numFmtId="0" fontId="0" fillId="2" borderId="1" xfId="0" applyFill="1" applyBorder="1"/>
    <xf numFmtId="165" fontId="3" fillId="10" borderId="0" xfId="0" applyNumberFormat="1" applyFont="1" applyFill="1" applyBorder="1" applyAlignment="1">
      <alignment horizontal="center" vertical="center"/>
    </xf>
    <xf numFmtId="165" fontId="3" fillId="13" borderId="0" xfId="0" applyNumberFormat="1" applyFont="1" applyFill="1" applyAlignment="1">
      <alignment horizontal="center" vertical="center"/>
    </xf>
    <xf numFmtId="0" fontId="1" fillId="0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/>
    <xf numFmtId="164" fontId="2" fillId="0" borderId="7" xfId="0" applyNumberFormat="1" applyFont="1" applyFill="1" applyBorder="1"/>
    <xf numFmtId="164" fontId="2" fillId="0" borderId="0" xfId="0" applyNumberFormat="1" applyFont="1" applyFill="1" applyBorder="1"/>
    <xf numFmtId="164" fontId="2" fillId="0" borderId="2" xfId="0" applyNumberFormat="1" applyFont="1" applyFill="1" applyBorder="1"/>
    <xf numFmtId="0" fontId="0" fillId="0" borderId="6" xfId="0" applyFill="1" applyBorder="1"/>
    <xf numFmtId="0" fontId="0" fillId="0" borderId="5" xfId="0" applyFill="1" applyBorder="1" applyAlignment="1">
      <alignment wrapText="1"/>
    </xf>
    <xf numFmtId="0" fontId="0" fillId="14" borderId="6" xfId="0" applyFill="1" applyBorder="1"/>
    <xf numFmtId="0" fontId="0" fillId="2" borderId="0" xfId="0" applyFill="1"/>
    <xf numFmtId="0" fontId="3" fillId="4" borderId="0" xfId="0" applyFont="1" applyFill="1" applyAlignment="1">
      <alignment horizontal="right" vertical="center"/>
    </xf>
    <xf numFmtId="0" fontId="3" fillId="8" borderId="0" xfId="0" applyFont="1" applyFill="1" applyBorder="1" applyAlignment="1">
      <alignment horizontal="right" vertical="center"/>
    </xf>
    <xf numFmtId="0" fontId="3" fillId="7" borderId="0" xfId="0" applyFont="1" applyFill="1" applyBorder="1" applyAlignment="1">
      <alignment horizontal="right" vertical="center"/>
    </xf>
    <xf numFmtId="165" fontId="3" fillId="4" borderId="0" xfId="0" applyNumberFormat="1" applyFont="1" applyFill="1" applyAlignment="1">
      <alignment horizontal="center" vertical="center"/>
    </xf>
    <xf numFmtId="165" fontId="3" fillId="3" borderId="0" xfId="0" applyNumberFormat="1" applyFont="1" applyFill="1" applyBorder="1" applyAlignment="1">
      <alignment horizontal="center" vertical="center"/>
    </xf>
    <xf numFmtId="165" fontId="3" fillId="7" borderId="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5" fontId="3" fillId="10" borderId="0" xfId="0" applyNumberFormat="1" applyFont="1" applyFill="1" applyBorder="1" applyAlignment="1">
      <alignment horizontal="center" vertical="center"/>
    </xf>
    <xf numFmtId="0" fontId="3" fillId="12" borderId="0" xfId="0" applyFont="1" applyFill="1" applyAlignment="1">
      <alignment horizontal="right" vertical="center"/>
    </xf>
    <xf numFmtId="0" fontId="3" fillId="10" borderId="0" xfId="0" applyFont="1" applyFill="1" applyAlignment="1">
      <alignment horizontal="right" vertical="center"/>
    </xf>
    <xf numFmtId="0" fontId="3" fillId="13" borderId="0" xfId="0" applyFont="1" applyFill="1" applyAlignment="1">
      <alignment horizontal="right" vertical="center"/>
    </xf>
    <xf numFmtId="165" fontId="3" fillId="12" borderId="0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268941</xdr:colOff>
      <xdr:row>3</xdr:row>
      <xdr:rowOff>78441</xdr:rowOff>
    </xdr:from>
    <xdr:to>
      <xdr:col>14</xdr:col>
      <xdr:colOff>806824</xdr:colOff>
      <xdr:row>3</xdr:row>
      <xdr:rowOff>78441</xdr:rowOff>
    </xdr:to>
    <xdr:cxnSp macro="">
      <xdr:nvCxnSpPr>
        <xdr:cNvPr id="11" name="Прямая со стрелкой 10">
          <a:extLst>
            <a:ext uri="{FF2B5EF4-FFF2-40B4-BE49-F238E27FC236}">
              <a16:creationId xmlns:a16="http://schemas.microsoft.com/office/drawing/2014/main" id="{0BD92835-86E8-4DFC-BAAA-10C702D4CF7B}"/>
            </a:ext>
          </a:extLst>
        </xdr:cNvPr>
        <xdr:cNvCxnSpPr/>
      </xdr:nvCxnSpPr>
      <xdr:spPr>
        <a:xfrm>
          <a:off x="15800294" y="1053353"/>
          <a:ext cx="53788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309282</xdr:colOff>
      <xdr:row>4</xdr:row>
      <xdr:rowOff>96370</xdr:rowOff>
    </xdr:from>
    <xdr:to>
      <xdr:col>14</xdr:col>
      <xdr:colOff>847165</xdr:colOff>
      <xdr:row>4</xdr:row>
      <xdr:rowOff>96370</xdr:rowOff>
    </xdr:to>
    <xdr:cxnSp macro="">
      <xdr:nvCxnSpPr>
        <xdr:cNvPr id="12" name="Прямая со стрелкой 11">
          <a:extLst>
            <a:ext uri="{FF2B5EF4-FFF2-40B4-BE49-F238E27FC236}">
              <a16:creationId xmlns:a16="http://schemas.microsoft.com/office/drawing/2014/main" id="{8427E6D3-EDF8-41E9-A5A7-AF9153B7B521}"/>
            </a:ext>
          </a:extLst>
        </xdr:cNvPr>
        <xdr:cNvCxnSpPr/>
      </xdr:nvCxnSpPr>
      <xdr:spPr>
        <a:xfrm>
          <a:off x="15840635" y="1317811"/>
          <a:ext cx="53788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1122269</xdr:colOff>
          <xdr:row>2</xdr:row>
          <xdr:rowOff>11207</xdr:rowOff>
        </xdr:from>
        <xdr:to>
          <xdr:col>7</xdr:col>
          <xdr:colOff>1846169</xdr:colOff>
          <xdr:row>3</xdr:row>
          <xdr:rowOff>11207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4C66D22-2690-4E73-8B99-1041E10102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47625</xdr:rowOff>
        </xdr:from>
        <xdr:to>
          <xdr:col>8</xdr:col>
          <xdr:colOff>0</xdr:colOff>
          <xdr:row>4</xdr:row>
          <xdr:rowOff>38100</xdr:rowOff>
        </xdr:to>
        <xdr:sp macro="" textlink="">
          <xdr:nvSpPr>
            <xdr:cNvPr id="1026" name="Combo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B47B9ED2-B3DB-40C3-9746-4F512AC0DB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theme="9" tint="-0.499984740745262"/>
    <pageSetUpPr fitToPage="1"/>
  </sheetPr>
  <dimension ref="A1:W22"/>
  <sheetViews>
    <sheetView tabSelected="1" zoomScale="85" zoomScaleNormal="85" workbookViewId="0">
      <selection activeCell="I3" sqref="I3"/>
    </sheetView>
  </sheetViews>
  <sheetFormatPr defaultRowHeight="15.75" outlineLevelCol="1" x14ac:dyDescent="0.25"/>
  <cols>
    <col min="1" max="1" width="17.85546875" customWidth="1"/>
    <col min="2" max="2" width="47.140625" customWidth="1" outlineLevel="1"/>
    <col min="3" max="3" width="12.28515625" customWidth="1" outlineLevel="1"/>
    <col min="4" max="4" width="12.5703125" customWidth="1" outlineLevel="1"/>
    <col min="5" max="5" width="14.85546875" customWidth="1" outlineLevel="1"/>
    <col min="6" max="6" width="14.28515625" customWidth="1" outlineLevel="1"/>
    <col min="7" max="7" width="17.140625" customWidth="1" outlineLevel="1"/>
    <col min="8" max="8" width="28" customWidth="1" outlineLevel="1"/>
    <col min="9" max="10" width="11.28515625" customWidth="1" outlineLevel="1"/>
    <col min="11" max="11" width="13.28515625" customWidth="1" outlineLevel="1"/>
    <col min="12" max="12" width="12.5703125" customWidth="1" outlineLevel="1"/>
    <col min="13" max="13" width="7.5703125" customWidth="1" outlineLevel="1"/>
    <col min="14" max="14" width="12.7109375" customWidth="1" outlineLevel="1"/>
    <col min="15" max="15" width="14.140625" customWidth="1" outlineLevel="1"/>
    <col min="16" max="16" width="17.140625" style="7" customWidth="1"/>
    <col min="17" max="17" width="36.28515625" customWidth="1"/>
    <col min="18" max="18" width="20.140625" customWidth="1"/>
    <col min="19" max="19" width="22.85546875" customWidth="1"/>
    <col min="20" max="20" width="48" customWidth="1"/>
    <col min="21" max="21" width="11.28515625" customWidth="1"/>
    <col min="22" max="22" width="7.5703125" customWidth="1"/>
  </cols>
  <sheetData>
    <row r="1" spans="1:23" ht="38.25" thickBot="1" x14ac:dyDescent="0.35">
      <c r="R1" s="11" t="s">
        <v>45</v>
      </c>
      <c r="S1" s="11" t="s">
        <v>46</v>
      </c>
      <c r="T1" s="10"/>
    </row>
    <row r="2" spans="1:23" ht="19.5" thickBot="1" x14ac:dyDescent="0.3">
      <c r="R2" s="6">
        <v>2150</v>
      </c>
      <c r="S2" s="6">
        <v>1000</v>
      </c>
      <c r="T2" s="10"/>
    </row>
    <row r="3" spans="1:23" ht="19.5" thickBot="1" x14ac:dyDescent="0.35">
      <c r="P3" s="45" t="s">
        <v>29</v>
      </c>
      <c r="Q3" s="45"/>
      <c r="R3" s="48" t="e">
        <f>F20</f>
        <v>#REF!</v>
      </c>
      <c r="S3" s="14">
        <v>0</v>
      </c>
      <c r="T3" s="12" t="s">
        <v>17</v>
      </c>
    </row>
    <row r="4" spans="1:23" ht="19.5" customHeight="1" thickBot="1" x14ac:dyDescent="0.35">
      <c r="C4" s="5" t="s">
        <v>25</v>
      </c>
      <c r="D4" t="s">
        <v>26</v>
      </c>
      <c r="E4" t="s">
        <v>15</v>
      </c>
      <c r="P4" s="15" t="s">
        <v>31</v>
      </c>
      <c r="Q4" s="8" t="s">
        <v>43</v>
      </c>
      <c r="R4" s="48"/>
      <c r="S4" s="14">
        <v>0</v>
      </c>
      <c r="T4" s="12" t="s">
        <v>38</v>
      </c>
    </row>
    <row r="5" spans="1:23" ht="19.5" thickBot="1" x14ac:dyDescent="0.35">
      <c r="C5" t="s">
        <v>22</v>
      </c>
      <c r="D5" t="s">
        <v>23</v>
      </c>
      <c r="E5" t="s">
        <v>15</v>
      </c>
      <c r="P5" s="15" t="s">
        <v>32</v>
      </c>
      <c r="Q5" s="8" t="s">
        <v>3</v>
      </c>
      <c r="R5" s="48"/>
      <c r="S5" s="14">
        <v>125</v>
      </c>
      <c r="T5" s="13" t="s">
        <v>39</v>
      </c>
    </row>
    <row r="6" spans="1:23" ht="32.25" thickBot="1" x14ac:dyDescent="0.3">
      <c r="P6" s="16" t="s">
        <v>13</v>
      </c>
      <c r="Q6" s="8" t="s">
        <v>15</v>
      </c>
      <c r="R6" s="48"/>
    </row>
    <row r="7" spans="1:23" ht="16.5" thickBot="1" x14ac:dyDescent="0.3">
      <c r="P7" s="15" t="s">
        <v>16</v>
      </c>
      <c r="Q7" s="8" t="s">
        <v>15</v>
      </c>
      <c r="R7" s="48"/>
    </row>
    <row r="8" spans="1:23" ht="19.5" thickBot="1" x14ac:dyDescent="0.3">
      <c r="P8" s="18"/>
      <c r="Q8" s="17" t="s">
        <v>30</v>
      </c>
      <c r="R8" s="49" t="e">
        <f>#REF!</f>
        <v>#REF!</v>
      </c>
    </row>
    <row r="9" spans="1:23" ht="36" customHeight="1" thickBot="1" x14ac:dyDescent="0.3">
      <c r="P9" s="19" t="s">
        <v>36</v>
      </c>
      <c r="Q9" s="9" t="s">
        <v>21</v>
      </c>
      <c r="R9" s="49"/>
      <c r="T9" s="25"/>
    </row>
    <row r="10" spans="1:23" ht="19.5" customHeight="1" thickBot="1" x14ac:dyDescent="0.3">
      <c r="P10" s="19" t="s">
        <v>37</v>
      </c>
      <c r="Q10" s="9" t="s">
        <v>44</v>
      </c>
      <c r="R10" s="49"/>
      <c r="T10" s="25"/>
    </row>
    <row r="11" spans="1:23" ht="18.75" x14ac:dyDescent="0.25">
      <c r="B11" t="s">
        <v>47</v>
      </c>
      <c r="C11" t="s">
        <v>14</v>
      </c>
      <c r="D11" t="s">
        <v>15</v>
      </c>
      <c r="I11">
        <f>IF(S5&lt;=90,1,2)</f>
        <v>2</v>
      </c>
      <c r="P11" s="46" t="s">
        <v>34</v>
      </c>
      <c r="Q11" s="46"/>
      <c r="R11" s="20" t="e">
        <f>#REF!</f>
        <v>#REF!</v>
      </c>
    </row>
    <row r="12" spans="1:23" ht="19.5" thickBot="1" x14ac:dyDescent="0.35">
      <c r="A12" s="4"/>
      <c r="B12">
        <f>IF(Q4=C19,C12*C21,IF(Q4=D19,D12*C21,IF(Q4=E19,E12*C21,IF(Q4=F19,F12*C21,IF(Q4=H19,H12*C21,IF(Q4=I19,I12*C21,IF(Q4=K19,K12*C21)))))))</f>
        <v>64.5</v>
      </c>
      <c r="C12">
        <v>15</v>
      </c>
      <c r="D12">
        <v>23</v>
      </c>
      <c r="E12">
        <v>30</v>
      </c>
      <c r="F12">
        <v>30</v>
      </c>
      <c r="G12">
        <v>35</v>
      </c>
      <c r="H12">
        <v>43</v>
      </c>
      <c r="I12">
        <v>43</v>
      </c>
      <c r="J12">
        <v>50</v>
      </c>
      <c r="K12">
        <v>53</v>
      </c>
      <c r="P12" s="47" t="s">
        <v>33</v>
      </c>
      <c r="Q12" s="47"/>
      <c r="R12" s="50" t="e">
        <f>#REF!</f>
        <v>#REF!</v>
      </c>
    </row>
    <row r="13" spans="1:23" ht="25.5" customHeight="1" thickBot="1" x14ac:dyDescent="0.3">
      <c r="B13" s="29" t="s">
        <v>3</v>
      </c>
      <c r="C13" s="28">
        <v>5750</v>
      </c>
      <c r="D13" s="28">
        <v>6900</v>
      </c>
      <c r="E13" s="28">
        <v>8165</v>
      </c>
      <c r="F13" s="28">
        <v>8050</v>
      </c>
      <c r="G13" s="28">
        <v>9200</v>
      </c>
      <c r="H13" s="28">
        <v>10465</v>
      </c>
      <c r="I13" s="34">
        <v>9200</v>
      </c>
      <c r="J13" s="34">
        <v>10350</v>
      </c>
      <c r="K13" s="34">
        <v>11615</v>
      </c>
      <c r="L13" s="34"/>
      <c r="M13" t="s">
        <v>49</v>
      </c>
      <c r="N13">
        <f>IF(S3=0,S2,S3)</f>
        <v>1000</v>
      </c>
      <c r="P13" s="21" t="s">
        <v>35</v>
      </c>
      <c r="Q13" s="8" t="s">
        <v>22</v>
      </c>
      <c r="R13" s="50"/>
    </row>
    <row r="14" spans="1:23" ht="19.5" customHeight="1" thickBot="1" x14ac:dyDescent="0.3">
      <c r="B14" s="28" t="s">
        <v>4</v>
      </c>
      <c r="C14" s="28">
        <v>6440</v>
      </c>
      <c r="D14" s="28">
        <v>7590</v>
      </c>
      <c r="E14" s="28">
        <v>8740</v>
      </c>
      <c r="F14" s="28">
        <v>8740</v>
      </c>
      <c r="G14" s="28">
        <v>9890</v>
      </c>
      <c r="H14" s="28">
        <v>11040</v>
      </c>
      <c r="I14" s="28">
        <v>9890</v>
      </c>
      <c r="J14" s="28">
        <v>11040</v>
      </c>
      <c r="K14" s="28">
        <v>12190</v>
      </c>
      <c r="L14" s="28"/>
      <c r="M14" t="s">
        <v>50</v>
      </c>
      <c r="N14">
        <f>IF(S3=0,0,S2-S3)</f>
        <v>0</v>
      </c>
      <c r="P14" s="22" t="s">
        <v>24</v>
      </c>
      <c r="Q14" s="8" t="s">
        <v>25</v>
      </c>
      <c r="R14" s="50"/>
    </row>
    <row r="15" spans="1:23" ht="19.5" thickBot="1" x14ac:dyDescent="0.3">
      <c r="B15" s="28" t="s">
        <v>5</v>
      </c>
      <c r="C15" s="28">
        <v>5175</v>
      </c>
      <c r="D15" s="28">
        <v>5750</v>
      </c>
      <c r="E15" s="28">
        <v>7475</v>
      </c>
      <c r="F15" s="28">
        <v>7475</v>
      </c>
      <c r="G15" s="28">
        <v>8625</v>
      </c>
      <c r="H15" s="28">
        <v>9775</v>
      </c>
      <c r="I15" s="28">
        <v>8625</v>
      </c>
      <c r="J15" s="28">
        <v>9775</v>
      </c>
      <c r="K15" s="28">
        <v>10925</v>
      </c>
      <c r="L15" s="28"/>
      <c r="M15" t="s">
        <v>48</v>
      </c>
      <c r="N15">
        <f>R2</f>
        <v>2150</v>
      </c>
      <c r="P15" s="54" t="s">
        <v>20</v>
      </c>
      <c r="Q15" s="54"/>
      <c r="R15" s="52" t="e">
        <f>#REF!</f>
        <v>#REF!</v>
      </c>
    </row>
    <row r="16" spans="1:23" ht="19.5" customHeight="1" thickBot="1" x14ac:dyDescent="0.3">
      <c r="B16" s="28" t="s">
        <v>6</v>
      </c>
      <c r="C16" s="28">
        <v>5175</v>
      </c>
      <c r="D16" s="28">
        <v>5750</v>
      </c>
      <c r="E16" s="28">
        <v>7475</v>
      </c>
      <c r="F16" s="28">
        <v>7475</v>
      </c>
      <c r="G16" s="28">
        <v>8625</v>
      </c>
      <c r="H16" s="28">
        <v>9775</v>
      </c>
      <c r="I16" s="28">
        <v>8625</v>
      </c>
      <c r="J16" s="28">
        <v>9775</v>
      </c>
      <c r="K16" s="28">
        <v>10925</v>
      </c>
      <c r="L16" s="28"/>
      <c r="P16" s="23" t="s">
        <v>36</v>
      </c>
      <c r="Q16" s="8" t="s">
        <v>15</v>
      </c>
      <c r="R16" s="52"/>
      <c r="T16" s="51"/>
      <c r="U16" s="51"/>
      <c r="V16" s="51"/>
      <c r="W16" s="51"/>
    </row>
    <row r="17" spans="1:23" ht="16.5" customHeight="1" x14ac:dyDescent="0.25">
      <c r="B17" s="28" t="s">
        <v>7</v>
      </c>
      <c r="C17" s="28">
        <v>5865</v>
      </c>
      <c r="D17" s="28">
        <v>7245</v>
      </c>
      <c r="E17" s="28">
        <v>8395</v>
      </c>
      <c r="F17" s="28">
        <v>8316</v>
      </c>
      <c r="G17" s="28">
        <v>9315</v>
      </c>
      <c r="H17" s="28">
        <v>10350</v>
      </c>
      <c r="I17" s="28">
        <v>9315</v>
      </c>
      <c r="J17" s="28">
        <v>10465</v>
      </c>
      <c r="K17" s="28">
        <v>11500</v>
      </c>
      <c r="L17" s="28"/>
      <c r="M17" s="1">
        <f>IF(Q5=B15,M19,IF(Q5=B16,N19,0))</f>
        <v>0</v>
      </c>
      <c r="N17" s="1" t="e">
        <f>M17*#REF!</f>
        <v>#REF!</v>
      </c>
      <c r="O17" s="1"/>
      <c r="P17" s="23"/>
      <c r="Q17" s="23"/>
      <c r="R17" s="52"/>
      <c r="T17" s="26"/>
      <c r="U17" s="26"/>
      <c r="V17" s="26"/>
      <c r="W17" s="26"/>
    </row>
    <row r="18" spans="1:23" ht="16.5" customHeight="1" x14ac:dyDescent="0.25">
      <c r="B18" s="30"/>
      <c r="C18" s="28"/>
      <c r="D18" s="30"/>
      <c r="E18" s="28"/>
      <c r="F18" s="28"/>
      <c r="G18" s="28"/>
      <c r="H18" s="28"/>
      <c r="I18" s="28"/>
      <c r="J18" s="28"/>
      <c r="K18" s="28"/>
      <c r="L18" s="28"/>
      <c r="M18" s="1"/>
      <c r="N18" s="1"/>
      <c r="O18" s="1"/>
      <c r="P18" s="23"/>
      <c r="Q18" s="23"/>
      <c r="R18" s="32"/>
      <c r="T18" s="26"/>
      <c r="U18" s="26"/>
      <c r="V18" s="26"/>
      <c r="W18" s="26"/>
    </row>
    <row r="19" spans="1:23" ht="30" customHeight="1" thickBot="1" x14ac:dyDescent="0.3">
      <c r="B19" s="30"/>
      <c r="C19" s="35" t="s">
        <v>0</v>
      </c>
      <c r="D19" s="36" t="s">
        <v>1</v>
      </c>
      <c r="E19" s="35" t="s">
        <v>41</v>
      </c>
      <c r="F19" s="35" t="s">
        <v>43</v>
      </c>
      <c r="G19" s="36" t="s">
        <v>51</v>
      </c>
      <c r="H19" s="35" t="s">
        <v>40</v>
      </c>
      <c r="I19" s="35" t="s">
        <v>2</v>
      </c>
      <c r="J19" s="35" t="s">
        <v>52</v>
      </c>
      <c r="K19" s="35" t="s">
        <v>42</v>
      </c>
      <c r="L19" s="35"/>
      <c r="M19" s="3">
        <v>2265</v>
      </c>
      <c r="N19" s="3">
        <v>2477</v>
      </c>
      <c r="O19" s="2" t="s">
        <v>9</v>
      </c>
      <c r="P19" s="53" t="s">
        <v>19</v>
      </c>
      <c r="Q19" s="53"/>
      <c r="R19" s="56" t="e">
        <f>#REF!</f>
        <v>#REF!</v>
      </c>
      <c r="T19" s="26"/>
      <c r="U19" s="26"/>
      <c r="V19" s="31"/>
      <c r="W19" s="26"/>
    </row>
    <row r="20" spans="1:23" ht="19.5" thickBot="1" x14ac:dyDescent="0.35">
      <c r="A20" s="4"/>
      <c r="B20" s="27"/>
      <c r="C20" s="37" t="s">
        <v>8</v>
      </c>
      <c r="D20" s="37" t="s">
        <v>27</v>
      </c>
      <c r="E20" s="37" t="s">
        <v>28</v>
      </c>
      <c r="F20" s="38" t="e">
        <f>L20+K20+K21+#REF!+#REF!+#REF!</f>
        <v>#REF!</v>
      </c>
      <c r="G20" s="39"/>
      <c r="H20" s="27" t="s">
        <v>11</v>
      </c>
      <c r="I20" s="27">
        <v>1265</v>
      </c>
      <c r="J20" s="27"/>
      <c r="K20" s="27">
        <f>IF(AND(Q6=C11,OR(Q5=B13,Q5=B14)),I20*C21,0)</f>
        <v>0</v>
      </c>
      <c r="L20" s="40">
        <f>IF(OR(Q5=B15,Q5=B16),E21+N17,E21)</f>
        <v>17307.5</v>
      </c>
      <c r="M20">
        <v>1</v>
      </c>
      <c r="N20">
        <f>IF(AND(AND(N13&gt;0,N13&lt;=600),N14=0),1,0)</f>
        <v>0</v>
      </c>
      <c r="P20" s="24"/>
      <c r="Q20" s="8" t="s">
        <v>15</v>
      </c>
      <c r="R20" s="56"/>
      <c r="T20" s="26"/>
      <c r="U20" s="26"/>
      <c r="V20" s="31"/>
      <c r="W20" s="26"/>
    </row>
    <row r="21" spans="1:23" ht="16.5" customHeight="1" thickBot="1" x14ac:dyDescent="0.35">
      <c r="A21" s="4"/>
      <c r="B21" s="27"/>
      <c r="C21" s="41">
        <f>S2*R2/1000000</f>
        <v>2.15</v>
      </c>
      <c r="D21" s="43">
        <f>IF(AND(Q5=B13,Q4=C19),C13,IF(AND(Q5=B14,Q4=C19),C14,IF(AND(Q5=B15,Q4=C19),C15,IF(AND(Q5=B16,Q4=C19),C16,IF(AND(Q5=B17,Q4=C19),C17,IF(AND(Q5=B13,Q4=D19),D13,IF(AND(Q5=B14,Q4=D19),D14,IF(AND(Q5=B15,Q4=D19),D15,IF(AND(Q5=B16,Q4=D19),D16,IF(AND(Q5=B17,Q4=D19),D17,IF(AND(Q5=B13,Q4=E19),E13,IF(AND(Q5=B14,Q4=E19),E14,IF(AND(Q5=B15,Q4=E19),E15,IF(AND(Q5=B16,Q4=E19),E16,IF(AND(Q5=B17,Q4=E19),E17,IF(AND(Q5=B13,Q4=F19),F13,IF(AND(Q5=B14,Q4=F19),F14,IF(AND(Q5=B15,Q4=F19),F15,IF(AND(Q5=B16,Q4=F19),F16,IF(AND(Q5=B17,Q4=F19),F17,IF(AND(Q5=B13,Q4=H19),H13,IF(AND(Q5=B14,Q4=H19),H14,IF(AND(Q5=B15,Q4=H19),H15,IF(AND(Q5=B16,Q4=H19),H16,IF(AND(Q5=B17,Q4=H19),H17,IF(AND(Q5=B14,Q4=I19),I14,IF(AND(Q5=B15,Q4=I19),I15,IF(AND(Q5=B16,Q4=I19),I16,IF(AND(Q5=B17,Q4=I19),I17,IF(AND(Q5=B14,Q4=K19),K14,IF(AND(Q5=B15,Q4=K19),K15,IF(AND(Q5=B16,Q4=K19),K16,IF(AND(Q5=B17,Q4=K19),K17,IF(AND(Q5=B14,Q4=L19),L14,IF(AND(Q5=B15,Q4=L19),L15,IF(AND(Q5=B16,Q4=L19),L16,IF(AND(Q5=B17,Q4=L19),L17)))))))))))))))))))))))))))))))))))))</f>
        <v>8050</v>
      </c>
      <c r="E21" s="41">
        <f>D21*C21</f>
        <v>17307.5</v>
      </c>
      <c r="F21" s="27"/>
      <c r="G21" s="27"/>
      <c r="H21" s="27" t="s">
        <v>10</v>
      </c>
      <c r="I21" s="27">
        <v>25</v>
      </c>
      <c r="J21" s="27"/>
      <c r="K21" s="27">
        <f>IF(S4&gt;0,L20*0.25,0)</f>
        <v>0</v>
      </c>
      <c r="L21" s="42" t="s">
        <v>12</v>
      </c>
      <c r="M21">
        <v>2</v>
      </c>
      <c r="N21">
        <f>IF(AND(AND(N13&gt;600,N13&lt;=1200),N14=0),2,0)</f>
        <v>2</v>
      </c>
      <c r="P21" s="55" t="s">
        <v>18</v>
      </c>
      <c r="Q21" s="55"/>
      <c r="R21" s="33" t="e">
        <f>#REF!</f>
        <v>#REF!</v>
      </c>
      <c r="T21" s="26"/>
      <c r="U21" s="26"/>
      <c r="V21" s="31"/>
      <c r="W21" s="26"/>
    </row>
    <row r="22" spans="1:23" x14ac:dyDescent="0.25">
      <c r="D22" s="44" t="e">
        <f>INDEX(C13:K17,Q5,Q4)</f>
        <v>#VALUE!</v>
      </c>
    </row>
  </sheetData>
  <mergeCells count="12">
    <mergeCell ref="T16:W16"/>
    <mergeCell ref="R15:R17"/>
    <mergeCell ref="P19:Q19"/>
    <mergeCell ref="P15:Q15"/>
    <mergeCell ref="P21:Q21"/>
    <mergeCell ref="R19:R20"/>
    <mergeCell ref="P3:Q3"/>
    <mergeCell ref="P11:Q11"/>
    <mergeCell ref="P12:Q12"/>
    <mergeCell ref="R3:R7"/>
    <mergeCell ref="R8:R10"/>
    <mergeCell ref="R12:R14"/>
  </mergeCells>
  <dataValidations count="6">
    <dataValidation type="list" allowBlank="1" showInputMessage="1" showErrorMessage="1" sqref="Q4" xr:uid="{00000000-0002-0000-0100-000000000000}">
      <formula1>$C$19:$L$19</formula1>
    </dataValidation>
    <dataValidation type="list" allowBlank="1" showInputMessage="1" showErrorMessage="1" sqref="Q5" xr:uid="{00000000-0002-0000-0100-000001000000}">
      <formula1>$B$13:$B$17</formula1>
    </dataValidation>
    <dataValidation type="list" allowBlank="1" showInputMessage="1" showErrorMessage="1" sqref="Q20 Q6:Q7" xr:uid="{00000000-0002-0000-0100-000004000000}">
      <formula1>$C$11:$D$11</formula1>
    </dataValidation>
    <dataValidation type="list" allowBlank="1" showInputMessage="1" showErrorMessage="1" sqref="Q13" xr:uid="{00000000-0002-0000-0100-000006000000}">
      <formula1>$C$5:$E$5</formula1>
    </dataValidation>
    <dataValidation type="list" allowBlank="1" showInputMessage="1" showErrorMessage="1" sqref="Q14" xr:uid="{00000000-0002-0000-0100-000007000000}">
      <formula1>$C$4:$E$4</formula1>
    </dataValidation>
    <dataValidation type="list" allowBlank="1" showInputMessage="1" showErrorMessage="1" sqref="Q16 Q9:Q10" xr:uid="{00000000-0002-0000-0100-000002000000}">
      <formula1>#REF!</formula1>
    </dataValidation>
  </dataValidations>
  <pageMargins left="0.25" right="0.25" top="0.75" bottom="0.75" header="0.3" footer="0.3"/>
  <pageSetup paperSize="9" scale="52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2">
          <controlPr defaultSize="0" autoLine="0" listFillRange="B13:B17" r:id="rId5">
            <anchor moveWithCells="1">
              <from>
                <xdr:col>7</xdr:col>
                <xdr:colOff>0</xdr:colOff>
                <xdr:row>3</xdr:row>
                <xdr:rowOff>47625</xdr:rowOff>
              </from>
              <to>
                <xdr:col>8</xdr:col>
                <xdr:colOff>0</xdr:colOff>
                <xdr:row>4</xdr:row>
                <xdr:rowOff>38100</xdr:rowOff>
              </to>
            </anchor>
          </controlPr>
        </control>
      </mc:Choice>
      <mc:Fallback>
        <control shapeId="1026" r:id="rId4" name="ComboBox2"/>
      </mc:Fallback>
    </mc:AlternateContent>
    <mc:AlternateContent xmlns:mc="http://schemas.openxmlformats.org/markup-compatibility/2006">
      <mc:Choice Requires="x14">
        <control shapeId="1025" r:id="rId6" name="ComboBox1">
          <controlPr defaultSize="0" autoLine="0" listFillRange="C19:K19" r:id="rId7">
            <anchor moveWithCells="1">
              <from>
                <xdr:col>6</xdr:col>
                <xdr:colOff>1123950</xdr:colOff>
                <xdr:row>2</xdr:row>
                <xdr:rowOff>9525</xdr:rowOff>
              </from>
              <to>
                <xdr:col>7</xdr:col>
                <xdr:colOff>1847850</xdr:colOff>
                <xdr:row>3</xdr:row>
                <xdr:rowOff>9525</xdr:rowOff>
              </to>
            </anchor>
          </controlPr>
        </control>
      </mc:Choice>
      <mc:Fallback>
        <control shapeId="1025" r:id="rId6" name="Combo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Деревянные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Инженер_2</dc:creator>
  <cp:lastModifiedBy>John</cp:lastModifiedBy>
  <cp:lastPrinted>2016-01-26T13:22:34Z</cp:lastPrinted>
  <dcterms:created xsi:type="dcterms:W3CDTF">2014-09-15T10:52:10Z</dcterms:created>
  <dcterms:modified xsi:type="dcterms:W3CDTF">2020-04-05T10:59:31Z</dcterms:modified>
</cp:coreProperties>
</file>